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ax\Pacificorp Tax\Regulation\Rate Cases\Washington\WA GRC 2024-2025 UE-230172\2 - Rebuttal Filing\Tax Models\External\2024\"/>
    </mc:Choice>
  </mc:AlternateContent>
  <xr:revisionPtr revIDLastSave="0" documentId="13_ncr:1_{8AB0A77E-E0CA-4685-AEF9-3DE2717B0D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s Summary (SCH M)" sheetId="6" r:id="rId1"/>
    <sheet name="Results Summary (DIT EXP)" sheetId="7" r:id="rId2"/>
    <sheet name="Results Summary (ADIT)" sheetId="8" r:id="rId3"/>
    <sheet name="Current Income Tax Expense" sheetId="2" r:id="rId4"/>
    <sheet name="Deferred Income Tax Expense" sheetId="3" r:id="rId5"/>
    <sheet name="Accumulated Deferred Income Tax" sheetId="4" r:id="rId6"/>
    <sheet name="Allocation Factors" sheetId="5" r:id="rId7"/>
    <sheet name="SCHMAT" sheetId="11" r:id="rId8"/>
    <sheet name="SCHMDT" sheetId="12" r:id="rId9"/>
    <sheet name="41010" sheetId="13" r:id="rId10"/>
    <sheet name="41110" sheetId="14" r:id="rId11"/>
    <sheet name="282" sheetId="1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0">[1]Jan!#REF!</definedName>
    <definedName name="\A">#REF!</definedName>
    <definedName name="\M">[1]Jan!#REF!</definedName>
    <definedName name="\P">#REF!</definedName>
    <definedName name="_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j1" hidden="1">{"PRINT",#N/A,TRUE,"APPA";"PRINT",#N/A,TRUE,"APS";"PRINT",#N/A,TRUE,"BHPL";"PRINT",#N/A,TRUE,"BHPL2";"PRINT",#N/A,TRUE,"CDWR";"PRINT",#N/A,TRUE,"EWEB";"PRINT",#N/A,TRUE,"LADWP";"PRINT",#N/A,TRUE,"NEVBASE"}</definedName>
    <definedName name="__________j2" hidden="1">{"PRINT",#N/A,TRUE,"APPA";"PRINT",#N/A,TRUE,"APS";"PRINT",#N/A,TRUE,"BHPL";"PRINT",#N/A,TRUE,"BHPL2";"PRINT",#N/A,TRUE,"CDWR";"PRINT",#N/A,TRUE,"EWEB";"PRINT",#N/A,TRUE,"LADWP";"PRINT",#N/A,TRUE,"NEVBASE"}</definedName>
    <definedName name="__________j3" hidden="1">{"PRINT",#N/A,TRUE,"APPA";"PRINT",#N/A,TRUE,"APS";"PRINT",#N/A,TRUE,"BHPL";"PRINT",#N/A,TRUE,"BHPL2";"PRINT",#N/A,TRUE,"CDWR";"PRINT",#N/A,TRUE,"EWEB";"PRINT",#N/A,TRUE,"LADWP";"PRINT",#N/A,TRUE,"NEVBASE"}</definedName>
    <definedName name="__________j4" hidden="1">{"PRINT",#N/A,TRUE,"APPA";"PRINT",#N/A,TRUE,"APS";"PRINT",#N/A,TRUE,"BHPL";"PRINT",#N/A,TRUE,"BHPL2";"PRINT",#N/A,TRUE,"CDWR";"PRINT",#N/A,TRUE,"EWEB";"PRINT",#N/A,TRUE,"LADWP";"PRINT",#N/A,TRUE,"NEVBASE"}</definedName>
    <definedName name="__________j5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[2]Inputs!#REF!</definedName>
    <definedName name="__123Graph_ACEDREVGR" hidden="1">'[3]Revenue-monthly'!#REF!</definedName>
    <definedName name="__123Graph_B" hidden="1">[2]Inputs!#REF!</definedName>
    <definedName name="__123Graph_BCEDREVGR" hidden="1">'[3]Revenue-monthly'!#REF!</definedName>
    <definedName name="__123Graph_D" hidden="1">[2]Inputs!#REF!</definedName>
    <definedName name="__123Graph_E" hidden="1">'[3]Revenue-monthly'!#REF!</definedName>
    <definedName name="__123Graph_F" hidden="1">'[3]Revenue-monthly'!#REF!</definedName>
    <definedName name="__123Graph_X" hidden="1">'[3]Revenue-monthly'!$A$12:$A$23</definedName>
    <definedName name="__123Graph_XCEDREVGR" hidden="1">'[3]Revenue-monthly'!$A$12:$A$23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__123Graph_ACHART_17" hidden="1">'[4]10'!#REF!</definedName>
    <definedName name="_1__123Graph_ACONTRACT_BY_B_U" hidden="1">'[5]QRE Charts'!$D$275:$Q$275</definedName>
    <definedName name="_10__123Graph_BQRE_S_BY_TYPE" hidden="1">'[5]QRE''s'!$D$100:$R$100</definedName>
    <definedName name="_100_SUM">#REF!</definedName>
    <definedName name="_11__123Graph_BSENS_COMPARISON" hidden="1">'[5]QRE Charts'!$E$366:$O$366</definedName>
    <definedName name="_12__123Graph_BSUPPLIES_BY_B_U" hidden="1">'[5]QRE Charts'!$D$250:$Q$250</definedName>
    <definedName name="_13__123Graph_BTAX_CREDIT" hidden="1">'[5]QRE Charts'!$E$332:$E$342</definedName>
    <definedName name="_14__123Graph_BWAGES_BY_B_U" hidden="1">'[5]QRE Charts'!$D$224:$R$224</definedName>
    <definedName name="_15__123Graph_CCONTRACT_BY_B_U" hidden="1">'[5]QRE Charts'!$D$277:$Q$277</definedName>
    <definedName name="_16__123Graph_CQRE_S_BY_CO." hidden="1">'[5]QRE Charts'!$D$303:$R$303</definedName>
    <definedName name="_17__123Graph_CQRE_S_BY_TYPE" hidden="1">'[5]QRE''s'!$D$101:$R$101</definedName>
    <definedName name="_18__123Graph_CSENS_COMPARISON" hidden="1">'[5]QRE Charts'!$E$367:$O$367</definedName>
    <definedName name="_19__123Graph_CSUPPLIES_BY_B_U" hidden="1">'[5]QRE Charts'!$D$251:$Q$251</definedName>
    <definedName name="_2__123Graph_AQRE_S_BY_CO." hidden="1">'[5]QRE Charts'!$D$301:$R$301</definedName>
    <definedName name="_20__123Graph_CWAGES_BY_B_U" hidden="1">'[5]QRE Charts'!$D$225:$R$225</definedName>
    <definedName name="_21__123Graph_DCONTRACT_BY_B_U" hidden="1">'[5]QRE Charts'!$D$278:$Q$278</definedName>
    <definedName name="_22__123Graph_DQRE_S_BY_CO." hidden="1">'[5]QRE Charts'!$D$304:$R$304</definedName>
    <definedName name="_23__123Graph_DSUPPLIES_BY_B_U" hidden="1">'[5]QRE Charts'!$D$252:$Q$252</definedName>
    <definedName name="_24__123Graph_DWAGES_BY_B_U" hidden="1">'[5]QRE Charts'!$D$226:$R$226</definedName>
    <definedName name="_25__123Graph_ECONTRACT_BY_B_U" hidden="1">'[5]QRE Charts'!$D$279:$Q$279</definedName>
    <definedName name="_26__123Graph_EQRE_S_BY_CO." hidden="1">'[5]QRE Charts'!$D$305:$R$305</definedName>
    <definedName name="_27__123Graph_ESUPPLIES_BY_B_U" hidden="1">'[5]QRE Charts'!$D$253:$Q$253</definedName>
    <definedName name="_28__123Graph_EWAGES_BY_B_U" hidden="1">'[5]QRE Charts'!$D$227:$R$227</definedName>
    <definedName name="_29__123Graph_FCONTRACT_BY_B_U" hidden="1">'[5]QRE Charts'!$D$280:$Q$280</definedName>
    <definedName name="_3__123Graph_AQRE_S_BY_TYPE" hidden="1">'[5]QRE''s'!$D$99:$R$99</definedName>
    <definedName name="_30__123Graph_FQRE_S_BY_CO." hidden="1">'[5]QRE Charts'!$D$306:$R$306</definedName>
    <definedName name="_31__123Graph_FSUPPLIES_BY_B_U" hidden="1">'[5]QRE Charts'!$D$254:$Q$254</definedName>
    <definedName name="_32__123Graph_FWAGES_BY_B_U" hidden="1">'[5]QRE Charts'!$D$228:$R$228</definedName>
    <definedName name="_33__123Graph_XCONTRACT_BY_B_U" hidden="1">'[5]QRE Charts'!$D$222:$R$222</definedName>
    <definedName name="_34__123Graph_XQRE_S_BY_CO." hidden="1">'[5]QRE Charts'!$D$222:$R$222</definedName>
    <definedName name="_35__123Graph_XQRE_S_BY_TYPE" hidden="1">'[5]QRE Charts'!$D$222:$R$222</definedName>
    <definedName name="_36__123Graph_XSUPPLIES_BY_B_U" hidden="1">'[5]QRE Charts'!$D$222:$R$222</definedName>
    <definedName name="_37__123Graph_XTAX_CREDIT" hidden="1">'[5]QRE Charts'!$C$332:$C$342</definedName>
    <definedName name="_4__123Graph_ASENS_COMPARISON" hidden="1">'[5]QRE Charts'!$E$365:$O$365</definedName>
    <definedName name="_5__123Graph_ASUPPLIES_BY_B_U" hidden="1">'[5]QRE Charts'!$D$249:$Q$249</definedName>
    <definedName name="_6__123Graph_ATAX_CREDIT" hidden="1">'[5]QRE Charts'!$D$332:$D$342</definedName>
    <definedName name="_7__123Graph_AWAGES_BY_B_U" hidden="1">'[5]QRE Charts'!$D$223:$R$223</definedName>
    <definedName name="_8__123Graph_BCONTRACT_BY_B_U" hidden="1">'[5]QRE Charts'!$D$276:$Q$276</definedName>
    <definedName name="_9__123Graph_BQRE_S_BY_CO." hidden="1">'[5]QRE Charts'!$D$302:$R$302</definedName>
    <definedName name="_DAT1">#REF!</definedName>
    <definedName name="_DAT11">[6]Sheet1!#REF!</definedName>
    <definedName name="_DAT12">[6]Sheet1!#REF!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Fill" hidden="1">#REF!</definedName>
    <definedName name="_xlnm._FilterDatabase" localSheetId="5" hidden="1">'Accumulated Deferred Income Tax'!$A$2:$AC$372</definedName>
    <definedName name="_xlnm._FilterDatabase" localSheetId="3" hidden="1">'Current Income Tax Expense'!$A$2:$P$330</definedName>
    <definedName name="_xlnm._FilterDatabase" localSheetId="4" hidden="1">'Deferred Income Tax Expense'!$A$2:$O$313</definedName>
    <definedName name="_xlnm._FilterDatabase" hidden="1">'[7]3 - 2004 Budg Recap'!$A$5:$K$16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EN2">[1]Jan!#REF!</definedName>
    <definedName name="_MEN3">[1]Jan!#REF!</definedName>
    <definedName name="_nofill" hidden="1">[8]A!#REF!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_www1" hidden="1">{#N/A,#N/A,FALSE,"schA"}</definedName>
    <definedName name="a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ccess_Button1" hidden="1">"Headcount_Workbook_Schedules_List"</definedName>
    <definedName name="AccessDatabase" hidden="1">"P:\HR\SharonPlummer\Headcount Workbook.mdb"</definedName>
    <definedName name="AcctTable">[9]Variables!$AK$42:$AK$396</definedName>
    <definedName name="Additions_by_Function_Project_State_Month">'[10]Apr 05 - Mar 06 Adds'!#REF!</definedName>
    <definedName name="adf" hidden="1">{#N/A,#N/A,FALSE,"Summary";#N/A,#N/A,FALSE,"SmPlants";#N/A,#N/A,FALSE,"Utah";#N/A,#N/A,FALSE,"Idaho";#N/A,#N/A,FALSE,"Lewis River";#N/A,#N/A,FALSE,"NrthUmpq";#N/A,#N/A,FALSE,"KlamRog"}</definedName>
    <definedName name="Adjs2avg">[11]Inputs!$L$255:'[11]Inputs'!$T$505</definedName>
    <definedName name="aftertax_ror">[12]Utah!#REF!</definedName>
    <definedName name="APR">[1]Jan!#REF!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>[1]Jan!#REF!</definedName>
    <definedName name="AverageFactors">[11]UTCR!$AC$22:$AQ$108</definedName>
    <definedName name="AverageFuelCost">#REF!</definedName>
    <definedName name="AverageInput">[11]Inputs!$F$3:$I$1722</definedName>
    <definedName name="AvgFactorCopy">#REF!</definedName>
    <definedName name="AvgFactors">[13]Factors!$B$3:$P$99</definedName>
    <definedName name="b" hidden="1">{#N/A,#N/A,FALSE,"Actual";#N/A,#N/A,FALSE,"Normalized";#N/A,#N/A,FALSE,"Electric Actual";#N/A,#N/A,FALSE,"Electric Normalized"}</definedName>
    <definedName name="B1_Print">'[14]Cash Balance'!#REF!</definedName>
    <definedName name="Bottom">[15]Variance!#REF!</definedName>
    <definedName name="budsum2">[16]Att1!#REF!</definedName>
    <definedName name="bump">[12]Utah!#REF!</definedName>
    <definedName name="C_">'[17]Other States WZAMRT98'!#REF!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bined1stub" hidden="1">{"YTD-Total",#N/A,TRUE,"Provision";"YTD-Utility",#N/A,TRUE,"Prov Utility";"YTD-NonUtility",#N/A,TRUE,"Prov NonUtility"}</definedName>
    <definedName name="comm">[12]Utah!#REF!</definedName>
    <definedName name="comm_cost">[12]Utah!#REF!</definedName>
    <definedName name="Conversion">[18]Conversion!$A$2:$E$1253</definedName>
    <definedName name="Cost">#REF!</definedName>
    <definedName name="CustNames">[19]Codes!$F$1:$H$121</definedName>
    <definedName name="d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D_TWKSHT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ATE">[20]Jan!#REF!</definedName>
    <definedName name="dd" hidden="1">#REF!</definedName>
    <definedName name="debt">[12]Utah!#REF!</definedName>
    <definedName name="debt_cost">[12]Utah!#REF!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fd" hidden="1">{#N/A,#N/A,FALSE,"CHECKREQ"}</definedName>
    <definedName name="dfdfdfd" hidden="1">{#N/A,#N/A,FALSE,"CHECKREQ"}</definedName>
    <definedName name="DispatchSum">"GRID Thermal Generation!R2C1:R4C2"</definedName>
    <definedName name="DUDE" hidden="1">#REF!</definedName>
    <definedName name="e" hidden="1">{#N/A,#N/A,FALSE,"Loans";#N/A,#N/A,FALSE,"Program Costs";#N/A,#N/A,FALSE,"Measures";#N/A,#N/A,FALSE,"Net Lost Rev";#N/A,#N/A,FALSE,"Incentive"}</definedName>
    <definedName name="EffectiveTaxRate">#REF!</definedName>
    <definedName name="EmbeddedCapCost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actorMethod">[11]Variables!$AB$2</definedName>
    <definedName name="FactorType">[13]Variables!$AK$2:$AL$12</definedName>
    <definedName name="fdf" hidden="1">{#N/A,#N/A,FALSE,"CHECKREQ"}</definedName>
    <definedName name="FEB">[1]Jan!#REF!</definedName>
    <definedName name="FedTax">[12]Utah!#REF!</definedName>
    <definedName name="FI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" hidden="1">{#N/A,#N/A,FALSE,"Summary EPS";#N/A,#N/A,FALSE,"1st Qtr Electric";#N/A,#N/A,FALSE,"1st Qtr Australia";#N/A,#N/A,FALSE,"1st Qtr Telecom";#N/A,#N/A,FALSE,"1st QTR Other"}</definedName>
    <definedName name="GWI_Annualized">#REF!</definedName>
    <definedName name="GWI_Proforma">#REF!</definedName>
    <definedName name="h" hidden="1">{#N/A,#N/A,FALSE,"Summary 1";#N/A,#N/A,FALSE,"Domestic";#N/A,#N/A,FALSE,"Australia";#N/A,#N/A,FALSE,"Other"}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AHOSHR">#REF!</definedName>
    <definedName name="IDAllocMethod">#REF!</definedName>
    <definedName name="IDRateBase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41088.2720949074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PUpdate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J" hidden="1">#REF!</definedName>
    <definedName name="JAN">[1]Jan!#REF!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ETSET">'[17]Other States WZAMRT98'!#REF!</definedName>
    <definedName name="JUL">[1]Jan!#REF!</definedName>
    <definedName name="JUN">[1]Jan!#REF!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[13]Variables!$AK$15</definedName>
    <definedName name="JurisNumber">[13]Variables!$AL$15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[21]Variables!$B$7</definedName>
    <definedName name="LastCell">[15]Variance!#REF!</definedName>
    <definedName name="limcount" hidden="1">1</definedName>
    <definedName name="ListOffset" hidden="1">1</definedName>
    <definedName name="MAR">[1]Jan!#REF!</definedName>
    <definedName name="Master" hidden="1">{#N/A,#N/A,FALSE,"Actual";#N/A,#N/A,FALSE,"Normalized";#N/A,#N/A,FALSE,"Electric Actual";#N/A,#N/A,FALSE,"Electric Normalized"}</definedName>
    <definedName name="Masterstub" hidden="1">{#N/A,#N/A,FALSE,"Actual";#N/A,#N/A,FALSE,"Normalized";#N/A,#N/A,FALSE,"Electric Actual";#N/A,#N/A,FALSE,"Electric Normalized"}</definedName>
    <definedName name="MAY">[1]Jan!#REF!</definedName>
    <definedName name="MD_High1">'[15]Master Data'!$A$2</definedName>
    <definedName name="MD_Low1">'[15]Master Data'!$D$28</definedName>
    <definedName name="MEN">[1]Jan!#REF!</definedName>
    <definedName name="Mill">#REF!</definedName>
    <definedName name="Miller" hidden="1">{#N/A,#N/A,FALSE,"Expenditures";#N/A,#N/A,FALSE,"Property Placed In-Service";#N/A,#N/A,FALSE,"CWIP Balances"}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'[22]DSM Output'!$AL$1:$AM$12</definedName>
    <definedName name="monthtotals">'[22]DSM Output'!$M$38:$X$38</definedName>
    <definedName name="MSPAverageInput">[11]Inputs!#REF!</definedName>
    <definedName name="MSPYearEndInput">[11]Inputs!#REF!</definedName>
    <definedName name="MTAllocMethod">#REF!</definedName>
    <definedName name="MTRateBase">#REF!</definedName>
    <definedName name="MWh">#REF!</definedName>
    <definedName name="n" hidden="1">[8]A!#REF!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etToGross">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>[1]Jan!#REF!</definedName>
    <definedName name="NEWMO2">[1]Jan!#REF!</definedName>
    <definedName name="NEWMONTH">[1]Jan!#REF!</definedName>
    <definedName name="NormalizedFedTaxExp">[12]Utah!#REF!</definedName>
    <definedName name="NormalizedOMExp">[12]Utah!#REF!</definedName>
    <definedName name="NormalizedState">[12]Utah!#REF!</definedName>
    <definedName name="NormalizedStateTaxExp">[12]Utah!#REF!</definedName>
    <definedName name="NormalizedTOIExp">[12]Utah!#REF!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[12]Utah!#REF!</definedName>
    <definedName name="pref_cost">[12]Utah!#REF!</definedName>
    <definedName name="PrefCost">#REF!</definedName>
    <definedName name="Pretax_ror">[12]Utah!#REF!</definedName>
    <definedName name="PricingInfo" hidden="1">[23]Inputs!#REF!</definedName>
    <definedName name="_xlnm.Print_Area" localSheetId="11">'282'!$A$1:$N$44</definedName>
    <definedName name="_xlnm.Print_Area" localSheetId="10">'41110'!$A$1:$L$54</definedName>
    <definedName name="_xlnm.Print_Area" localSheetId="5">'Accumulated Deferred Income Tax'!$A$3:$AC$409</definedName>
    <definedName name="_xlnm.Print_Area" localSheetId="3">'Current Income Tax Expense'!$A$1:$P$330</definedName>
    <definedName name="_xlnm.Print_Area" localSheetId="4">'Deferred Income Tax Expense'!$A$1:$O$317</definedName>
    <definedName name="_xlnm.Print_Area" localSheetId="2">'Results Summary (ADIT)'!$A$1:$I$114</definedName>
    <definedName name="_xlnm.Print_Area" localSheetId="1">'Results Summary (DIT EXP)'!$A$1:$I$63</definedName>
    <definedName name="_xlnm.Print_Area" localSheetId="0">'Results Summary (SCH M)'!$A$1:$I$118</definedName>
    <definedName name="_xlnm.Print_Area" localSheetId="7">SCHMAT!$A$1:$L$52</definedName>
    <definedName name="_xlnm.Print_Area" localSheetId="8">SCHMDT!$A$1:$J$52</definedName>
    <definedName name="Print_Area_MI">#REF!</definedName>
    <definedName name="_xlnm.Print_Titles" localSheetId="5">'Accumulated Deferred Income Tax'!$A:$F,'Accumulated Deferred Income Tax'!$1:$2</definedName>
    <definedName name="_xlnm.Print_Titles" localSheetId="3">'Current Income Tax Expense'!$1:$2</definedName>
    <definedName name="_xlnm.Print_Titles" localSheetId="4">'Deferred Income Tax Expense'!$1:$2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q" hidden="1">#REF!</definedName>
    <definedName name="qqq" hidden="1">{#N/A,#N/A,FALSE,"schA"}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[12]Utah!#REF!</definedName>
    <definedName name="ReportAdjData">#REF!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ail_CC1stub" hidden="1">{#N/A,#N/A,FALSE,"Loans";#N/A,#N/A,FALSE,"Program Costs";#N/A,#N/A,FALSE,"Measures";#N/A,#N/A,FALSE,"Net Lost Rev";#N/A,#N/A,FALSE,"Incentive"}</definedName>
    <definedName name="retail_CCstub" hidden="1">{#N/A,#N/A,FALSE,"Loans";#N/A,#N/A,FALSE,"Program Costs";#N/A,#N/A,FALSE,"Measures";#N/A,#N/A,FALSE,"Net Lost Rev";#N/A,#N/A,FALSE,"Incentive"}</definedName>
    <definedName name="retailstub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"3X9515H6NMHHR47UHVC5TXHCB"</definedName>
    <definedName name="SECOND">[1]Jan!#REF!</definedName>
    <definedName name="SEP">[1]Jan!#REF!</definedName>
    <definedName name="SettingAlloc">#REF!</definedName>
    <definedName name="SettingRB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ippw1" hidden="1">{#N/A,#N/A,FALSE,"Actual";#N/A,#N/A,FALSE,"Normalized";#N/A,#N/A,FALSE,"Electric Actual";#N/A,#N/A,FALSE,"Electric Normalized"}</definedName>
    <definedName name="spippwstub" hidden="1">{#N/A,#N/A,FALSE,"Actual";#N/A,#N/A,FALSE,"Normalized";#N/A,#N/A,FALSE,"Electric Actual";#N/A,#N/A,FALSE,"Electric Normalized"}</definedName>
    <definedName name="ST_Bottom1">[15]Variance!#REF!</definedName>
    <definedName name="ST_Top1">[15]Variance!#REF!</definedName>
    <definedName name="ST_Top2">[15]Variance!#REF!</definedName>
    <definedName name="ST_Top3">'[14]Cash Balance'!#REF!</definedName>
    <definedName name="standard1" hidden="1">{"YTD-Total",#N/A,FALSE,"Provision"}</definedName>
    <definedName name="standard1stub" hidden="1">{"YTD-Total",#N/A,FALSE,"Provision"}</definedName>
    <definedName name="START">[1]Jan!#REF!</definedName>
    <definedName name="StateTax">[12]Utah!#REF!</definedName>
    <definedName name="SumAdjContract">[12]Utah!#REF!</definedName>
    <definedName name="SumAdjDepr">[12]Utah!#REF!</definedName>
    <definedName name="SumAdjMisc1">[12]Utah!#REF!</definedName>
    <definedName name="SumAdjMisc2">[12]Utah!#REF!</definedName>
    <definedName name="SumAdjNPC">[12]Utah!#REF!</definedName>
    <definedName name="SumAdjOM">[12]Utah!#REF!</definedName>
    <definedName name="SumAdjOther">[12]Utah!#REF!</definedName>
    <definedName name="SumAdjRB">[12]Utah!#REF!</definedName>
    <definedName name="SumAdjRev">[12]Utah!#REF!</definedName>
    <definedName name="SumAdjTax">[12]Utah!#REF!</definedName>
    <definedName name="SUMMARY">#REF!</definedName>
    <definedName name="SUMMARY23">[12]Utah!#REF!</definedName>
    <definedName name="SUMMARY3">[12]Utah!#REF!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1_Print">[24]BW!$A$1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[12]Utah!#REF!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[12]Utah!#REF!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'[25]Allocation FY2005'!#REF!</definedName>
    <definedName name="table2">'[25]Allocation FY2005'!#REF!</definedName>
    <definedName name="table3">'[25]Allocation FY2004'!#REF!</definedName>
    <definedName name="table4">'[25]Allocation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[12]Utah!#REF!</definedName>
    <definedName name="TaxTypeCheck">#REF!</definedName>
    <definedName name="test" hidden="1">{#N/A,#N/A,FALSE,"Summary EPS";#N/A,#N/A,FALSE,"1st Qtr Electric";#N/A,#N/A,FALSE,"1st Qtr Australia";#N/A,#N/A,FALSE,"1st Qtr Telecom";#N/A,#N/A,FALSE,"1st QTR Other"}</definedName>
    <definedName name="TEST1">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ype1Adj">[12]Utah!#REF!</definedName>
    <definedName name="Type1AdjTax">[12]Utah!#REF!</definedName>
    <definedName name="Type2Adj">[12]Utah!#REF!</definedName>
    <definedName name="Type2AdjTax">[12]Utah!#REF!</definedName>
    <definedName name="Type3Adj">[12]Utah!#REF!</definedName>
    <definedName name="Type3AdjTax">[12]Utah!#REF!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[13]Variables!$AK$43:$AK$376</definedName>
    <definedName name="ValidFactor">#REF!</definedName>
    <definedName name="w" hidden="1">#REF!</definedName>
    <definedName name="WAAllocMethod">#REF!</definedName>
    <definedName name="WARateBase">#REF!</definedName>
    <definedName name="WARevenueTax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{#N/A,#N/A,FALSE,"Summary 1";#N/A,#N/A,FALSE,"Domestic";#N/A,#N/A,FALSE,"Australia";#N/A,#N/A,FALSE,"Other"}</definedName>
    <definedName name="wrn.all._.pages.1" hidden="1">{#N/A,#N/A,FALSE,"Summary 1";#N/A,#N/A,FALSE,"Domestic";#N/A,#N/A,FALSE,"Australia";#N/A,#N/A,FALSE,"Other"}</definedName>
    <definedName name="wrn.All._.pages.stub" hidden="1">{#N/A,#N/A,FALSE,"Summary 1";#N/A,#N/A,FALSE,"Domestic";#N/A,#N/A,FALSE,"Australia";#N/A,#N/A,FALSE,"Other"}</definedName>
    <definedName name="wrn.all.1" hidden="1">{#N/A,#N/A,FALSE,"Summary EPS";#N/A,#N/A,FALSE,"1st Qtr Electric";#N/A,#N/A,FALSE,"1st Qtr Australia";#N/A,#N/A,FALSE,"1st Qtr Telecom";#N/A,#N/A,FALSE,"1st QTR Other"}</definedName>
    <definedName name="wrn.ALLstub" hidden="1">{#N/A,#N/A,FALSE,"Summary EPS";#N/A,#N/A,FALSE,"1st Qtr Electric";#N/A,#N/A,FALSE,"1st Qtr Australia";#N/A,#N/A,FALSE,"1st Qtr Telecom";#N/A,#N/A,FALSE,"1st QTR 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stub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mbined._.YTD.stub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nsolGrossGrp.stub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Exec._.Summary.1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ll._.View.stub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pen._.Issues._.Only.stub" hidden="1">{"Open issues Only",#N/A,FALSE,"TIMELINE"}</definedName>
    <definedName name="wrn.OR._.Carring._.Charge._.JV.1stub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._.Carrying._.Charge._.JV.stub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ayments._.View.stub" hidden="1">{#N/A,#N/A,FALSE,"Consltd-For contngcy";"PaymentView",#N/A,FALSE,"Consltd-For contngcy"}</definedName>
    <definedName name="wrn.PFSreconview." hidden="1">{"PFS recon view",#N/A,FALSE,"Hyperion Proof"}</definedName>
    <definedName name="wrn.PFSreconview.stub" hidden="1">{"PFS recon view",#N/A,FALSE,"Hyperion Proof"}</definedName>
    <definedName name="wrn.PGHCreconview." hidden="1">{"PGHC recon view",#N/A,FALSE,"Hyperion Proof"}</definedName>
    <definedName name="wrn.PGHCreconview.stub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CoCodeView.stub" hidden="1">{"PPM Co Code View",#N/A,FALSE,"Comp Codes"}</definedName>
    <definedName name="wrn.PPMreconview." hidden="1">{"PPM Recon View",#N/A,FALSE,"Hyperion Proof"}</definedName>
    <definedName name="wrn.PPMreconview.stub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ElectricOnly.stub" hidden="1">{"Electric Only",#N/A,FALSE,"Hyperion Proof"}</definedName>
    <definedName name="wrn.ProofTotal." hidden="1">{"Proof Total",#N/A,FALSE,"Hyperion Proof"}</definedName>
    <definedName name="wrn.ProofTotal.stub" hidden="1">{"Proof Total",#N/A,FALSE,"Hyperion Proof"}</definedName>
    <definedName name="wrn.Reformat._.only." hidden="1">{#N/A,#N/A,FALSE,"Dec 1999 mapping"}</definedName>
    <definedName name="wrn.Reformat._.only.1" hidden="1">{#N/A,#N/A,FALSE,"Dec 1999 mapping"}</definedName>
    <definedName name="wrn.Reformat._.only.stub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NonUtility._.Only.stub" hidden="1">{"YTD-NonUtility",#N/A,FALSE,"Prov NonUtility"}</definedName>
    <definedName name="wrn.Standard._.Utility._.Only." hidden="1">{"YTD-Utility",#N/A,FALSE,"Prov Utility"}</definedName>
    <definedName name="wrn.Standard._.Utility._.Only.stub" hidden="1">{"YTD-Utility",#N/A,FALSE,"Prov Utility"}</definedName>
    <definedName name="wrn.Standard.stub" hidden="1">{"YTD-Total",#N/A,FALSE,"Provision"}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Summary._.View.stub" hidden="1">{#N/A,#N/A,FALSE,"Consltd-For contngcy"}</definedName>
    <definedName name="wrn.Summary.1" hidden="1">{#N/A,#N/A,FALSE,"Sum Qtr";#N/A,#N/A,FALSE,"Oper Sum";#N/A,#N/A,FALSE,"Land Sales";#N/A,#N/A,FALSE,"Finance";#N/A,#N/A,FALSE,"Oper Ass"}</definedName>
    <definedName name="wrn.Total._.Summary." hidden="1">{"Total Summary",#N/A,FALSE,"Summary"}</definedName>
    <definedName name="wrn.UK._.Conversion._.Only." hidden="1">{#N/A,#N/A,FALSE,"Dec 1999 UK Continuing Ops"}</definedName>
    <definedName name="wrn.UK._.Conversion._.Only.stub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WYEAllocMethod">#REF!</definedName>
    <definedName name="WYERateBase">#REF!</definedName>
    <definedName name="WYWAllocMethod">#REF!</definedName>
    <definedName name="WYWRateBase">#REF!</definedName>
    <definedName name="x" hidden="1">{"YTD-Total",#N/A,TRUE,"Provision";"YTD-Utility",#N/A,TRUE,"Prov Utility";"YTD-NonUtility",#N/A,TRUE,"Prov NonUtility"}</definedName>
    <definedName name="xxx" hidden="1">{"YTD-Utility",#N/A,FALSE,"Prov Utility"}</definedName>
    <definedName name="y" hidden="1">#REF!</definedName>
    <definedName name="YearEndInput">[11]Inputs!$A$3:$D$1671</definedName>
    <definedName name="YEFactorCopy">#REF!</definedName>
    <definedName name="YEFactors">[13]Factors!$S$3:$AG$99</definedName>
    <definedName name="YTD">'[26]Actuals - Data Input'!#REF!</definedName>
    <definedName name="Z" hidden="1">#REF!</definedName>
    <definedName name="Z_01844156_6462_4A28_9785_1A86F4D0C834_.wvu.PrintTitles" hidden="1">#REF!</definedName>
    <definedName name="Z_0812E158_60AF_4748_9D60_BA152A363DB4_.wvu.FilterData" hidden="1">#REF!</definedName>
    <definedName name="Z_1391A18D_EA4F_4636_B998_2633FD3B2094_.wvu.Cols" hidden="1">#REF!</definedName>
    <definedName name="Z_16D5E97F_8C9B_487E_BF16_975792C15482_.wvu.FilterData" hidden="1">#REF!</definedName>
    <definedName name="Z_1ADFA915_E517_44CA_AE12_B3FCA710D98D_.wvu.FilterData" hidden="1">#REF!</definedName>
    <definedName name="Z_4F0AB477_042A_4B6F_AB97_4706B152AB31_.wvu.FilterData" hidden="1">#REF!</definedName>
    <definedName name="Z_598DCEB6_772F_4B9C_903A_2EDBEEB33CF4_.wvu.FilterData" hidden="1">#REF!</definedName>
    <definedName name="Z_5E979AE2_0492_4168_B562_C1FAA5DFFE07_.wvu.FilterData" hidden="1">#REF!</definedName>
    <definedName name="Z_5FB4782B_7B0D_4E01_AC8B_69DBE0A52BEC_.wvu.FilterData" hidden="1">#REF!</definedName>
    <definedName name="Z_8134085D_C2A5_4927_AA1A_7FC7CF5BC66B_.wvu.FilterData" hidden="1">#REF!</definedName>
    <definedName name="Z_8D231058_2525_481C_9D5C_44C05AC41C4A_.wvu.FilterData" hidden="1">#REF!</definedName>
    <definedName name="Z_933CED9D_0EC4_445D_8384_0CF8DA995EDF_.wvu.FilterData" hidden="1">#REF!</definedName>
    <definedName name="Z_A521AD5C_6A6C_48B7_95FC_73371C2B1D6C_.wvu.FilterData" hidden="1">#REF!</definedName>
    <definedName name="Z_B5949F76_D4A6_408D_B4D9_E074BEB7FBBC_.wvu.FilterData" hidden="1">#REF!</definedName>
    <definedName name="Z_BF75FF89_03D8_4DB8_AE0E_0E2B86BFB998_.wvu.Rows" hidden="1">'[27]Report Distribution'!#REF!</definedName>
    <definedName name="Z_C9973EFB_CE14_44BB_BC9B_98FD9E1841AA_.wvu.FilterData" hidden="1">#REF!</definedName>
    <definedName name="Z_DE0117F4_0A48_47D9_9D64_C85E2A23A245_.wvu.Rows" hidden="1">#REF!</definedName>
    <definedName name="ZA">'[28] annual balance '!#REF!</definedName>
    <definedName name="zz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3" l="1"/>
  <c r="O20" i="3" s="1"/>
  <c r="N61" i="3"/>
  <c r="O61" i="3" s="1"/>
  <c r="G5" i="8"/>
  <c r="G3" i="8"/>
  <c r="G4" i="8"/>
  <c r="G6" i="8"/>
  <c r="G7" i="8"/>
  <c r="G8" i="8"/>
  <c r="G10" i="8"/>
  <c r="G11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I92" i="8"/>
  <c r="G92" i="8"/>
  <c r="D92" i="8"/>
  <c r="F92" i="8" s="1"/>
  <c r="H92" i="8" s="1"/>
  <c r="C92" i="8"/>
  <c r="G91" i="8"/>
  <c r="C91" i="8"/>
  <c r="C89" i="8"/>
  <c r="C88" i="8"/>
  <c r="C87" i="8"/>
  <c r="G88" i="8"/>
  <c r="G87" i="8"/>
  <c r="C59" i="8"/>
  <c r="C58" i="8"/>
  <c r="C57" i="8"/>
  <c r="G58" i="8"/>
  <c r="G57" i="8"/>
  <c r="C16" i="8"/>
  <c r="C15" i="8"/>
  <c r="C14" i="8"/>
  <c r="C45" i="7"/>
  <c r="C44" i="7"/>
  <c r="C16" i="7"/>
  <c r="C15" i="7"/>
  <c r="C14" i="7"/>
  <c r="I99" i="6"/>
  <c r="G99" i="6"/>
  <c r="E99" i="6"/>
  <c r="D99" i="6"/>
  <c r="F99" i="6" s="1"/>
  <c r="H99" i="6" s="1"/>
  <c r="I98" i="6"/>
  <c r="G98" i="6"/>
  <c r="E98" i="6"/>
  <c r="D98" i="6"/>
  <c r="F98" i="6" s="1"/>
  <c r="H98" i="6" s="1"/>
  <c r="I71" i="6"/>
  <c r="G71" i="6"/>
  <c r="E71" i="6"/>
  <c r="D71" i="6"/>
  <c r="F71" i="6" s="1"/>
  <c r="H71" i="6" s="1"/>
  <c r="C71" i="6"/>
  <c r="O11" i="2"/>
  <c r="O12" i="2"/>
  <c r="O13" i="2"/>
  <c r="O14" i="2"/>
  <c r="O15" i="2"/>
  <c r="O16" i="2"/>
  <c r="G47" i="6"/>
  <c r="E47" i="6"/>
  <c r="D47" i="6"/>
  <c r="F47" i="6" s="1"/>
  <c r="H47" i="6" s="1"/>
  <c r="G42" i="6"/>
  <c r="E42" i="6"/>
  <c r="D42" i="6"/>
  <c r="C42" i="6"/>
  <c r="G41" i="6"/>
  <c r="E41" i="6"/>
  <c r="D41" i="6"/>
  <c r="C41" i="6"/>
  <c r="G40" i="6"/>
  <c r="E40" i="6"/>
  <c r="D40" i="6"/>
  <c r="C40" i="6"/>
  <c r="P3" i="2"/>
  <c r="I5" i="12"/>
  <c r="F42" i="6" l="1"/>
  <c r="F41" i="6"/>
  <c r="H41" i="6" s="1"/>
  <c r="H42" i="6"/>
  <c r="F40" i="6"/>
  <c r="H40" i="6" s="1"/>
  <c r="I323" i="2"/>
  <c r="B45" i="11"/>
  <c r="B46" i="14"/>
  <c r="B39" i="14"/>
  <c r="C39" i="14"/>
  <c r="D39" i="14"/>
  <c r="E39" i="14"/>
  <c r="G39" i="14"/>
  <c r="H39" i="14"/>
  <c r="I39" i="14"/>
  <c r="J39" i="14"/>
  <c r="F39" i="14"/>
  <c r="B40" i="14"/>
  <c r="C40" i="14"/>
  <c r="D40" i="14"/>
  <c r="E40" i="14"/>
  <c r="G40" i="14"/>
  <c r="H40" i="14"/>
  <c r="I40" i="14"/>
  <c r="J40" i="14"/>
  <c r="F40" i="14"/>
  <c r="C46" i="14"/>
  <c r="D46" i="14"/>
  <c r="E46" i="14"/>
  <c r="G46" i="14"/>
  <c r="H46" i="14"/>
  <c r="I46" i="14"/>
  <c r="J46" i="14"/>
  <c r="F46" i="14"/>
  <c r="B47" i="14"/>
  <c r="C47" i="14"/>
  <c r="D47" i="14"/>
  <c r="E47" i="14"/>
  <c r="G47" i="14"/>
  <c r="H47" i="14"/>
  <c r="I47" i="14"/>
  <c r="J47" i="14"/>
  <c r="F47" i="14"/>
  <c r="B48" i="14"/>
  <c r="C48" i="14"/>
  <c r="D48" i="14"/>
  <c r="E48" i="14"/>
  <c r="G48" i="14"/>
  <c r="H48" i="14"/>
  <c r="I48" i="14"/>
  <c r="J48" i="14"/>
  <c r="F48" i="14"/>
  <c r="C33" i="14"/>
  <c r="D33" i="14"/>
  <c r="E33" i="14"/>
  <c r="G33" i="14"/>
  <c r="H33" i="14"/>
  <c r="I33" i="14"/>
  <c r="J33" i="14"/>
  <c r="F33" i="14"/>
  <c r="B33" i="14"/>
  <c r="F41" i="15"/>
  <c r="L41" i="15"/>
  <c r="K41" i="15"/>
  <c r="J41" i="15"/>
  <c r="I41" i="15"/>
  <c r="H41" i="15"/>
  <c r="G41" i="15"/>
  <c r="E41" i="15"/>
  <c r="D41" i="15"/>
  <c r="C41" i="15"/>
  <c r="B41" i="15"/>
  <c r="F40" i="15"/>
  <c r="L40" i="15"/>
  <c r="K40" i="15"/>
  <c r="J40" i="15"/>
  <c r="I40" i="15"/>
  <c r="H40" i="15"/>
  <c r="G40" i="15"/>
  <c r="E40" i="15"/>
  <c r="D40" i="15"/>
  <c r="C40" i="15"/>
  <c r="B40" i="15"/>
  <c r="F39" i="15"/>
  <c r="L39" i="15"/>
  <c r="K39" i="15"/>
  <c r="J39" i="15"/>
  <c r="I39" i="15"/>
  <c r="H39" i="15"/>
  <c r="G39" i="15"/>
  <c r="E39" i="15"/>
  <c r="D39" i="15"/>
  <c r="C39" i="15"/>
  <c r="B39" i="15"/>
  <c r="F35" i="15"/>
  <c r="L35" i="15"/>
  <c r="K35" i="15"/>
  <c r="J35" i="15"/>
  <c r="I35" i="15"/>
  <c r="H35" i="15"/>
  <c r="G35" i="15"/>
  <c r="E35" i="15"/>
  <c r="D35" i="15"/>
  <c r="C35" i="15"/>
  <c r="B35" i="15"/>
  <c r="F33" i="15"/>
  <c r="L33" i="15"/>
  <c r="K33" i="15"/>
  <c r="J33" i="15"/>
  <c r="I33" i="15"/>
  <c r="H33" i="15"/>
  <c r="G33" i="15"/>
  <c r="E33" i="15"/>
  <c r="D33" i="15"/>
  <c r="C33" i="15"/>
  <c r="B33" i="15"/>
  <c r="C28" i="15"/>
  <c r="D28" i="15"/>
  <c r="E28" i="15"/>
  <c r="G28" i="15"/>
  <c r="H28" i="15"/>
  <c r="I28" i="15"/>
  <c r="J28" i="15"/>
  <c r="K28" i="15"/>
  <c r="L28" i="15"/>
  <c r="F28" i="15"/>
  <c r="B28" i="15"/>
  <c r="D19" i="15"/>
  <c r="E19" i="15"/>
  <c r="G19" i="15"/>
  <c r="I19" i="15"/>
  <c r="K19" i="15"/>
  <c r="L19" i="15"/>
  <c r="F19" i="15"/>
  <c r="B19" i="15"/>
  <c r="D21" i="14"/>
  <c r="E21" i="14"/>
  <c r="G21" i="14"/>
  <c r="H21" i="14"/>
  <c r="I21" i="14"/>
  <c r="J21" i="14"/>
  <c r="F21" i="14"/>
  <c r="B21" i="14"/>
  <c r="B37" i="13"/>
  <c r="C37" i="13"/>
  <c r="D37" i="13"/>
  <c r="E37" i="13"/>
  <c r="G37" i="13"/>
  <c r="H37" i="13"/>
  <c r="F37" i="13"/>
  <c r="B39" i="13"/>
  <c r="C39" i="13"/>
  <c r="D39" i="13"/>
  <c r="E39" i="13"/>
  <c r="G39" i="13"/>
  <c r="H39" i="13"/>
  <c r="F39" i="13"/>
  <c r="B43" i="13"/>
  <c r="C43" i="13"/>
  <c r="D43" i="13"/>
  <c r="E43" i="13"/>
  <c r="G43" i="13"/>
  <c r="H43" i="13"/>
  <c r="F43" i="13"/>
  <c r="B44" i="13"/>
  <c r="C44" i="13"/>
  <c r="D44" i="13"/>
  <c r="E44" i="13"/>
  <c r="G44" i="13"/>
  <c r="H44" i="13"/>
  <c r="F44" i="13"/>
  <c r="B45" i="13"/>
  <c r="C45" i="13"/>
  <c r="D45" i="13"/>
  <c r="E45" i="13"/>
  <c r="G45" i="13"/>
  <c r="H45" i="13"/>
  <c r="F45" i="13"/>
  <c r="C31" i="13"/>
  <c r="D31" i="13"/>
  <c r="E31" i="13"/>
  <c r="G31" i="13"/>
  <c r="H31" i="13"/>
  <c r="F31" i="13"/>
  <c r="B31" i="13"/>
  <c r="B38" i="11"/>
  <c r="C38" i="11"/>
  <c r="D38" i="11"/>
  <c r="E38" i="11"/>
  <c r="G38" i="11"/>
  <c r="H38" i="11"/>
  <c r="I38" i="11"/>
  <c r="J38" i="11"/>
  <c r="F38" i="11"/>
  <c r="B40" i="11"/>
  <c r="C40" i="11"/>
  <c r="D40" i="11"/>
  <c r="E40" i="11"/>
  <c r="G40" i="11"/>
  <c r="H40" i="11"/>
  <c r="I40" i="11"/>
  <c r="J40" i="11"/>
  <c r="F40" i="11"/>
  <c r="C45" i="11"/>
  <c r="D45" i="11"/>
  <c r="E45" i="11"/>
  <c r="G45" i="11"/>
  <c r="H45" i="11"/>
  <c r="I45" i="11"/>
  <c r="J45" i="11"/>
  <c r="F45" i="11"/>
  <c r="B46" i="11"/>
  <c r="C46" i="11"/>
  <c r="D46" i="11"/>
  <c r="E46" i="11"/>
  <c r="G46" i="11"/>
  <c r="H46" i="11"/>
  <c r="I46" i="11"/>
  <c r="J46" i="11"/>
  <c r="F46" i="11"/>
  <c r="B47" i="11"/>
  <c r="C47" i="11"/>
  <c r="D47" i="11"/>
  <c r="E47" i="11"/>
  <c r="G47" i="11"/>
  <c r="H47" i="11"/>
  <c r="I47" i="11"/>
  <c r="J47" i="11"/>
  <c r="F47" i="11"/>
  <c r="C32" i="11"/>
  <c r="D32" i="11"/>
  <c r="E32" i="11"/>
  <c r="G32" i="11"/>
  <c r="H32" i="11"/>
  <c r="I32" i="11"/>
  <c r="J32" i="11"/>
  <c r="F32" i="11"/>
  <c r="B32" i="11"/>
  <c r="B37" i="12"/>
  <c r="C37" i="12"/>
  <c r="D37" i="12"/>
  <c r="E37" i="12"/>
  <c r="G37" i="12"/>
  <c r="H37" i="12"/>
  <c r="F37" i="12"/>
  <c r="B39" i="12"/>
  <c r="C39" i="12"/>
  <c r="D39" i="12"/>
  <c r="E39" i="12"/>
  <c r="G39" i="12"/>
  <c r="H39" i="12"/>
  <c r="F39" i="12"/>
  <c r="B45" i="12"/>
  <c r="C45" i="12"/>
  <c r="D45" i="12"/>
  <c r="E45" i="12"/>
  <c r="G45" i="12"/>
  <c r="H45" i="12"/>
  <c r="F45" i="12"/>
  <c r="B46" i="12"/>
  <c r="C46" i="12"/>
  <c r="D46" i="12"/>
  <c r="E46" i="12"/>
  <c r="G46" i="12"/>
  <c r="H46" i="12"/>
  <c r="F46" i="12"/>
  <c r="B47" i="12"/>
  <c r="C47" i="12"/>
  <c r="D47" i="12"/>
  <c r="E47" i="12"/>
  <c r="G47" i="12"/>
  <c r="H47" i="12"/>
  <c r="F47" i="12"/>
  <c r="C32" i="12"/>
  <c r="D32" i="12"/>
  <c r="E32" i="12"/>
  <c r="G32" i="12"/>
  <c r="H32" i="12"/>
  <c r="F32" i="12"/>
  <c r="B32" i="12"/>
  <c r="D21" i="12"/>
  <c r="E21" i="12"/>
  <c r="H21" i="12"/>
  <c r="F21" i="12"/>
  <c r="B21" i="12"/>
  <c r="D21" i="11"/>
  <c r="E21" i="11"/>
  <c r="G21" i="11"/>
  <c r="H21" i="11"/>
  <c r="I21" i="11"/>
  <c r="J21" i="11"/>
  <c r="F21" i="11"/>
  <c r="B21" i="11"/>
  <c r="D20" i="13"/>
  <c r="E20" i="13"/>
  <c r="G20" i="13"/>
  <c r="H20" i="13"/>
  <c r="F20" i="13"/>
  <c r="B20" i="13"/>
  <c r="K24" i="14"/>
  <c r="K23" i="14"/>
  <c r="A274" i="3"/>
  <c r="B274" i="3"/>
  <c r="C274" i="3"/>
  <c r="E274" i="3"/>
  <c r="F274" i="3"/>
  <c r="G274" i="3"/>
  <c r="K274" i="3"/>
  <c r="L274" i="3" s="1"/>
  <c r="A283" i="3"/>
  <c r="B283" i="3"/>
  <c r="C283" i="3"/>
  <c r="E283" i="3"/>
  <c r="F283" i="3"/>
  <c r="G283" i="3"/>
  <c r="K283" i="3"/>
  <c r="L283" i="3" s="1"/>
  <c r="A284" i="3"/>
  <c r="B284" i="3"/>
  <c r="C284" i="3"/>
  <c r="E284" i="3"/>
  <c r="F284" i="3"/>
  <c r="G284" i="3"/>
  <c r="K284" i="3"/>
  <c r="L284" i="3" s="1"/>
  <c r="A285" i="3"/>
  <c r="B285" i="3"/>
  <c r="C285" i="3"/>
  <c r="E285" i="3"/>
  <c r="F285" i="3"/>
  <c r="G285" i="3"/>
  <c r="K285" i="3"/>
  <c r="L285" i="3" s="1"/>
  <c r="A286" i="3"/>
  <c r="B286" i="3"/>
  <c r="C286" i="3"/>
  <c r="E286" i="3"/>
  <c r="F286" i="3"/>
  <c r="G286" i="3"/>
  <c r="K286" i="3"/>
  <c r="L286" i="3" s="1"/>
  <c r="A279" i="3"/>
  <c r="B279" i="3"/>
  <c r="C279" i="3"/>
  <c r="E279" i="3"/>
  <c r="F279" i="3"/>
  <c r="G279" i="3"/>
  <c r="K279" i="3"/>
  <c r="L279" i="3" s="1"/>
  <c r="A278" i="3"/>
  <c r="B278" i="3"/>
  <c r="C278" i="3"/>
  <c r="E278" i="3"/>
  <c r="F278" i="3"/>
  <c r="G278" i="3"/>
  <c r="K278" i="3"/>
  <c r="A275" i="3"/>
  <c r="B275" i="3"/>
  <c r="C275" i="3"/>
  <c r="E275" i="3"/>
  <c r="F275" i="3"/>
  <c r="G275" i="3"/>
  <c r="K275" i="3"/>
  <c r="A137" i="3"/>
  <c r="B137" i="3"/>
  <c r="C137" i="3"/>
  <c r="E137" i="3"/>
  <c r="F137" i="3"/>
  <c r="G137" i="3"/>
  <c r="K137" i="3"/>
  <c r="L137" i="3" s="1"/>
  <c r="A144" i="3"/>
  <c r="B144" i="3"/>
  <c r="C144" i="3"/>
  <c r="E144" i="3"/>
  <c r="F144" i="3"/>
  <c r="G144" i="3"/>
  <c r="K144" i="3"/>
  <c r="L144" i="3" s="1"/>
  <c r="A148" i="3"/>
  <c r="B148" i="3"/>
  <c r="C148" i="3"/>
  <c r="E148" i="3"/>
  <c r="F148" i="3"/>
  <c r="G148" i="3"/>
  <c r="K148" i="3"/>
  <c r="L148" i="3" s="1"/>
  <c r="A149" i="3"/>
  <c r="B149" i="3"/>
  <c r="C149" i="3"/>
  <c r="E149" i="3"/>
  <c r="F149" i="3"/>
  <c r="G149" i="3"/>
  <c r="K149" i="3"/>
  <c r="L149" i="3" s="1"/>
  <c r="A147" i="3"/>
  <c r="B147" i="3"/>
  <c r="C147" i="3"/>
  <c r="E147" i="3"/>
  <c r="F147" i="3"/>
  <c r="G147" i="3"/>
  <c r="K147" i="3"/>
  <c r="L147" i="3" s="1"/>
  <c r="A142" i="3"/>
  <c r="B142" i="3"/>
  <c r="C142" i="3"/>
  <c r="E142" i="3"/>
  <c r="F142" i="3"/>
  <c r="G142" i="3"/>
  <c r="K142" i="3"/>
  <c r="L142" i="3" s="1"/>
  <c r="A141" i="3"/>
  <c r="B141" i="3"/>
  <c r="C141" i="3"/>
  <c r="E141" i="3"/>
  <c r="F141" i="3"/>
  <c r="G141" i="3"/>
  <c r="K141" i="3"/>
  <c r="A138" i="3"/>
  <c r="B138" i="3"/>
  <c r="C138" i="3"/>
  <c r="E138" i="3"/>
  <c r="F138" i="3"/>
  <c r="G138" i="3"/>
  <c r="K138" i="3"/>
  <c r="H299" i="2"/>
  <c r="H274" i="3" s="1"/>
  <c r="L299" i="2"/>
  <c r="H306" i="2"/>
  <c r="H283" i="3" s="1"/>
  <c r="L306" i="2"/>
  <c r="H310" i="2"/>
  <c r="H284" i="3" s="1"/>
  <c r="L310" i="2"/>
  <c r="H311" i="2"/>
  <c r="H285" i="3" s="1"/>
  <c r="L311" i="2"/>
  <c r="H309" i="2"/>
  <c r="H286" i="3" s="1"/>
  <c r="L309" i="2"/>
  <c r="H304" i="2"/>
  <c r="H279" i="3" s="1"/>
  <c r="L304" i="2"/>
  <c r="M304" i="2" s="1"/>
  <c r="H303" i="2"/>
  <c r="H278" i="3" s="1"/>
  <c r="H300" i="2"/>
  <c r="H275" i="3" s="1"/>
  <c r="H163" i="2"/>
  <c r="H137" i="3" s="1"/>
  <c r="L163" i="2"/>
  <c r="H170" i="2"/>
  <c r="H144" i="3" s="1"/>
  <c r="L170" i="2"/>
  <c r="H174" i="2"/>
  <c r="H148" i="3" s="1"/>
  <c r="L174" i="2"/>
  <c r="H175" i="2"/>
  <c r="H149" i="3" s="1"/>
  <c r="L175" i="2"/>
  <c r="H173" i="2"/>
  <c r="H147" i="3" s="1"/>
  <c r="L173" i="2"/>
  <c r="H168" i="2"/>
  <c r="H142" i="3" s="1"/>
  <c r="L168" i="2"/>
  <c r="H167" i="2"/>
  <c r="H141" i="3" s="1"/>
  <c r="H164" i="2"/>
  <c r="H138" i="3" s="1"/>
  <c r="T204" i="4"/>
  <c r="U204" i="4" s="1"/>
  <c r="V204" i="4" s="1"/>
  <c r="T201" i="4"/>
  <c r="U201" i="4" l="1"/>
  <c r="V201" i="4" s="1"/>
  <c r="M163" i="2"/>
  <c r="M299" i="2"/>
  <c r="M310" i="2"/>
  <c r="M170" i="2"/>
  <c r="M306" i="2"/>
  <c r="M311" i="2"/>
  <c r="M173" i="2"/>
  <c r="M309" i="2"/>
  <c r="M149" i="3"/>
  <c r="M279" i="3"/>
  <c r="M283" i="3"/>
  <c r="M285" i="3"/>
  <c r="M286" i="3"/>
  <c r="M274" i="3"/>
  <c r="M284" i="3"/>
  <c r="M137" i="3"/>
  <c r="M147" i="3"/>
  <c r="M142" i="3"/>
  <c r="M148" i="3"/>
  <c r="M144" i="3"/>
  <c r="M174" i="2"/>
  <c r="M175" i="2"/>
  <c r="M168" i="2"/>
  <c r="M10" i="15"/>
  <c r="M12" i="15"/>
  <c r="M13" i="15"/>
  <c r="M9" i="15"/>
  <c r="W204" i="4" s="1"/>
  <c r="X204" i="4" s="1"/>
  <c r="M6" i="15"/>
  <c r="W201" i="4" s="1"/>
  <c r="M15" i="15"/>
  <c r="M18" i="15"/>
  <c r="M16" i="15"/>
  <c r="M17" i="15"/>
  <c r="M5" i="15"/>
  <c r="F21" i="15"/>
  <c r="F27" i="15"/>
  <c r="K5" i="14"/>
  <c r="K11" i="14"/>
  <c r="K18" i="14"/>
  <c r="K19" i="14"/>
  <c r="K20" i="14"/>
  <c r="K12" i="14"/>
  <c r="K9" i="14"/>
  <c r="K15" i="14"/>
  <c r="K10" i="14"/>
  <c r="K6" i="14"/>
  <c r="K16" i="14"/>
  <c r="K17" i="14"/>
  <c r="F52" i="14"/>
  <c r="F26" i="14"/>
  <c r="K8" i="14"/>
  <c r="K7" i="14"/>
  <c r="F32" i="14"/>
  <c r="F24" i="13"/>
  <c r="I5" i="13"/>
  <c r="I13" i="13"/>
  <c r="I17" i="13"/>
  <c r="I18" i="13"/>
  <c r="I19" i="13"/>
  <c r="I11" i="13"/>
  <c r="I10" i="13"/>
  <c r="I16" i="13"/>
  <c r="I9" i="13"/>
  <c r="I6" i="13"/>
  <c r="I15" i="13"/>
  <c r="I22" i="13"/>
  <c r="I8" i="13"/>
  <c r="I7" i="13"/>
  <c r="F30" i="13"/>
  <c r="F25" i="12"/>
  <c r="I23" i="12"/>
  <c r="I8" i="12"/>
  <c r="I299" i="2"/>
  <c r="I274" i="3" s="1"/>
  <c r="J274" i="3" s="1"/>
  <c r="I10" i="12"/>
  <c r="I306" i="2" s="1"/>
  <c r="I283" i="3" s="1"/>
  <c r="J283" i="3" s="1"/>
  <c r="I18" i="12"/>
  <c r="I310" i="2" s="1"/>
  <c r="I284" i="3" s="1"/>
  <c r="N284" i="3" s="1"/>
  <c r="I19" i="12"/>
  <c r="I311" i="2" s="1"/>
  <c r="I285" i="3" s="1"/>
  <c r="N285" i="3" s="1"/>
  <c r="I20" i="12"/>
  <c r="I309" i="2" s="1"/>
  <c r="I286" i="3" s="1"/>
  <c r="J286" i="3" s="1"/>
  <c r="I12" i="12"/>
  <c r="I304" i="2" s="1"/>
  <c r="I279" i="3" s="1"/>
  <c r="J279" i="3" s="1"/>
  <c r="I11" i="12"/>
  <c r="I17" i="12"/>
  <c r="I9" i="12"/>
  <c r="I303" i="2" s="1"/>
  <c r="I278" i="3" s="1"/>
  <c r="I6" i="12"/>
  <c r="I300" i="2" s="1"/>
  <c r="I275" i="3" s="1"/>
  <c r="J275" i="3" s="1"/>
  <c r="I15" i="12"/>
  <c r="I16" i="12"/>
  <c r="I7" i="12"/>
  <c r="F31" i="12"/>
  <c r="K10" i="11"/>
  <c r="I167" i="2" s="1"/>
  <c r="K6" i="11"/>
  <c r="K38" i="11"/>
  <c r="K5" i="11"/>
  <c r="I163" i="2" s="1"/>
  <c r="N163" i="2" s="1"/>
  <c r="O163" i="2" s="1"/>
  <c r="P163" i="2" s="1"/>
  <c r="K13" i="11"/>
  <c r="I170" i="2" s="1"/>
  <c r="I144" i="3" s="1"/>
  <c r="J144" i="3" s="1"/>
  <c r="K19" i="11"/>
  <c r="I174" i="2" s="1"/>
  <c r="I148" i="3" s="1"/>
  <c r="J148" i="3" s="1"/>
  <c r="K20" i="11"/>
  <c r="I175" i="2" s="1"/>
  <c r="N175" i="2" s="1"/>
  <c r="K18" i="11"/>
  <c r="I173" i="2" s="1"/>
  <c r="I147" i="3" s="1"/>
  <c r="J147" i="3" s="1"/>
  <c r="K11" i="11"/>
  <c r="I168" i="2" s="1"/>
  <c r="I142" i="3" s="1"/>
  <c r="J142" i="3" s="1"/>
  <c r="F25" i="11"/>
  <c r="K23" i="11"/>
  <c r="K8" i="11"/>
  <c r="K9" i="11"/>
  <c r="K15" i="11"/>
  <c r="K16" i="11"/>
  <c r="K17" i="11"/>
  <c r="K7" i="11"/>
  <c r="G52" i="14"/>
  <c r="O175" i="2" l="1"/>
  <c r="P175" i="2" s="1"/>
  <c r="M39" i="15"/>
  <c r="X201" i="4"/>
  <c r="M40" i="15"/>
  <c r="M41" i="15"/>
  <c r="K46" i="14"/>
  <c r="J310" i="2"/>
  <c r="J284" i="3"/>
  <c r="I39" i="12"/>
  <c r="N310" i="2"/>
  <c r="O310" i="2" s="1"/>
  <c r="P310" i="2" s="1"/>
  <c r="I37" i="12"/>
  <c r="N311" i="2"/>
  <c r="O311" i="2" s="1"/>
  <c r="P311" i="2" s="1"/>
  <c r="N309" i="2"/>
  <c r="O309" i="2" s="1"/>
  <c r="P309" i="2" s="1"/>
  <c r="N304" i="2"/>
  <c r="O304" i="2" s="1"/>
  <c r="P304" i="2" s="1"/>
  <c r="N286" i="3"/>
  <c r="O286" i="3" s="1"/>
  <c r="N283" i="3"/>
  <c r="O283" i="3" s="1"/>
  <c r="J285" i="3"/>
  <c r="N274" i="3"/>
  <c r="O274" i="3" s="1"/>
  <c r="J306" i="2"/>
  <c r="J311" i="2"/>
  <c r="J278" i="3"/>
  <c r="O284" i="3"/>
  <c r="J309" i="2"/>
  <c r="O285" i="3"/>
  <c r="N299" i="2"/>
  <c r="O299" i="2" s="1"/>
  <c r="P299" i="2" s="1"/>
  <c r="N306" i="2"/>
  <c r="O306" i="2" s="1"/>
  <c r="P306" i="2" s="1"/>
  <c r="J299" i="2"/>
  <c r="J303" i="2"/>
  <c r="J304" i="2"/>
  <c r="J300" i="2"/>
  <c r="N279" i="3"/>
  <c r="O279" i="3" s="1"/>
  <c r="I164" i="2"/>
  <c r="I138" i="3" s="1"/>
  <c r="J138" i="3" s="1"/>
  <c r="N170" i="2"/>
  <c r="O170" i="2" s="1"/>
  <c r="P170" i="2" s="1"/>
  <c r="N148" i="3"/>
  <c r="O148" i="3" s="1"/>
  <c r="J163" i="2"/>
  <c r="I137" i="3"/>
  <c r="N173" i="2"/>
  <c r="O173" i="2" s="1"/>
  <c r="P173" i="2" s="1"/>
  <c r="J167" i="2"/>
  <c r="I141" i="3"/>
  <c r="N147" i="3"/>
  <c r="O147" i="3" s="1"/>
  <c r="N144" i="3"/>
  <c r="O144" i="3" s="1"/>
  <c r="J174" i="2"/>
  <c r="J175" i="2"/>
  <c r="I149" i="3"/>
  <c r="N174" i="2"/>
  <c r="O174" i="2" s="1"/>
  <c r="P174" i="2" s="1"/>
  <c r="N142" i="3"/>
  <c r="O142" i="3" s="1"/>
  <c r="J173" i="2"/>
  <c r="J164" i="2"/>
  <c r="J168" i="2"/>
  <c r="K47" i="11"/>
  <c r="J170" i="2"/>
  <c r="N168" i="2"/>
  <c r="O168" i="2" s="1"/>
  <c r="P168" i="2" s="1"/>
  <c r="I37" i="13"/>
  <c r="K39" i="14"/>
  <c r="H185" i="2"/>
  <c r="M35" i="15" l="1"/>
  <c r="K33" i="14"/>
  <c r="I45" i="12"/>
  <c r="I47" i="12"/>
  <c r="I46" i="12"/>
  <c r="K46" i="11"/>
  <c r="K40" i="11"/>
  <c r="J149" i="3"/>
  <c r="N149" i="3"/>
  <c r="O149" i="3" s="1"/>
  <c r="J141" i="3"/>
  <c r="J137" i="3"/>
  <c r="N137" i="3"/>
  <c r="O137" i="3" s="1"/>
  <c r="K45" i="11"/>
  <c r="I45" i="13"/>
  <c r="I44" i="13"/>
  <c r="I43" i="13"/>
  <c r="I39" i="13"/>
  <c r="K40" i="14"/>
  <c r="G79" i="6"/>
  <c r="J152" i="3" l="1"/>
  <c r="T61" i="4"/>
  <c r="U61" i="4" s="1"/>
  <c r="V61" i="4" s="1"/>
  <c r="X61" i="4" s="1"/>
  <c r="H6" i="2"/>
  <c r="J6" i="2" s="1"/>
  <c r="H7" i="2"/>
  <c r="J7" i="2" s="1"/>
  <c r="H8" i="2"/>
  <c r="J8" i="2" s="1"/>
  <c r="H9" i="2"/>
  <c r="J9" i="2" s="1"/>
  <c r="H10" i="2"/>
  <c r="J10" i="2" s="1"/>
  <c r="E26" i="15" l="1"/>
  <c r="J11" i="15" l="1"/>
  <c r="M11" i="15" l="1"/>
  <c r="K13" i="14"/>
  <c r="K12" i="11" l="1"/>
  <c r="T364" i="4"/>
  <c r="U364" i="4" s="1"/>
  <c r="V364" i="4" s="1"/>
  <c r="T209" i="4"/>
  <c r="U209" i="4" s="1"/>
  <c r="V209" i="4" s="1"/>
  <c r="T161" i="4"/>
  <c r="U161" i="4" s="1"/>
  <c r="V161" i="4" s="1"/>
  <c r="X364" i="4" l="1"/>
  <c r="X209" i="4"/>
  <c r="X161" i="4"/>
  <c r="C14" i="12" l="1"/>
  <c r="C21" i="12" l="1"/>
  <c r="I14" i="12"/>
  <c r="C14" i="15"/>
  <c r="C19" i="15" l="1"/>
  <c r="I307" i="2"/>
  <c r="J8" i="15"/>
  <c r="J19" i="15" l="1"/>
  <c r="G89" i="8"/>
  <c r="G64" i="8"/>
  <c r="E103" i="6"/>
  <c r="G103" i="6"/>
  <c r="D102" i="6"/>
  <c r="E102" i="6"/>
  <c r="E100" i="6"/>
  <c r="E79" i="6"/>
  <c r="E46" i="6"/>
  <c r="G46" i="6"/>
  <c r="E17" i="6"/>
  <c r="G17" i="6"/>
  <c r="F102" i="6" l="1"/>
  <c r="P4" i="5" l="1"/>
  <c r="K139" i="3"/>
  <c r="G139" i="3"/>
  <c r="F139" i="3"/>
  <c r="E139" i="3"/>
  <c r="C139" i="3"/>
  <c r="B139" i="3"/>
  <c r="A139" i="3"/>
  <c r="K276" i="3"/>
  <c r="G276" i="3"/>
  <c r="F276" i="3"/>
  <c r="E276" i="3"/>
  <c r="C276" i="3"/>
  <c r="B276" i="3"/>
  <c r="A276" i="3"/>
  <c r="L41" i="11" l="1"/>
  <c r="J40" i="13"/>
  <c r="J41" i="12"/>
  <c r="N37" i="15"/>
  <c r="L42" i="14"/>
  <c r="H301" i="2"/>
  <c r="H276" i="3" s="1"/>
  <c r="H165" i="2"/>
  <c r="B41" i="12" l="1"/>
  <c r="G41" i="12"/>
  <c r="F41" i="12"/>
  <c r="H41" i="12"/>
  <c r="D41" i="12"/>
  <c r="E41" i="12"/>
  <c r="C41" i="12"/>
  <c r="D40" i="13"/>
  <c r="B40" i="13"/>
  <c r="G40" i="13"/>
  <c r="E40" i="13"/>
  <c r="F40" i="13"/>
  <c r="H40" i="13"/>
  <c r="H42" i="14"/>
  <c r="E42" i="14"/>
  <c r="G42" i="14"/>
  <c r="I42" i="14"/>
  <c r="B42" i="14"/>
  <c r="J42" i="14"/>
  <c r="D42" i="14"/>
  <c r="F42" i="14"/>
  <c r="D37" i="15"/>
  <c r="E37" i="15"/>
  <c r="G37" i="15"/>
  <c r="L37" i="15"/>
  <c r="J37" i="15"/>
  <c r="B37" i="15"/>
  <c r="K37" i="15"/>
  <c r="F37" i="15"/>
  <c r="I37" i="15"/>
  <c r="C37" i="15"/>
  <c r="B41" i="11"/>
  <c r="F41" i="11"/>
  <c r="J41" i="11"/>
  <c r="E41" i="11"/>
  <c r="H41" i="11"/>
  <c r="D41" i="11"/>
  <c r="G41" i="11"/>
  <c r="I41" i="11"/>
  <c r="H139" i="3"/>
  <c r="D287" i="3" l="1"/>
  <c r="K287" i="3"/>
  <c r="G287" i="3"/>
  <c r="F287" i="3"/>
  <c r="E287" i="3"/>
  <c r="C287" i="3"/>
  <c r="B287" i="3"/>
  <c r="A287" i="3"/>
  <c r="J21" i="15" l="1"/>
  <c r="J27" i="15"/>
  <c r="J26" i="15"/>
  <c r="J25" i="15"/>
  <c r="H52" i="14"/>
  <c r="H25" i="11"/>
  <c r="H26" i="14"/>
  <c r="T234" i="4"/>
  <c r="G21" i="12" l="1"/>
  <c r="I13" i="12"/>
  <c r="I21" i="12" s="1"/>
  <c r="I41" i="12"/>
  <c r="I12" i="13"/>
  <c r="D52" i="14"/>
  <c r="D32" i="14"/>
  <c r="D31" i="14"/>
  <c r="D30" i="14"/>
  <c r="D26" i="14"/>
  <c r="D30" i="13"/>
  <c r="D29" i="13"/>
  <c r="D28" i="13"/>
  <c r="D24" i="13"/>
  <c r="D50" i="12"/>
  <c r="D31" i="12"/>
  <c r="D30" i="12"/>
  <c r="D29" i="12"/>
  <c r="D25" i="12"/>
  <c r="D31" i="11"/>
  <c r="D30" i="11"/>
  <c r="D29" i="11"/>
  <c r="D25" i="11"/>
  <c r="D27" i="15" l="1"/>
  <c r="D26" i="15"/>
  <c r="D25" i="15"/>
  <c r="D21" i="15"/>
  <c r="B30" i="14"/>
  <c r="C30" i="14"/>
  <c r="G30" i="14"/>
  <c r="I30" i="14"/>
  <c r="J30" i="14"/>
  <c r="B31" i="14"/>
  <c r="C31" i="14"/>
  <c r="G31" i="14"/>
  <c r="I31" i="14"/>
  <c r="J31" i="14"/>
  <c r="B32" i="14"/>
  <c r="C32" i="14"/>
  <c r="G32" i="14"/>
  <c r="I32" i="14"/>
  <c r="J32" i="14"/>
  <c r="E32" i="14"/>
  <c r="E31" i="14"/>
  <c r="E30" i="14"/>
  <c r="E28" i="13"/>
  <c r="B28" i="13"/>
  <c r="C28" i="13"/>
  <c r="G28" i="13"/>
  <c r="H28" i="13"/>
  <c r="E29" i="13"/>
  <c r="B29" i="13"/>
  <c r="C29" i="13"/>
  <c r="G29" i="13"/>
  <c r="H29" i="13"/>
  <c r="E30" i="13"/>
  <c r="B30" i="13"/>
  <c r="C30" i="13"/>
  <c r="G30" i="13"/>
  <c r="H30" i="13"/>
  <c r="E29" i="12"/>
  <c r="B29" i="12"/>
  <c r="C29" i="12"/>
  <c r="G29" i="12"/>
  <c r="H29" i="12"/>
  <c r="E30" i="12"/>
  <c r="B30" i="12"/>
  <c r="C30" i="12"/>
  <c r="G30" i="12"/>
  <c r="H30" i="12"/>
  <c r="E31" i="12"/>
  <c r="B31" i="12"/>
  <c r="C31" i="12"/>
  <c r="G31" i="12"/>
  <c r="H31" i="12"/>
  <c r="E29" i="11"/>
  <c r="B29" i="11"/>
  <c r="C29" i="11"/>
  <c r="G29" i="11"/>
  <c r="I29" i="11"/>
  <c r="J29" i="11"/>
  <c r="E30" i="11"/>
  <c r="B30" i="11"/>
  <c r="C30" i="11"/>
  <c r="G30" i="11"/>
  <c r="I30" i="11"/>
  <c r="J30" i="11"/>
  <c r="E31" i="11"/>
  <c r="B31" i="11"/>
  <c r="C31" i="11"/>
  <c r="G31" i="11"/>
  <c r="I31" i="11"/>
  <c r="J31" i="11"/>
  <c r="B25" i="15"/>
  <c r="C25" i="15"/>
  <c r="G25" i="15"/>
  <c r="I25" i="15"/>
  <c r="H25" i="15"/>
  <c r="K25" i="15"/>
  <c r="L25" i="15"/>
  <c r="B26" i="15"/>
  <c r="C26" i="15"/>
  <c r="G26" i="15"/>
  <c r="I26" i="15"/>
  <c r="H26" i="15"/>
  <c r="K26" i="15"/>
  <c r="L26" i="15"/>
  <c r="B27" i="15"/>
  <c r="C27" i="15"/>
  <c r="G27" i="15"/>
  <c r="I27" i="15"/>
  <c r="H27" i="15"/>
  <c r="K27" i="15"/>
  <c r="L27" i="15"/>
  <c r="E27" i="15"/>
  <c r="E25" i="15"/>
  <c r="C14" i="14"/>
  <c r="C52" i="14"/>
  <c r="C14" i="13"/>
  <c r="C25" i="12"/>
  <c r="C50" i="12"/>
  <c r="I301" i="2"/>
  <c r="I276" i="3" s="1"/>
  <c r="J276" i="3" s="1"/>
  <c r="C14" i="11"/>
  <c r="K14" i="14" l="1"/>
  <c r="K21" i="14" s="1"/>
  <c r="C21" i="14"/>
  <c r="C42" i="14"/>
  <c r="C20" i="13"/>
  <c r="C40" i="13"/>
  <c r="I40" i="13" s="1"/>
  <c r="C21" i="11"/>
  <c r="C41" i="11"/>
  <c r="K41" i="11" s="1"/>
  <c r="K14" i="11"/>
  <c r="K21" i="11" s="1"/>
  <c r="C25" i="11"/>
  <c r="I14" i="13"/>
  <c r="I20" i="13" s="1"/>
  <c r="C24" i="13"/>
  <c r="J301" i="2"/>
  <c r="C26" i="14"/>
  <c r="C21" i="15"/>
  <c r="A140" i="3" l="1"/>
  <c r="B140" i="3"/>
  <c r="C140" i="3"/>
  <c r="E140" i="3"/>
  <c r="F140" i="3"/>
  <c r="G140" i="3"/>
  <c r="K140" i="3"/>
  <c r="A143" i="3"/>
  <c r="B143" i="3"/>
  <c r="C143" i="3"/>
  <c r="E143" i="3"/>
  <c r="F143" i="3"/>
  <c r="G143" i="3"/>
  <c r="K143" i="3"/>
  <c r="A145" i="3"/>
  <c r="B145" i="3"/>
  <c r="C145" i="3"/>
  <c r="E145" i="3"/>
  <c r="F145" i="3"/>
  <c r="G145" i="3"/>
  <c r="K145" i="3"/>
  <c r="A146" i="3"/>
  <c r="B146" i="3"/>
  <c r="C146" i="3"/>
  <c r="E146" i="3"/>
  <c r="F146" i="3"/>
  <c r="G146" i="3"/>
  <c r="K146" i="3"/>
  <c r="F277" i="3"/>
  <c r="G277" i="3"/>
  <c r="K277" i="3"/>
  <c r="F280" i="3"/>
  <c r="G280" i="3"/>
  <c r="K280" i="3"/>
  <c r="F281" i="3"/>
  <c r="G281" i="3"/>
  <c r="K281" i="3"/>
  <c r="F282" i="3"/>
  <c r="G282" i="3"/>
  <c r="K282" i="3"/>
  <c r="E282" i="3"/>
  <c r="C282" i="3"/>
  <c r="B282" i="3"/>
  <c r="A282" i="3"/>
  <c r="E281" i="3"/>
  <c r="C281" i="3"/>
  <c r="B281" i="3"/>
  <c r="A281" i="3"/>
  <c r="E280" i="3"/>
  <c r="C280" i="3"/>
  <c r="B280" i="3"/>
  <c r="A280" i="3"/>
  <c r="E277" i="3"/>
  <c r="C277" i="3"/>
  <c r="B277" i="3"/>
  <c r="A277" i="3"/>
  <c r="I11" i="3"/>
  <c r="I184" i="2"/>
  <c r="I183" i="2"/>
  <c r="I182" i="2"/>
  <c r="I36" i="2"/>
  <c r="I171" i="2" s="1"/>
  <c r="I34" i="2"/>
  <c r="I35" i="2"/>
  <c r="I29" i="2"/>
  <c r="I172" i="2" s="1"/>
  <c r="I30" i="2"/>
  <c r="H166" i="2" l="1"/>
  <c r="H140" i="3" s="1"/>
  <c r="I32" i="2"/>
  <c r="B24" i="13" l="1"/>
  <c r="B25" i="12"/>
  <c r="I194" i="2"/>
  <c r="I302" i="2" l="1"/>
  <c r="H305" i="2"/>
  <c r="H280" i="3" s="1"/>
  <c r="H169" i="2"/>
  <c r="H143" i="3" s="1"/>
  <c r="T205" i="4"/>
  <c r="W205" i="4"/>
  <c r="A151" i="3"/>
  <c r="G21" i="15"/>
  <c r="Z160" i="4"/>
  <c r="AB160" i="4" s="1"/>
  <c r="T160" i="4"/>
  <c r="U160" i="4" s="1"/>
  <c r="V160" i="4" s="1"/>
  <c r="T203" i="4"/>
  <c r="T202" i="4"/>
  <c r="H14" i="15"/>
  <c r="H37" i="15" s="1"/>
  <c r="H8" i="15"/>
  <c r="H7" i="15"/>
  <c r="P35" i="5"/>
  <c r="Z208" i="4" s="1"/>
  <c r="AB208" i="4" s="1"/>
  <c r="H243" i="2"/>
  <c r="H218" i="3" s="1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Z107" i="4" s="1"/>
  <c r="AB107" i="4" s="1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L12" i="2" s="1"/>
  <c r="N12" i="2" s="1"/>
  <c r="P14" i="5"/>
  <c r="P13" i="5"/>
  <c r="P12" i="5"/>
  <c r="P11" i="5"/>
  <c r="P10" i="5"/>
  <c r="P9" i="5"/>
  <c r="P8" i="5"/>
  <c r="P7" i="5"/>
  <c r="P6" i="5"/>
  <c r="P5" i="5"/>
  <c r="P3" i="5"/>
  <c r="D195" i="3"/>
  <c r="T402" i="4"/>
  <c r="D111" i="8" s="1"/>
  <c r="F111" i="8" s="1"/>
  <c r="T403" i="4"/>
  <c r="T404" i="4"/>
  <c r="U404" i="4" s="1"/>
  <c r="V404" i="4" s="1"/>
  <c r="X404" i="4" s="1"/>
  <c r="T405" i="4"/>
  <c r="T406" i="4"/>
  <c r="T407" i="4"/>
  <c r="U407" i="4" s="1"/>
  <c r="T408" i="4"/>
  <c r="T401" i="4"/>
  <c r="T379" i="4"/>
  <c r="U379" i="4" s="1"/>
  <c r="V379" i="4" s="1"/>
  <c r="X379" i="4" s="1"/>
  <c r="T380" i="4"/>
  <c r="U380" i="4" s="1"/>
  <c r="V380" i="4" s="1"/>
  <c r="T381" i="4"/>
  <c r="U381" i="4" s="1"/>
  <c r="V381" i="4" s="1"/>
  <c r="X381" i="4" s="1"/>
  <c r="T382" i="4"/>
  <c r="T383" i="4"/>
  <c r="U383" i="4" s="1"/>
  <c r="V383" i="4" s="1"/>
  <c r="X383" i="4" s="1"/>
  <c r="T384" i="4"/>
  <c r="T385" i="4"/>
  <c r="T386" i="4"/>
  <c r="U386" i="4" s="1"/>
  <c r="V386" i="4" s="1"/>
  <c r="X386" i="4" s="1"/>
  <c r="T387" i="4"/>
  <c r="U387" i="4" s="1"/>
  <c r="V387" i="4" s="1"/>
  <c r="X387" i="4" s="1"/>
  <c r="T388" i="4"/>
  <c r="U388" i="4" s="1"/>
  <c r="V388" i="4" s="1"/>
  <c r="X388" i="4" s="1"/>
  <c r="T389" i="4"/>
  <c r="T390" i="4"/>
  <c r="U390" i="4" s="1"/>
  <c r="V390" i="4" s="1"/>
  <c r="X390" i="4" s="1"/>
  <c r="T391" i="4"/>
  <c r="U391" i="4" s="1"/>
  <c r="V391" i="4" s="1"/>
  <c r="T392" i="4"/>
  <c r="U392" i="4" s="1"/>
  <c r="V392" i="4" s="1"/>
  <c r="T393" i="4"/>
  <c r="U393" i="4" s="1"/>
  <c r="V393" i="4" s="1"/>
  <c r="X393" i="4" s="1"/>
  <c r="T394" i="4"/>
  <c r="U394" i="4" s="1"/>
  <c r="V394" i="4" s="1"/>
  <c r="T395" i="4"/>
  <c r="U395" i="4" s="1"/>
  <c r="V395" i="4" s="1"/>
  <c r="W395" i="4" s="1"/>
  <c r="T396" i="4"/>
  <c r="T378" i="4"/>
  <c r="U378" i="4" s="1"/>
  <c r="V378" i="4" s="1"/>
  <c r="X378" i="4" s="1"/>
  <c r="T377" i="4"/>
  <c r="T359" i="4"/>
  <c r="T360" i="4"/>
  <c r="U360" i="4" s="1"/>
  <c r="T361" i="4"/>
  <c r="U361" i="4" s="1"/>
  <c r="T362" i="4"/>
  <c r="U362" i="4" s="1"/>
  <c r="T363" i="4"/>
  <c r="U363" i="4" s="1"/>
  <c r="V363" i="4" s="1"/>
  <c r="X363" i="4" s="1"/>
  <c r="T165" i="4"/>
  <c r="U165" i="4" s="1"/>
  <c r="T166" i="4"/>
  <c r="U166" i="4" s="1"/>
  <c r="V166" i="4" s="1"/>
  <c r="T167" i="4"/>
  <c r="T168" i="4"/>
  <c r="U168" i="4" s="1"/>
  <c r="V168" i="4" s="1"/>
  <c r="T169" i="4"/>
  <c r="U169" i="4" s="1"/>
  <c r="V169" i="4" s="1"/>
  <c r="T170" i="4"/>
  <c r="U170" i="4" s="1"/>
  <c r="V170" i="4" s="1"/>
  <c r="W170" i="4" s="1"/>
  <c r="T171" i="4"/>
  <c r="U171" i="4" s="1"/>
  <c r="V171" i="4" s="1"/>
  <c r="W171" i="4" s="1"/>
  <c r="X171" i="4" s="1"/>
  <c r="T172" i="4"/>
  <c r="T173" i="4"/>
  <c r="U173" i="4" s="1"/>
  <c r="V173" i="4" s="1"/>
  <c r="T174" i="4"/>
  <c r="U174" i="4" s="1"/>
  <c r="V174" i="4" s="1"/>
  <c r="T175" i="4"/>
  <c r="U175" i="4" s="1"/>
  <c r="V175" i="4" s="1"/>
  <c r="W175" i="4" s="1"/>
  <c r="T176" i="4"/>
  <c r="U176" i="4" s="1"/>
  <c r="V176" i="4" s="1"/>
  <c r="T177" i="4"/>
  <c r="U177" i="4" s="1"/>
  <c r="V177" i="4" s="1"/>
  <c r="T178" i="4"/>
  <c r="U178" i="4" s="1"/>
  <c r="V178" i="4" s="1"/>
  <c r="T179" i="4"/>
  <c r="T180" i="4"/>
  <c r="U180" i="4" s="1"/>
  <c r="V180" i="4" s="1"/>
  <c r="T181" i="4"/>
  <c r="T182" i="4"/>
  <c r="U182" i="4" s="1"/>
  <c r="V182" i="4" s="1"/>
  <c r="W182" i="4" s="1"/>
  <c r="T183" i="4"/>
  <c r="U183" i="4" s="1"/>
  <c r="V183" i="4" s="1"/>
  <c r="T184" i="4"/>
  <c r="U184" i="4" s="1"/>
  <c r="V184" i="4" s="1"/>
  <c r="T185" i="4"/>
  <c r="U185" i="4" s="1"/>
  <c r="V185" i="4" s="1"/>
  <c r="W185" i="4" s="1"/>
  <c r="T186" i="4"/>
  <c r="U186" i="4" s="1"/>
  <c r="V186" i="4" s="1"/>
  <c r="W186" i="4" s="1"/>
  <c r="T187" i="4"/>
  <c r="U187" i="4" s="1"/>
  <c r="V187" i="4" s="1"/>
  <c r="W187" i="4" s="1"/>
  <c r="T188" i="4"/>
  <c r="U188" i="4" s="1"/>
  <c r="V188" i="4" s="1"/>
  <c r="W188" i="4" s="1"/>
  <c r="T189" i="4"/>
  <c r="U189" i="4" s="1"/>
  <c r="V189" i="4" s="1"/>
  <c r="W189" i="4" s="1"/>
  <c r="T190" i="4"/>
  <c r="U190" i="4" s="1"/>
  <c r="V190" i="4" s="1"/>
  <c r="T191" i="4"/>
  <c r="U191" i="4" s="1"/>
  <c r="V191" i="4" s="1"/>
  <c r="T192" i="4"/>
  <c r="U192" i="4" s="1"/>
  <c r="V192" i="4" s="1"/>
  <c r="T193" i="4"/>
  <c r="U193" i="4" s="1"/>
  <c r="V193" i="4" s="1"/>
  <c r="T194" i="4"/>
  <c r="D46" i="8" s="1"/>
  <c r="T195" i="4"/>
  <c r="T196" i="4"/>
  <c r="D49" i="8" s="1"/>
  <c r="F49" i="8" s="1"/>
  <c r="T197" i="4"/>
  <c r="T198" i="4"/>
  <c r="U198" i="4" s="1"/>
  <c r="V198" i="4" s="1"/>
  <c r="T199" i="4"/>
  <c r="U199" i="4" s="1"/>
  <c r="V199" i="4" s="1"/>
  <c r="T200" i="4"/>
  <c r="U200" i="4" s="1"/>
  <c r="V200" i="4" s="1"/>
  <c r="D61" i="8"/>
  <c r="F61" i="8" s="1"/>
  <c r="T206" i="4"/>
  <c r="U206" i="4" s="1"/>
  <c r="V206" i="4" s="1"/>
  <c r="T207" i="4"/>
  <c r="U207" i="4" s="1"/>
  <c r="V207" i="4" s="1"/>
  <c r="T208" i="4"/>
  <c r="U208" i="4" s="1"/>
  <c r="V208" i="4" s="1"/>
  <c r="T164" i="4"/>
  <c r="U164" i="4" s="1"/>
  <c r="V164" i="4" s="1"/>
  <c r="T78" i="4"/>
  <c r="U78" i="4" s="1"/>
  <c r="T98" i="4"/>
  <c r="U98" i="4" s="1"/>
  <c r="T113" i="4"/>
  <c r="T3" i="4"/>
  <c r="V408" i="4"/>
  <c r="X408" i="4" s="1"/>
  <c r="T275" i="4"/>
  <c r="U275" i="4" s="1"/>
  <c r="V275" i="4"/>
  <c r="X275" i="4" s="1"/>
  <c r="W207" i="4"/>
  <c r="I242" i="3"/>
  <c r="Z240" i="4"/>
  <c r="AB240" i="4" s="1"/>
  <c r="T269" i="4"/>
  <c r="U269" i="4" s="1"/>
  <c r="V269" i="4" s="1"/>
  <c r="X269" i="4" s="1"/>
  <c r="T272" i="4"/>
  <c r="U272" i="4" s="1"/>
  <c r="V272" i="4" s="1"/>
  <c r="X272" i="4" s="1"/>
  <c r="T267" i="4"/>
  <c r="U267" i="4" s="1"/>
  <c r="V267" i="4" s="1"/>
  <c r="X267" i="4" s="1"/>
  <c r="T240" i="4"/>
  <c r="U240" i="4" s="1"/>
  <c r="V240" i="4" s="1"/>
  <c r="X240" i="4" s="1"/>
  <c r="T271" i="4"/>
  <c r="U271" i="4" s="1"/>
  <c r="V271" i="4" s="1"/>
  <c r="T273" i="4"/>
  <c r="U273" i="4" s="1"/>
  <c r="V273" i="4" s="1"/>
  <c r="X273" i="4" s="1"/>
  <c r="T220" i="4"/>
  <c r="U220" i="4" s="1"/>
  <c r="T108" i="4"/>
  <c r="U108" i="4" s="1"/>
  <c r="V108" i="4" s="1"/>
  <c r="X108" i="4" s="1"/>
  <c r="T163" i="4"/>
  <c r="D43" i="8" s="1"/>
  <c r="F43" i="8" s="1"/>
  <c r="T221" i="4"/>
  <c r="D64" i="8" s="1"/>
  <c r="F64" i="8" s="1"/>
  <c r="H64" i="8" s="1"/>
  <c r="T232" i="4"/>
  <c r="U232" i="4" s="1"/>
  <c r="V232" i="4" s="1"/>
  <c r="X232" i="4" s="1"/>
  <c r="T247" i="4"/>
  <c r="U247" i="4" s="1"/>
  <c r="V247" i="4" s="1"/>
  <c r="T149" i="4"/>
  <c r="U149" i="4" s="1"/>
  <c r="V149" i="4" s="1"/>
  <c r="T95" i="4"/>
  <c r="U95" i="4" s="1"/>
  <c r="V95" i="4" s="1"/>
  <c r="T151" i="4"/>
  <c r="U151" i="4" s="1"/>
  <c r="T239" i="4"/>
  <c r="T68" i="4"/>
  <c r="U68" i="4" s="1"/>
  <c r="T90" i="4"/>
  <c r="U90" i="4" s="1"/>
  <c r="T216" i="4"/>
  <c r="U216" i="4" s="1"/>
  <c r="V216" i="4" s="1"/>
  <c r="X216" i="4" s="1"/>
  <c r="T218" i="4"/>
  <c r="U218" i="4" s="1"/>
  <c r="V218" i="4" s="1"/>
  <c r="T253" i="4"/>
  <c r="U253" i="4" s="1"/>
  <c r="V253" i="4" s="1"/>
  <c r="T257" i="4"/>
  <c r="U257" i="4" s="1"/>
  <c r="T259" i="4"/>
  <c r="U259" i="4" s="1"/>
  <c r="V259" i="4" s="1"/>
  <c r="X259" i="4" s="1"/>
  <c r="T263" i="4"/>
  <c r="T276" i="4"/>
  <c r="U276" i="4" s="1"/>
  <c r="V276" i="4" s="1"/>
  <c r="X276" i="4" s="1"/>
  <c r="T278" i="4"/>
  <c r="U278" i="4" s="1"/>
  <c r="V278" i="4" s="1"/>
  <c r="X278" i="4" s="1"/>
  <c r="T282" i="4"/>
  <c r="U282" i="4" s="1"/>
  <c r="V282" i="4" s="1"/>
  <c r="W282" i="4" s="1"/>
  <c r="T284" i="4"/>
  <c r="U284" i="4" s="1"/>
  <c r="V284" i="4" s="1"/>
  <c r="X284" i="4" s="1"/>
  <c r="T289" i="4"/>
  <c r="U289" i="4" s="1"/>
  <c r="V289" i="4" s="1"/>
  <c r="X289" i="4" s="1"/>
  <c r="T291" i="4"/>
  <c r="U291" i="4" s="1"/>
  <c r="V291" i="4" s="1"/>
  <c r="T294" i="4"/>
  <c r="U294" i="4" s="1"/>
  <c r="V294" i="4" s="1"/>
  <c r="X294" i="4" s="1"/>
  <c r="T298" i="4"/>
  <c r="U298" i="4" s="1"/>
  <c r="T302" i="4"/>
  <c r="U302" i="4" s="1"/>
  <c r="T305" i="4"/>
  <c r="T310" i="4"/>
  <c r="U310" i="4" s="1"/>
  <c r="V310" i="4" s="1"/>
  <c r="X310" i="4" s="1"/>
  <c r="T312" i="4"/>
  <c r="U312" i="4" s="1"/>
  <c r="V312" i="4" s="1"/>
  <c r="X312" i="4" s="1"/>
  <c r="T316" i="4"/>
  <c r="U316" i="4" s="1"/>
  <c r="V316" i="4" s="1"/>
  <c r="X316" i="4" s="1"/>
  <c r="T322" i="4"/>
  <c r="U322" i="4" s="1"/>
  <c r="V322" i="4" s="1"/>
  <c r="T326" i="4"/>
  <c r="U326" i="4" s="1"/>
  <c r="V326" i="4" s="1"/>
  <c r="T330" i="4"/>
  <c r="U330" i="4" s="1"/>
  <c r="V330" i="4" s="1"/>
  <c r="T334" i="4"/>
  <c r="U334" i="4" s="1"/>
  <c r="V334" i="4" s="1"/>
  <c r="X334" i="4" s="1"/>
  <c r="T339" i="4"/>
  <c r="U339" i="4" s="1"/>
  <c r="T340" i="4"/>
  <c r="U340" i="4" s="1"/>
  <c r="T344" i="4"/>
  <c r="U344" i="4" s="1"/>
  <c r="V344" i="4" s="1"/>
  <c r="X344" i="4" s="1"/>
  <c r="T357" i="4"/>
  <c r="U357" i="4" s="1"/>
  <c r="V357" i="4" s="1"/>
  <c r="X357" i="4" s="1"/>
  <c r="T72" i="4"/>
  <c r="U72" i="4" s="1"/>
  <c r="V72" i="4" s="1"/>
  <c r="X72" i="4" s="1"/>
  <c r="T86" i="4"/>
  <c r="U86" i="4" s="1"/>
  <c r="T251" i="4"/>
  <c r="U251" i="4" s="1"/>
  <c r="V251" i="4" s="1"/>
  <c r="T79" i="4"/>
  <c r="U79" i="4" s="1"/>
  <c r="T154" i="4"/>
  <c r="U154" i="4" s="1"/>
  <c r="T211" i="4"/>
  <c r="T226" i="4"/>
  <c r="U226" i="4" s="1"/>
  <c r="V226" i="4" s="1"/>
  <c r="T228" i="4"/>
  <c r="U228" i="4" s="1"/>
  <c r="V228" i="4" s="1"/>
  <c r="T237" i="4"/>
  <c r="U237" i="4" s="1"/>
  <c r="T66" i="4"/>
  <c r="U66" i="4" s="1"/>
  <c r="V66" i="4" s="1"/>
  <c r="T81" i="4"/>
  <c r="U81" i="4" s="1"/>
  <c r="T158" i="4"/>
  <c r="U158" i="4" s="1"/>
  <c r="V158" i="4" s="1"/>
  <c r="X158" i="4" s="1"/>
  <c r="T93" i="4"/>
  <c r="U93" i="4" s="1"/>
  <c r="T97" i="4"/>
  <c r="U97" i="4" s="1"/>
  <c r="T100" i="4"/>
  <c r="U100" i="4" s="1"/>
  <c r="V100" i="4" s="1"/>
  <c r="X100" i="4" s="1"/>
  <c r="T102" i="4"/>
  <c r="U102" i="4" s="1"/>
  <c r="V102" i="4" s="1"/>
  <c r="T156" i="4"/>
  <c r="U156" i="4" s="1"/>
  <c r="T213" i="4"/>
  <c r="U213" i="4" s="1"/>
  <c r="T224" i="4"/>
  <c r="U224" i="4" s="1"/>
  <c r="T266" i="4"/>
  <c r="U266" i="4" s="1"/>
  <c r="V266" i="4" s="1"/>
  <c r="X266" i="4" s="1"/>
  <c r="T270" i="4"/>
  <c r="U270" i="4" s="1"/>
  <c r="V270" i="4" s="1"/>
  <c r="X270" i="4" s="1"/>
  <c r="T300" i="4"/>
  <c r="U300" i="4" s="1"/>
  <c r="V300" i="4" s="1"/>
  <c r="T320" i="4"/>
  <c r="U320" i="4" s="1"/>
  <c r="T332" i="4"/>
  <c r="U332" i="4" s="1"/>
  <c r="V332" i="4" s="1"/>
  <c r="X332" i="4" s="1"/>
  <c r="T336" i="4"/>
  <c r="U336" i="4" s="1"/>
  <c r="V336" i="4" s="1"/>
  <c r="X336" i="4" s="1"/>
  <c r="T338" i="4"/>
  <c r="T345" i="4"/>
  <c r="U345" i="4" s="1"/>
  <c r="V345" i="4" s="1"/>
  <c r="T347" i="4"/>
  <c r="U347" i="4" s="1"/>
  <c r="V347" i="4" s="1"/>
  <c r="X347" i="4" s="1"/>
  <c r="T349" i="4"/>
  <c r="U349" i="4" s="1"/>
  <c r="V349" i="4" s="1"/>
  <c r="X349" i="4" s="1"/>
  <c r="T351" i="4"/>
  <c r="U351" i="4" s="1"/>
  <c r="V351" i="4" s="1"/>
  <c r="T353" i="4"/>
  <c r="U353" i="4" s="1"/>
  <c r="V353" i="4" s="1"/>
  <c r="X353" i="4" s="1"/>
  <c r="T6" i="4"/>
  <c r="U6" i="4" s="1"/>
  <c r="V6" i="4" s="1"/>
  <c r="T9" i="4"/>
  <c r="U9" i="4" s="1"/>
  <c r="V9" i="4" s="1"/>
  <c r="X9" i="4" s="1"/>
  <c r="T12" i="4"/>
  <c r="U12" i="4" s="1"/>
  <c r="V12" i="4" s="1"/>
  <c r="T16" i="4"/>
  <c r="U16" i="4" s="1"/>
  <c r="V16" i="4" s="1"/>
  <c r="W16" i="4" s="1"/>
  <c r="T20" i="4"/>
  <c r="U20" i="4" s="1"/>
  <c r="V20" i="4" s="1"/>
  <c r="T30" i="4"/>
  <c r="T36" i="4"/>
  <c r="U36" i="4" s="1"/>
  <c r="T41" i="4"/>
  <c r="U41" i="4" s="1"/>
  <c r="T50" i="4"/>
  <c r="U50" i="4" s="1"/>
  <c r="V50" i="4" s="1"/>
  <c r="T53" i="4"/>
  <c r="U53" i="4" s="1"/>
  <c r="V53" i="4" s="1"/>
  <c r="T55" i="4"/>
  <c r="U55" i="4" s="1"/>
  <c r="V55" i="4" s="1"/>
  <c r="T57" i="4"/>
  <c r="T59" i="4"/>
  <c r="U59" i="4" s="1"/>
  <c r="V59" i="4" s="1"/>
  <c r="T104" i="4"/>
  <c r="U104" i="4" s="1"/>
  <c r="V104" i="4" s="1"/>
  <c r="T109" i="4"/>
  <c r="U109" i="4" s="1"/>
  <c r="T114" i="4"/>
  <c r="U114" i="4" s="1"/>
  <c r="V114" i="4" s="1"/>
  <c r="T118" i="4"/>
  <c r="U118" i="4" s="1"/>
  <c r="T124" i="4"/>
  <c r="U124" i="4" s="1"/>
  <c r="V124" i="4" s="1"/>
  <c r="T126" i="4"/>
  <c r="U126" i="4" s="1"/>
  <c r="T130" i="4"/>
  <c r="U130" i="4" s="1"/>
  <c r="T133" i="4"/>
  <c r="U133" i="4" s="1"/>
  <c r="T137" i="4"/>
  <c r="U137" i="4" s="1"/>
  <c r="V137" i="4" s="1"/>
  <c r="T141" i="4"/>
  <c r="U141" i="4" s="1"/>
  <c r="V141" i="4" s="1"/>
  <c r="X141" i="4" s="1"/>
  <c r="T143" i="4"/>
  <c r="U143" i="4" s="1"/>
  <c r="T147" i="4"/>
  <c r="U147" i="4" s="1"/>
  <c r="V147" i="4" s="1"/>
  <c r="X147" i="4" s="1"/>
  <c r="T306" i="4"/>
  <c r="U306" i="4" s="1"/>
  <c r="V306" i="4" s="1"/>
  <c r="T83" i="4"/>
  <c r="U83" i="4" s="1"/>
  <c r="V83" i="4" s="1"/>
  <c r="X83" i="4" s="1"/>
  <c r="T88" i="4"/>
  <c r="U88" i="4" s="1"/>
  <c r="V88" i="4" s="1"/>
  <c r="X88" i="4" s="1"/>
  <c r="T233" i="4"/>
  <c r="U233" i="4" s="1"/>
  <c r="V233" i="4" s="1"/>
  <c r="X233" i="4" s="1"/>
  <c r="T235" i="4"/>
  <c r="U235" i="4" s="1"/>
  <c r="V235" i="4" s="1"/>
  <c r="T242" i="4"/>
  <c r="U242" i="4" s="1"/>
  <c r="V242" i="4" s="1"/>
  <c r="T244" i="4"/>
  <c r="T249" i="4"/>
  <c r="U249" i="4" s="1"/>
  <c r="T261" i="4"/>
  <c r="U261" i="4" s="1"/>
  <c r="V261" i="4" s="1"/>
  <c r="X261" i="4" s="1"/>
  <c r="T280" i="4"/>
  <c r="U280" i="4" s="1"/>
  <c r="T286" i="4"/>
  <c r="U286" i="4" s="1"/>
  <c r="V286" i="4" s="1"/>
  <c r="X286" i="4" s="1"/>
  <c r="T288" i="4"/>
  <c r="U288" i="4" s="1"/>
  <c r="V288" i="4" s="1"/>
  <c r="T308" i="4"/>
  <c r="T342" i="4"/>
  <c r="U342" i="4" s="1"/>
  <c r="V342" i="4" s="1"/>
  <c r="X342" i="4" s="1"/>
  <c r="T24" i="4"/>
  <c r="U24" i="4" s="1"/>
  <c r="V24" i="4" s="1"/>
  <c r="X24" i="4" s="1"/>
  <c r="T26" i="4"/>
  <c r="U26" i="4" s="1"/>
  <c r="V26" i="4" s="1"/>
  <c r="X26" i="4" s="1"/>
  <c r="T32" i="4"/>
  <c r="U32" i="4" s="1"/>
  <c r="V32" i="4" s="1"/>
  <c r="X32" i="4" s="1"/>
  <c r="T39" i="4"/>
  <c r="U39" i="4" s="1"/>
  <c r="T45" i="4"/>
  <c r="U45" i="4" s="1"/>
  <c r="V45" i="4" s="1"/>
  <c r="T62" i="4"/>
  <c r="U62" i="4" s="1"/>
  <c r="V62" i="4" s="1"/>
  <c r="T64" i="4"/>
  <c r="U64" i="4" s="1"/>
  <c r="V64" i="4" s="1"/>
  <c r="T106" i="4"/>
  <c r="U106" i="4" s="1"/>
  <c r="T111" i="4"/>
  <c r="T116" i="4"/>
  <c r="U116" i="4" s="1"/>
  <c r="T120" i="4"/>
  <c r="U120" i="4" s="1"/>
  <c r="T122" i="4"/>
  <c r="U122" i="4" s="1"/>
  <c r="V122" i="4" s="1"/>
  <c r="X122" i="4" s="1"/>
  <c r="T128" i="4"/>
  <c r="U128" i="4" s="1"/>
  <c r="T132" i="4"/>
  <c r="U132" i="4" s="1"/>
  <c r="T135" i="4"/>
  <c r="U135" i="4" s="1"/>
  <c r="V135" i="4" s="1"/>
  <c r="X135" i="4" s="1"/>
  <c r="T139" i="4"/>
  <c r="U139" i="4" s="1"/>
  <c r="V139" i="4" s="1"/>
  <c r="T145" i="4"/>
  <c r="U145" i="4" s="1"/>
  <c r="V145" i="4" s="1"/>
  <c r="X145" i="4" s="1"/>
  <c r="T65" i="4"/>
  <c r="U65" i="4" s="1"/>
  <c r="V65" i="4" s="1"/>
  <c r="X65" i="4" s="1"/>
  <c r="T67" i="4"/>
  <c r="U67" i="4" s="1"/>
  <c r="V67" i="4" s="1"/>
  <c r="X67" i="4" s="1"/>
  <c r="T69" i="4"/>
  <c r="U69" i="4" s="1"/>
  <c r="T71" i="4"/>
  <c r="U71" i="4" s="1"/>
  <c r="V71" i="4" s="1"/>
  <c r="X71" i="4" s="1"/>
  <c r="T73" i="4"/>
  <c r="T75" i="4"/>
  <c r="U75" i="4" s="1"/>
  <c r="V75" i="4" s="1"/>
  <c r="X75" i="4" s="1"/>
  <c r="T77" i="4"/>
  <c r="U77" i="4" s="1"/>
  <c r="V77" i="4" s="1"/>
  <c r="X77" i="4" s="1"/>
  <c r="T80" i="4"/>
  <c r="U80" i="4" s="1"/>
  <c r="T82" i="4"/>
  <c r="U82" i="4" s="1"/>
  <c r="T84" i="4"/>
  <c r="U84" i="4" s="1"/>
  <c r="V84" i="4" s="1"/>
  <c r="X84" i="4" s="1"/>
  <c r="T85" i="4"/>
  <c r="U85" i="4" s="1"/>
  <c r="V85" i="4" s="1"/>
  <c r="X85" i="4" s="1"/>
  <c r="T87" i="4"/>
  <c r="U87" i="4" s="1"/>
  <c r="T89" i="4"/>
  <c r="U89" i="4" s="1"/>
  <c r="T92" i="4"/>
  <c r="U92" i="4" s="1"/>
  <c r="V92" i="4" s="1"/>
  <c r="T94" i="4"/>
  <c r="U94" i="4" s="1"/>
  <c r="V94" i="4" s="1"/>
  <c r="X94" i="4" s="1"/>
  <c r="T96" i="4"/>
  <c r="U96" i="4" s="1"/>
  <c r="T99" i="4"/>
  <c r="U99" i="4" s="1"/>
  <c r="V99" i="4" s="1"/>
  <c r="X99" i="4" s="1"/>
  <c r="T70" i="4"/>
  <c r="U70" i="4" s="1"/>
  <c r="T74" i="4"/>
  <c r="U74" i="4" s="1"/>
  <c r="V74" i="4" s="1"/>
  <c r="T76" i="4"/>
  <c r="U76" i="4" s="1"/>
  <c r="V76" i="4" s="1"/>
  <c r="X76" i="4" s="1"/>
  <c r="T91" i="4"/>
  <c r="U91" i="4" s="1"/>
  <c r="V91" i="4" s="1"/>
  <c r="T153" i="4"/>
  <c r="U153" i="4" s="1"/>
  <c r="V153" i="4" s="1"/>
  <c r="X153" i="4" s="1"/>
  <c r="T214" i="4"/>
  <c r="U214" i="4" s="1"/>
  <c r="T222" i="4"/>
  <c r="U222" i="4" s="1"/>
  <c r="T255" i="4"/>
  <c r="U255" i="4" s="1"/>
  <c r="V255" i="4" s="1"/>
  <c r="T292" i="4"/>
  <c r="T296" i="4"/>
  <c r="U296" i="4" s="1"/>
  <c r="V296" i="4" s="1"/>
  <c r="X296" i="4" s="1"/>
  <c r="T314" i="4"/>
  <c r="U314" i="4" s="1"/>
  <c r="T324" i="4"/>
  <c r="U324" i="4" s="1"/>
  <c r="V324" i="4" s="1"/>
  <c r="T328" i="4"/>
  <c r="U328" i="4" s="1"/>
  <c r="V328" i="4" s="1"/>
  <c r="X328" i="4" s="1"/>
  <c r="T4" i="4"/>
  <c r="U4" i="4" s="1"/>
  <c r="V4" i="4" s="1"/>
  <c r="T8" i="4"/>
  <c r="U8" i="4" s="1"/>
  <c r="V8" i="4" s="1"/>
  <c r="X8" i="4" s="1"/>
  <c r="T10" i="4"/>
  <c r="U10" i="4" s="1"/>
  <c r="V10" i="4" s="1"/>
  <c r="X10" i="4" s="1"/>
  <c r="T14" i="4"/>
  <c r="U14" i="4" s="1"/>
  <c r="V14" i="4" s="1"/>
  <c r="T18" i="4"/>
  <c r="U18" i="4" s="1"/>
  <c r="V18" i="4" s="1"/>
  <c r="X18" i="4" s="1"/>
  <c r="T22" i="4"/>
  <c r="U22" i="4" s="1"/>
  <c r="V22" i="4" s="1"/>
  <c r="X22" i="4" s="1"/>
  <c r="T28" i="4"/>
  <c r="U28" i="4" s="1"/>
  <c r="V28" i="4" s="1"/>
  <c r="T34" i="4"/>
  <c r="U34" i="4" s="1"/>
  <c r="V34" i="4" s="1"/>
  <c r="X34" i="4" s="1"/>
  <c r="T38" i="4"/>
  <c r="U38" i="4" s="1"/>
  <c r="T43" i="4"/>
  <c r="U43" i="4" s="1"/>
  <c r="V43" i="4" s="1"/>
  <c r="X43" i="4" s="1"/>
  <c r="T48" i="4"/>
  <c r="U48" i="4" s="1"/>
  <c r="T5" i="4"/>
  <c r="U5" i="4" s="1"/>
  <c r="V5" i="4" s="1"/>
  <c r="X5" i="4" s="1"/>
  <c r="T7" i="4"/>
  <c r="T11" i="4"/>
  <c r="U11" i="4" s="1"/>
  <c r="V11" i="4" s="1"/>
  <c r="X11" i="4" s="1"/>
  <c r="T13" i="4"/>
  <c r="U13" i="4" s="1"/>
  <c r="V13" i="4" s="1"/>
  <c r="T15" i="4"/>
  <c r="T17" i="4"/>
  <c r="U17" i="4" s="1"/>
  <c r="V17" i="4" s="1"/>
  <c r="T19" i="4"/>
  <c r="U19" i="4" s="1"/>
  <c r="T21" i="4"/>
  <c r="U21" i="4" s="1"/>
  <c r="V21" i="4" s="1"/>
  <c r="X21" i="4" s="1"/>
  <c r="T23" i="4"/>
  <c r="U23" i="4" s="1"/>
  <c r="V23" i="4" s="1"/>
  <c r="T25" i="4"/>
  <c r="U25" i="4" s="1"/>
  <c r="V25" i="4" s="1"/>
  <c r="X25" i="4" s="1"/>
  <c r="T27" i="4"/>
  <c r="U27" i="4" s="1"/>
  <c r="V27" i="4" s="1"/>
  <c r="X27" i="4" s="1"/>
  <c r="T29" i="4"/>
  <c r="U29" i="4" s="1"/>
  <c r="V29" i="4" s="1"/>
  <c r="X29" i="4" s="1"/>
  <c r="T31" i="4"/>
  <c r="U31" i="4" s="1"/>
  <c r="V31" i="4" s="1"/>
  <c r="X31" i="4" s="1"/>
  <c r="T33" i="4"/>
  <c r="U33" i="4" s="1"/>
  <c r="V33" i="4" s="1"/>
  <c r="X33" i="4" s="1"/>
  <c r="T35" i="4"/>
  <c r="U35" i="4" s="1"/>
  <c r="V35" i="4" s="1"/>
  <c r="X35" i="4" s="1"/>
  <c r="T37" i="4"/>
  <c r="T40" i="4"/>
  <c r="U40" i="4" s="1"/>
  <c r="T42" i="4"/>
  <c r="U42" i="4" s="1"/>
  <c r="T44" i="4"/>
  <c r="U44" i="4" s="1"/>
  <c r="V44" i="4" s="1"/>
  <c r="X44" i="4" s="1"/>
  <c r="T46" i="4"/>
  <c r="T47" i="4"/>
  <c r="U47" i="4" s="1"/>
  <c r="T49" i="4"/>
  <c r="U49" i="4" s="1"/>
  <c r="V49" i="4" s="1"/>
  <c r="X49" i="4" s="1"/>
  <c r="T51" i="4"/>
  <c r="U51" i="4" s="1"/>
  <c r="V51" i="4" s="1"/>
  <c r="X51" i="4" s="1"/>
  <c r="T52" i="4"/>
  <c r="U52" i="4" s="1"/>
  <c r="V52" i="4" s="1"/>
  <c r="X52" i="4" s="1"/>
  <c r="T54" i="4"/>
  <c r="U54" i="4" s="1"/>
  <c r="T56" i="4"/>
  <c r="U56" i="4" s="1"/>
  <c r="T58" i="4"/>
  <c r="T60" i="4"/>
  <c r="U60" i="4" s="1"/>
  <c r="T63" i="4"/>
  <c r="U63" i="4" s="1"/>
  <c r="V63" i="4" s="1"/>
  <c r="X63" i="4" s="1"/>
  <c r="T105" i="4"/>
  <c r="T107" i="4"/>
  <c r="U107" i="4" s="1"/>
  <c r="V107" i="4" s="1"/>
  <c r="T110" i="4"/>
  <c r="U110" i="4" s="1"/>
  <c r="V110" i="4" s="1"/>
  <c r="X110" i="4" s="1"/>
  <c r="T112" i="4"/>
  <c r="U112" i="4" s="1"/>
  <c r="T115" i="4"/>
  <c r="U115" i="4" s="1"/>
  <c r="T117" i="4"/>
  <c r="U117" i="4" s="1"/>
  <c r="T119" i="4"/>
  <c r="U119" i="4" s="1"/>
  <c r="T121" i="4"/>
  <c r="U121" i="4" s="1"/>
  <c r="V121" i="4" s="1"/>
  <c r="X121" i="4" s="1"/>
  <c r="T123" i="4"/>
  <c r="U123" i="4" s="1"/>
  <c r="V123" i="4" s="1"/>
  <c r="X123" i="4" s="1"/>
  <c r="T125" i="4"/>
  <c r="U125" i="4" s="1"/>
  <c r="V125" i="4" s="1"/>
  <c r="X125" i="4" s="1"/>
  <c r="T127" i="4"/>
  <c r="U127" i="4" s="1"/>
  <c r="T129" i="4"/>
  <c r="U129" i="4" s="1"/>
  <c r="T131" i="4"/>
  <c r="U131" i="4" s="1"/>
  <c r="T134" i="4"/>
  <c r="U134" i="4" s="1"/>
  <c r="V134" i="4" s="1"/>
  <c r="X134" i="4" s="1"/>
  <c r="T136" i="4"/>
  <c r="U136" i="4" s="1"/>
  <c r="V136" i="4" s="1"/>
  <c r="T138" i="4"/>
  <c r="U138" i="4" s="1"/>
  <c r="V138" i="4" s="1"/>
  <c r="X138" i="4" s="1"/>
  <c r="T140" i="4"/>
  <c r="U140" i="4" s="1"/>
  <c r="V140" i="4" s="1"/>
  <c r="X140" i="4" s="1"/>
  <c r="T142" i="4"/>
  <c r="U142" i="4" s="1"/>
  <c r="T144" i="4"/>
  <c r="U144" i="4" s="1"/>
  <c r="T146" i="4"/>
  <c r="U146" i="4" s="1"/>
  <c r="V146" i="4" s="1"/>
  <c r="X146" i="4" s="1"/>
  <c r="T148" i="4"/>
  <c r="U148" i="4" s="1"/>
  <c r="V148" i="4" s="1"/>
  <c r="X148" i="4" s="1"/>
  <c r="T101" i="4"/>
  <c r="U101" i="4" s="1"/>
  <c r="V101" i="4" s="1"/>
  <c r="X101" i="4" s="1"/>
  <c r="T103" i="4"/>
  <c r="U103" i="4" s="1"/>
  <c r="V103" i="4" s="1"/>
  <c r="T150" i="4"/>
  <c r="U150" i="4" s="1"/>
  <c r="V150" i="4" s="1"/>
  <c r="X150" i="4" s="1"/>
  <c r="T152" i="4"/>
  <c r="U152" i="4" s="1"/>
  <c r="V152" i="4" s="1"/>
  <c r="X152" i="4" s="1"/>
  <c r="T155" i="4"/>
  <c r="U155" i="4" s="1"/>
  <c r="T157" i="4"/>
  <c r="U157" i="4" s="1"/>
  <c r="T159" i="4"/>
  <c r="U159" i="4" s="1"/>
  <c r="V159" i="4" s="1"/>
  <c r="X159" i="4" s="1"/>
  <c r="T212" i="4"/>
  <c r="U212" i="4" s="1"/>
  <c r="T215" i="4"/>
  <c r="U215" i="4" s="1"/>
  <c r="V215" i="4" s="1"/>
  <c r="X215" i="4" s="1"/>
  <c r="T217" i="4"/>
  <c r="U217" i="4" s="1"/>
  <c r="V217" i="4" s="1"/>
  <c r="T219" i="4"/>
  <c r="U219" i="4" s="1"/>
  <c r="T223" i="4"/>
  <c r="U223" i="4" s="1"/>
  <c r="T225" i="4"/>
  <c r="U225" i="4" s="1"/>
  <c r="V225" i="4" s="1"/>
  <c r="X225" i="4" s="1"/>
  <c r="T227" i="4"/>
  <c r="T229" i="4"/>
  <c r="U229" i="4" s="1"/>
  <c r="U234" i="4"/>
  <c r="V234" i="4" s="1"/>
  <c r="T236" i="4"/>
  <c r="U236" i="4" s="1"/>
  <c r="V236" i="4" s="1"/>
  <c r="X236" i="4" s="1"/>
  <c r="T238" i="4"/>
  <c r="U238" i="4" s="1"/>
  <c r="V238" i="4" s="1"/>
  <c r="T241" i="4"/>
  <c r="U241" i="4" s="1"/>
  <c r="V241" i="4" s="1"/>
  <c r="X241" i="4" s="1"/>
  <c r="T243" i="4"/>
  <c r="U243" i="4" s="1"/>
  <c r="V243" i="4" s="1"/>
  <c r="X243" i="4" s="1"/>
  <c r="T245" i="4"/>
  <c r="U245" i="4" s="1"/>
  <c r="V245" i="4" s="1"/>
  <c r="X245" i="4" s="1"/>
  <c r="T246" i="4"/>
  <c r="U246" i="4" s="1"/>
  <c r="V246" i="4" s="1"/>
  <c r="X246" i="4" s="1"/>
  <c r="T248" i="4"/>
  <c r="T250" i="4"/>
  <c r="U250" i="4" s="1"/>
  <c r="V250" i="4" s="1"/>
  <c r="X250" i="4" s="1"/>
  <c r="T252" i="4"/>
  <c r="U252" i="4" s="1"/>
  <c r="V252" i="4" s="1"/>
  <c r="X252" i="4" s="1"/>
  <c r="T254" i="4"/>
  <c r="U254" i="4" s="1"/>
  <c r="V254" i="4" s="1"/>
  <c r="X254" i="4" s="1"/>
  <c r="T256" i="4"/>
  <c r="U256" i="4" s="1"/>
  <c r="V256" i="4" s="1"/>
  <c r="X256" i="4" s="1"/>
  <c r="T258" i="4"/>
  <c r="U258" i="4" s="1"/>
  <c r="T260" i="4"/>
  <c r="U260" i="4" s="1"/>
  <c r="V260" i="4" s="1"/>
  <c r="X260" i="4" s="1"/>
  <c r="T262" i="4"/>
  <c r="T264" i="4"/>
  <c r="U264" i="4" s="1"/>
  <c r="V264" i="4" s="1"/>
  <c r="T265" i="4"/>
  <c r="U265" i="4" s="1"/>
  <c r="V265" i="4" s="1"/>
  <c r="X265" i="4" s="1"/>
  <c r="T268" i="4"/>
  <c r="U268" i="4" s="1"/>
  <c r="V268" i="4" s="1"/>
  <c r="T274" i="4"/>
  <c r="U274" i="4" s="1"/>
  <c r="T277" i="4"/>
  <c r="U277" i="4" s="1"/>
  <c r="V277" i="4" s="1"/>
  <c r="X277" i="4" s="1"/>
  <c r="T279" i="4"/>
  <c r="U279" i="4" s="1"/>
  <c r="V279" i="4" s="1"/>
  <c r="X279" i="4" s="1"/>
  <c r="T281" i="4"/>
  <c r="U281" i="4" s="1"/>
  <c r="V281" i="4" s="1"/>
  <c r="T283" i="4"/>
  <c r="U283" i="4" s="1"/>
  <c r="V283" i="4" s="1"/>
  <c r="T285" i="4"/>
  <c r="T287" i="4"/>
  <c r="U287" i="4" s="1"/>
  <c r="V287" i="4" s="1"/>
  <c r="X287" i="4" s="1"/>
  <c r="T290" i="4"/>
  <c r="U290" i="4" s="1"/>
  <c r="T293" i="4"/>
  <c r="U293" i="4" s="1"/>
  <c r="V293" i="4" s="1"/>
  <c r="X293" i="4" s="1"/>
  <c r="T295" i="4"/>
  <c r="U295" i="4" s="1"/>
  <c r="V295" i="4" s="1"/>
  <c r="T297" i="4"/>
  <c r="U297" i="4" s="1"/>
  <c r="V297" i="4" s="1"/>
  <c r="T299" i="4"/>
  <c r="D97" i="8" s="1"/>
  <c r="F97" i="8" s="1"/>
  <c r="T301" i="4"/>
  <c r="U301" i="4" s="1"/>
  <c r="V301" i="4" s="1"/>
  <c r="X301" i="4" s="1"/>
  <c r="T303" i="4"/>
  <c r="U303" i="4" s="1"/>
  <c r="V303" i="4" s="1"/>
  <c r="T304" i="4"/>
  <c r="U304" i="4" s="1"/>
  <c r="V304" i="4" s="1"/>
  <c r="X304" i="4" s="1"/>
  <c r="T307" i="4"/>
  <c r="U307" i="4" s="1"/>
  <c r="T309" i="4"/>
  <c r="U309" i="4" s="1"/>
  <c r="V309" i="4" s="1"/>
  <c r="T311" i="4"/>
  <c r="U311" i="4" s="1"/>
  <c r="V311" i="4" s="1"/>
  <c r="T313" i="4"/>
  <c r="U313" i="4" s="1"/>
  <c r="T315" i="4"/>
  <c r="U315" i="4" s="1"/>
  <c r="V315" i="4" s="1"/>
  <c r="T317" i="4"/>
  <c r="U317" i="4" s="1"/>
  <c r="V317" i="4" s="1"/>
  <c r="T318" i="4"/>
  <c r="U318" i="4" s="1"/>
  <c r="T319" i="4"/>
  <c r="U319" i="4" s="1"/>
  <c r="V319" i="4" s="1"/>
  <c r="X319" i="4" s="1"/>
  <c r="T321" i="4"/>
  <c r="U321" i="4" s="1"/>
  <c r="V321" i="4" s="1"/>
  <c r="X321" i="4" s="1"/>
  <c r="T323" i="4"/>
  <c r="U323" i="4" s="1"/>
  <c r="V323" i="4" s="1"/>
  <c r="X323" i="4" s="1"/>
  <c r="T325" i="4"/>
  <c r="T327" i="4"/>
  <c r="U327" i="4" s="1"/>
  <c r="T329" i="4"/>
  <c r="U329" i="4" s="1"/>
  <c r="V329" i="4" s="1"/>
  <c r="X329" i="4" s="1"/>
  <c r="T331" i="4"/>
  <c r="U331" i="4" s="1"/>
  <c r="T333" i="4"/>
  <c r="U333" i="4" s="1"/>
  <c r="V333" i="4" s="1"/>
  <c r="X333" i="4" s="1"/>
  <c r="T335" i="4"/>
  <c r="U335" i="4" s="1"/>
  <c r="V335" i="4" s="1"/>
  <c r="X335" i="4" s="1"/>
  <c r="T337" i="4"/>
  <c r="U337" i="4" s="1"/>
  <c r="V337" i="4" s="1"/>
  <c r="X337" i="4" s="1"/>
  <c r="T341" i="4"/>
  <c r="U341" i="4" s="1"/>
  <c r="V341" i="4" s="1"/>
  <c r="X341" i="4" s="1"/>
  <c r="T343" i="4"/>
  <c r="U343" i="4" s="1"/>
  <c r="T346" i="4"/>
  <c r="U346" i="4" s="1"/>
  <c r="V346" i="4" s="1"/>
  <c r="T348" i="4"/>
  <c r="U348" i="4" s="1"/>
  <c r="T350" i="4"/>
  <c r="U350" i="4" s="1"/>
  <c r="V350" i="4" s="1"/>
  <c r="T352" i="4"/>
  <c r="U352" i="4" s="1"/>
  <c r="V352" i="4" s="1"/>
  <c r="X352" i="4" s="1"/>
  <c r="T354" i="4"/>
  <c r="U354" i="4" s="1"/>
  <c r="V354" i="4" s="1"/>
  <c r="T355" i="4"/>
  <c r="U355" i="4" s="1"/>
  <c r="V355" i="4" s="1"/>
  <c r="X355" i="4" s="1"/>
  <c r="T356" i="4"/>
  <c r="U356" i="4" s="1"/>
  <c r="V356" i="4" s="1"/>
  <c r="T358" i="4"/>
  <c r="U358" i="4" s="1"/>
  <c r="V358" i="4" s="1"/>
  <c r="X358" i="4" s="1"/>
  <c r="K239" i="3"/>
  <c r="L239" i="3" s="1"/>
  <c r="I239" i="3"/>
  <c r="G239" i="3"/>
  <c r="E239" i="3"/>
  <c r="D239" i="3"/>
  <c r="C239" i="3"/>
  <c r="B239" i="3"/>
  <c r="A239" i="3"/>
  <c r="K23" i="3"/>
  <c r="L23" i="3" s="1"/>
  <c r="I23" i="3"/>
  <c r="G23" i="3"/>
  <c r="E23" i="3"/>
  <c r="D23" i="3"/>
  <c r="C23" i="3"/>
  <c r="B23" i="3"/>
  <c r="A23" i="3"/>
  <c r="K22" i="3"/>
  <c r="I22" i="3"/>
  <c r="G22" i="3"/>
  <c r="E22" i="3"/>
  <c r="D22" i="3"/>
  <c r="C22" i="3"/>
  <c r="B22" i="3"/>
  <c r="A22" i="3"/>
  <c r="K20" i="3"/>
  <c r="I20" i="3"/>
  <c r="G20" i="3"/>
  <c r="E20" i="3"/>
  <c r="D20" i="3"/>
  <c r="C20" i="3"/>
  <c r="B20" i="3"/>
  <c r="A20" i="3"/>
  <c r="K61" i="3"/>
  <c r="I61" i="3"/>
  <c r="G61" i="3"/>
  <c r="E61" i="3"/>
  <c r="D61" i="3"/>
  <c r="C61" i="3"/>
  <c r="B61" i="3"/>
  <c r="A61" i="3"/>
  <c r="K205" i="3"/>
  <c r="L205" i="3" s="1"/>
  <c r="I205" i="3"/>
  <c r="G205" i="3"/>
  <c r="E205" i="3"/>
  <c r="D205" i="3"/>
  <c r="C205" i="3"/>
  <c r="B205" i="3"/>
  <c r="A205" i="3"/>
  <c r="K204" i="3"/>
  <c r="I204" i="3"/>
  <c r="G204" i="3"/>
  <c r="E204" i="3"/>
  <c r="D204" i="3"/>
  <c r="C204" i="3"/>
  <c r="B204" i="3"/>
  <c r="A204" i="3"/>
  <c r="F170" i="3"/>
  <c r="L264" i="2"/>
  <c r="N264" i="2" s="1"/>
  <c r="H14" i="2"/>
  <c r="H18" i="2"/>
  <c r="J18" i="2" s="1"/>
  <c r="F7" i="3"/>
  <c r="H76" i="2"/>
  <c r="H50" i="3" s="1"/>
  <c r="H326" i="2"/>
  <c r="F66" i="3"/>
  <c r="F172" i="3"/>
  <c r="H310" i="3"/>
  <c r="F81" i="3"/>
  <c r="F72" i="3"/>
  <c r="F3" i="3"/>
  <c r="H104" i="2"/>
  <c r="F11" i="3"/>
  <c r="H198" i="2"/>
  <c r="H41" i="2"/>
  <c r="H154" i="2"/>
  <c r="F214" i="3"/>
  <c r="F44" i="3"/>
  <c r="F30" i="3"/>
  <c r="F126" i="3"/>
  <c r="F84" i="3"/>
  <c r="F113" i="3"/>
  <c r="F12" i="3"/>
  <c r="D114" i="6"/>
  <c r="F222" i="3"/>
  <c r="H32" i="2"/>
  <c r="H6" i="3" s="1"/>
  <c r="H16" i="2"/>
  <c r="J16" i="2" s="1"/>
  <c r="H49" i="2"/>
  <c r="H23" i="3" s="1"/>
  <c r="F75" i="3"/>
  <c r="F67" i="3"/>
  <c r="F34" i="3"/>
  <c r="H75" i="2"/>
  <c r="H49" i="3" s="1"/>
  <c r="F54" i="3"/>
  <c r="F63" i="3"/>
  <c r="F55" i="3"/>
  <c r="F133" i="3"/>
  <c r="F226" i="3"/>
  <c r="F69" i="3"/>
  <c r="H72" i="2"/>
  <c r="J72" i="2" s="1"/>
  <c r="H125" i="2"/>
  <c r="F77" i="3"/>
  <c r="H131" i="2"/>
  <c r="J131" i="2" s="1"/>
  <c r="F220" i="3"/>
  <c r="F5" i="3"/>
  <c r="F57" i="3"/>
  <c r="H21" i="2"/>
  <c r="J21" i="2" s="1"/>
  <c r="H43" i="2"/>
  <c r="F71" i="3"/>
  <c r="H260" i="2"/>
  <c r="H209" i="2"/>
  <c r="F59" i="3"/>
  <c r="F68" i="3"/>
  <c r="F124" i="3"/>
  <c r="F179" i="3"/>
  <c r="F90" i="3"/>
  <c r="H112" i="2"/>
  <c r="H86" i="3" s="1"/>
  <c r="F183" i="3"/>
  <c r="F92" i="3"/>
  <c r="F167" i="3"/>
  <c r="F188" i="3"/>
  <c r="F221" i="3"/>
  <c r="H111" i="2"/>
  <c r="J111" i="2" s="1"/>
  <c r="F94" i="3"/>
  <c r="H121" i="2"/>
  <c r="H95" i="3" s="1"/>
  <c r="D100" i="6"/>
  <c r="F100" i="6" s="1"/>
  <c r="F198" i="3"/>
  <c r="F230" i="3"/>
  <c r="F132" i="3"/>
  <c r="F53" i="3"/>
  <c r="F56" i="3"/>
  <c r="F91" i="3"/>
  <c r="F125" i="3"/>
  <c r="F136" i="3"/>
  <c r="F135" i="3"/>
  <c r="F165" i="3"/>
  <c r="F171" i="3"/>
  <c r="F161" i="3"/>
  <c r="F219" i="3"/>
  <c r="F207" i="3"/>
  <c r="F252" i="3"/>
  <c r="F246" i="3"/>
  <c r="F271" i="3"/>
  <c r="H294" i="3"/>
  <c r="J294" i="3" s="1"/>
  <c r="F120" i="3"/>
  <c r="F216" i="3"/>
  <c r="F10" i="3"/>
  <c r="H17" i="2"/>
  <c r="J17" i="2" s="1"/>
  <c r="H141" i="2"/>
  <c r="H115" i="3" s="1"/>
  <c r="H66" i="2"/>
  <c r="J66" i="2" s="1"/>
  <c r="H227" i="2"/>
  <c r="H202" i="3" s="1"/>
  <c r="F194" i="3"/>
  <c r="F215" i="3"/>
  <c r="H324" i="2"/>
  <c r="H307" i="3"/>
  <c r="H295" i="3"/>
  <c r="F229" i="3"/>
  <c r="F48" i="3"/>
  <c r="H291" i="3"/>
  <c r="F119" i="3"/>
  <c r="H52" i="2"/>
  <c r="J52" i="2" s="1"/>
  <c r="H306" i="3"/>
  <c r="F206" i="3"/>
  <c r="F65" i="3"/>
  <c r="H214" i="2"/>
  <c r="H189" i="3" s="1"/>
  <c r="F114" i="3"/>
  <c r="F109" i="3"/>
  <c r="H59" i="2"/>
  <c r="H5" i="2"/>
  <c r="J5" i="2" s="1"/>
  <c r="H276" i="2"/>
  <c r="H251" i="3" s="1"/>
  <c r="F224" i="3"/>
  <c r="H237" i="2"/>
  <c r="J237" i="2" s="1"/>
  <c r="H205" i="2"/>
  <c r="F157" i="3"/>
  <c r="F158" i="3"/>
  <c r="F102" i="3"/>
  <c r="F241" i="3"/>
  <c r="F18" i="3"/>
  <c r="H15" i="2"/>
  <c r="J15" i="2" s="1"/>
  <c r="F88" i="3"/>
  <c r="F239" i="3"/>
  <c r="F32" i="3"/>
  <c r="F209" i="3"/>
  <c r="F116" i="3"/>
  <c r="H40" i="2"/>
  <c r="H14" i="3" s="1"/>
  <c r="H148" i="2"/>
  <c r="H122" i="3" s="1"/>
  <c r="H108" i="2"/>
  <c r="H82" i="3" s="1"/>
  <c r="F117" i="3"/>
  <c r="H238" i="2"/>
  <c r="F217" i="3"/>
  <c r="F201" i="3"/>
  <c r="F96" i="3"/>
  <c r="H149" i="2"/>
  <c r="F83" i="3"/>
  <c r="F87" i="3"/>
  <c r="H132" i="2"/>
  <c r="J132" i="2" s="1"/>
  <c r="F51" i="3"/>
  <c r="H179" i="2"/>
  <c r="F270" i="3"/>
  <c r="F176" i="3"/>
  <c r="H267" i="2"/>
  <c r="H242" i="3" s="1"/>
  <c r="F208" i="3"/>
  <c r="F254" i="3"/>
  <c r="H248" i="2"/>
  <c r="H263" i="2"/>
  <c r="J263" i="2" s="1"/>
  <c r="F227" i="3"/>
  <c r="F186" i="3"/>
  <c r="F160" i="3"/>
  <c r="H124" i="2"/>
  <c r="F97" i="3"/>
  <c r="H34" i="2"/>
  <c r="J34" i="2" s="1"/>
  <c r="H47" i="2"/>
  <c r="H21" i="3" s="1"/>
  <c r="F52" i="3"/>
  <c r="H288" i="2"/>
  <c r="J288" i="2" s="1"/>
  <c r="H286" i="2"/>
  <c r="J286" i="2" s="1"/>
  <c r="F103" i="3"/>
  <c r="H87" i="2"/>
  <c r="H50" i="2"/>
  <c r="H90" i="2"/>
  <c r="H64" i="3" s="1"/>
  <c r="F187" i="3"/>
  <c r="H258" i="2"/>
  <c r="J258" i="2" s="1"/>
  <c r="F260" i="3"/>
  <c r="F249" i="3"/>
  <c r="H236" i="2"/>
  <c r="F174" i="3"/>
  <c r="H144" i="2"/>
  <c r="J144" i="2" s="1"/>
  <c r="F43" i="3"/>
  <c r="F19" i="3"/>
  <c r="F258" i="3"/>
  <c r="F193" i="3"/>
  <c r="H126" i="2"/>
  <c r="H100" i="3" s="1"/>
  <c r="F111" i="3"/>
  <c r="F73" i="3"/>
  <c r="F41" i="3"/>
  <c r="H4" i="2"/>
  <c r="J4" i="2" s="1"/>
  <c r="H156" i="2"/>
  <c r="F245" i="3"/>
  <c r="F28" i="3"/>
  <c r="F247" i="3"/>
  <c r="F240" i="3"/>
  <c r="F234" i="3"/>
  <c r="F265" i="3"/>
  <c r="H268" i="2"/>
  <c r="H243" i="3" s="1"/>
  <c r="H269" i="2"/>
  <c r="H230" i="2"/>
  <c r="J230" i="2" s="1"/>
  <c r="H64" i="2"/>
  <c r="J64" i="2" s="1"/>
  <c r="H55" i="2"/>
  <c r="F16" i="3"/>
  <c r="F13" i="3"/>
  <c r="H253" i="2"/>
  <c r="H228" i="3" s="1"/>
  <c r="H216" i="2"/>
  <c r="H191" i="3" s="1"/>
  <c r="F47" i="3"/>
  <c r="F197" i="3"/>
  <c r="H273" i="2"/>
  <c r="F104" i="3"/>
  <c r="F37" i="3"/>
  <c r="H256" i="2"/>
  <c r="H231" i="3" s="1"/>
  <c r="F255" i="3"/>
  <c r="H287" i="2"/>
  <c r="H262" i="3" s="1"/>
  <c r="H220" i="2"/>
  <c r="H195" i="3" s="1"/>
  <c r="F162" i="3"/>
  <c r="H153" i="2"/>
  <c r="J153" i="2" s="1"/>
  <c r="H203" i="2"/>
  <c r="H61" i="2"/>
  <c r="F107" i="3"/>
  <c r="F25" i="3"/>
  <c r="H275" i="2"/>
  <c r="J275" i="2" s="1"/>
  <c r="H207" i="2"/>
  <c r="F36" i="3"/>
  <c r="F79" i="3"/>
  <c r="H224" i="2"/>
  <c r="F177" i="3"/>
  <c r="F264" i="3"/>
  <c r="H257" i="2"/>
  <c r="H232" i="3" s="1"/>
  <c r="F185" i="3"/>
  <c r="F110" i="3"/>
  <c r="H293" i="2"/>
  <c r="F259" i="3"/>
  <c r="F272" i="3"/>
  <c r="F266" i="3"/>
  <c r="F267" i="3"/>
  <c r="H228" i="2"/>
  <c r="H203" i="3" s="1"/>
  <c r="H160" i="2"/>
  <c r="H134" i="3" s="1"/>
  <c r="F129" i="3"/>
  <c r="F80" i="3"/>
  <c r="H200" i="2"/>
  <c r="H175" i="3" s="1"/>
  <c r="H57" i="2"/>
  <c r="F9" i="3"/>
  <c r="F108" i="3"/>
  <c r="F256" i="3"/>
  <c r="F237" i="3"/>
  <c r="H278" i="2"/>
  <c r="H253" i="3" s="1"/>
  <c r="F164" i="3"/>
  <c r="F76" i="3"/>
  <c r="I94" i="8"/>
  <c r="I98" i="8"/>
  <c r="I100" i="8"/>
  <c r="I101" i="8"/>
  <c r="I86" i="8"/>
  <c r="G90" i="8"/>
  <c r="G93" i="8"/>
  <c r="G94" i="8"/>
  <c r="G96" i="8"/>
  <c r="G97" i="8"/>
  <c r="G98" i="8"/>
  <c r="G100" i="8"/>
  <c r="G101" i="8"/>
  <c r="G86" i="8"/>
  <c r="I77" i="8"/>
  <c r="G77" i="8"/>
  <c r="G78" i="8"/>
  <c r="G79" i="8"/>
  <c r="G80" i="8"/>
  <c r="G81" i="8"/>
  <c r="G76" i="8"/>
  <c r="I17" i="8"/>
  <c r="I18" i="8"/>
  <c r="I21" i="8"/>
  <c r="I24" i="8"/>
  <c r="I27" i="8"/>
  <c r="G196" i="3"/>
  <c r="G178" i="2"/>
  <c r="L277" i="3"/>
  <c r="L280" i="3"/>
  <c r="L281" i="3"/>
  <c r="G311" i="3"/>
  <c r="I311" i="3"/>
  <c r="U389" i="4"/>
  <c r="V389" i="4" s="1"/>
  <c r="W389" i="4" s="1"/>
  <c r="H369" i="4"/>
  <c r="I369" i="4"/>
  <c r="J369" i="4"/>
  <c r="K369" i="4"/>
  <c r="L369" i="4"/>
  <c r="M369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H371" i="4"/>
  <c r="I371" i="4"/>
  <c r="J371" i="4"/>
  <c r="K371" i="4"/>
  <c r="L371" i="4"/>
  <c r="M371" i="4"/>
  <c r="H372" i="4"/>
  <c r="I372" i="4"/>
  <c r="J372" i="4"/>
  <c r="K372" i="4"/>
  <c r="L372" i="4"/>
  <c r="M372" i="4"/>
  <c r="G372" i="4"/>
  <c r="G371" i="4"/>
  <c r="G370" i="4"/>
  <c r="G369" i="4"/>
  <c r="D101" i="8"/>
  <c r="F101" i="8" s="1"/>
  <c r="D100" i="8"/>
  <c r="F100" i="8" s="1"/>
  <c r="D98" i="8"/>
  <c r="F98" i="8" s="1"/>
  <c r="D94" i="8"/>
  <c r="F94" i="8" s="1"/>
  <c r="D86" i="8"/>
  <c r="F86" i="8" s="1"/>
  <c r="D77" i="8"/>
  <c r="F77" i="8" s="1"/>
  <c r="D27" i="8"/>
  <c r="F27" i="8" s="1"/>
  <c r="D24" i="8"/>
  <c r="F24" i="8" s="1"/>
  <c r="D21" i="8"/>
  <c r="F21" i="8" s="1"/>
  <c r="D18" i="8"/>
  <c r="F18" i="8" s="1"/>
  <c r="D17" i="8"/>
  <c r="F17" i="8" s="1"/>
  <c r="Z382" i="4"/>
  <c r="AB382" i="4" s="1"/>
  <c r="Z395" i="4"/>
  <c r="Z394" i="4"/>
  <c r="AB394" i="4" s="1"/>
  <c r="Z393" i="4"/>
  <c r="AB393" i="4" s="1"/>
  <c r="Z392" i="4"/>
  <c r="AB392" i="4" s="1"/>
  <c r="Z391" i="4"/>
  <c r="AB391" i="4" s="1"/>
  <c r="Z389" i="4"/>
  <c r="Z388" i="4"/>
  <c r="Z387" i="4"/>
  <c r="Z385" i="4"/>
  <c r="Z384" i="4"/>
  <c r="AB384" i="4" s="1"/>
  <c r="Z383" i="4"/>
  <c r="AA383" i="4" s="1"/>
  <c r="U385" i="4"/>
  <c r="V385" i="4" s="1"/>
  <c r="W385" i="4" s="1"/>
  <c r="H230" i="4"/>
  <c r="I230" i="4"/>
  <c r="J230" i="4"/>
  <c r="K230" i="4"/>
  <c r="L230" i="4"/>
  <c r="M230" i="4"/>
  <c r="W230" i="4"/>
  <c r="G230" i="4"/>
  <c r="Z235" i="4"/>
  <c r="H162" i="4"/>
  <c r="I162" i="4"/>
  <c r="J162" i="4"/>
  <c r="K162" i="4"/>
  <c r="L162" i="4"/>
  <c r="M162" i="4"/>
  <c r="G162" i="4"/>
  <c r="Z300" i="4"/>
  <c r="AB300" i="4" s="1"/>
  <c r="H365" i="4"/>
  <c r="H367" i="4" s="1"/>
  <c r="I365" i="4"/>
  <c r="J365" i="4"/>
  <c r="K365" i="4"/>
  <c r="L365" i="4"/>
  <c r="M365" i="4"/>
  <c r="G365" i="4"/>
  <c r="H309" i="3"/>
  <c r="H315" i="3"/>
  <c r="H325" i="2"/>
  <c r="K151" i="3"/>
  <c r="L151" i="3" s="1"/>
  <c r="I151" i="3"/>
  <c r="G151" i="3"/>
  <c r="F151" i="3"/>
  <c r="E151" i="3"/>
  <c r="D151" i="3"/>
  <c r="C151" i="3"/>
  <c r="B151" i="3"/>
  <c r="K269" i="3"/>
  <c r="L269" i="3" s="1"/>
  <c r="I269" i="3"/>
  <c r="G269" i="3"/>
  <c r="E269" i="3"/>
  <c r="D269" i="3"/>
  <c r="C269" i="3"/>
  <c r="B269" i="3"/>
  <c r="A269" i="3"/>
  <c r="K193" i="3"/>
  <c r="L193" i="3" s="1"/>
  <c r="I193" i="3"/>
  <c r="G193" i="3"/>
  <c r="E193" i="3"/>
  <c r="D193" i="3"/>
  <c r="C193" i="3"/>
  <c r="B193" i="3"/>
  <c r="A193" i="3"/>
  <c r="K190" i="3"/>
  <c r="L190" i="3" s="1"/>
  <c r="G190" i="3"/>
  <c r="E190" i="3"/>
  <c r="D190" i="3"/>
  <c r="C190" i="3"/>
  <c r="B190" i="3"/>
  <c r="A190" i="3"/>
  <c r="K189" i="3"/>
  <c r="L189" i="3" s="1"/>
  <c r="I189" i="3"/>
  <c r="G189" i="3"/>
  <c r="E189" i="3"/>
  <c r="D189" i="3"/>
  <c r="C189" i="3"/>
  <c r="B189" i="3"/>
  <c r="A189" i="3"/>
  <c r="K188" i="3"/>
  <c r="L188" i="3" s="1"/>
  <c r="I188" i="3"/>
  <c r="G188" i="3"/>
  <c r="E188" i="3"/>
  <c r="D188" i="3"/>
  <c r="C188" i="3"/>
  <c r="B188" i="3"/>
  <c r="A188" i="3"/>
  <c r="K187" i="3"/>
  <c r="L187" i="3" s="1"/>
  <c r="I187" i="3"/>
  <c r="G187" i="3"/>
  <c r="E187" i="3"/>
  <c r="D187" i="3"/>
  <c r="C187" i="3"/>
  <c r="B187" i="3"/>
  <c r="A187" i="3"/>
  <c r="K21" i="3"/>
  <c r="L21" i="3" s="1"/>
  <c r="I21" i="3"/>
  <c r="G21" i="3"/>
  <c r="E21" i="3"/>
  <c r="D21" i="3"/>
  <c r="C21" i="3"/>
  <c r="B21" i="3"/>
  <c r="A21" i="3"/>
  <c r="K7" i="3"/>
  <c r="L7" i="3" s="1"/>
  <c r="I7" i="3"/>
  <c r="G7" i="3"/>
  <c r="E7" i="3"/>
  <c r="D7" i="3"/>
  <c r="C7" i="3"/>
  <c r="B7" i="3"/>
  <c r="A7" i="3"/>
  <c r="K150" i="3"/>
  <c r="L150" i="3" s="1"/>
  <c r="I150" i="3"/>
  <c r="G150" i="3"/>
  <c r="F150" i="3"/>
  <c r="E150" i="3"/>
  <c r="D150" i="3"/>
  <c r="C150" i="3"/>
  <c r="B150" i="3"/>
  <c r="A150" i="3"/>
  <c r="L145" i="3"/>
  <c r="L143" i="3"/>
  <c r="K136" i="3"/>
  <c r="L136" i="3" s="1"/>
  <c r="I136" i="3"/>
  <c r="G136" i="3"/>
  <c r="E136" i="3"/>
  <c r="D136" i="3"/>
  <c r="C136" i="3"/>
  <c r="B136" i="3"/>
  <c r="A136" i="3"/>
  <c r="K135" i="3"/>
  <c r="L135" i="3" s="1"/>
  <c r="I135" i="3"/>
  <c r="G135" i="3"/>
  <c r="E135" i="3"/>
  <c r="D135" i="3"/>
  <c r="C135" i="3"/>
  <c r="B135" i="3"/>
  <c r="A135" i="3"/>
  <c r="K134" i="3"/>
  <c r="L134" i="3" s="1"/>
  <c r="I134" i="3"/>
  <c r="G134" i="3"/>
  <c r="E134" i="3"/>
  <c r="D134" i="3"/>
  <c r="C134" i="3"/>
  <c r="B134" i="3"/>
  <c r="A134" i="3"/>
  <c r="K133" i="3"/>
  <c r="L133" i="3" s="1"/>
  <c r="I133" i="3"/>
  <c r="G133" i="3"/>
  <c r="E133" i="3"/>
  <c r="D133" i="3"/>
  <c r="C133" i="3"/>
  <c r="B133" i="3"/>
  <c r="A133" i="3"/>
  <c r="K132" i="3"/>
  <c r="L132" i="3" s="1"/>
  <c r="I132" i="3"/>
  <c r="G132" i="3"/>
  <c r="E132" i="3"/>
  <c r="D132" i="3"/>
  <c r="C132" i="3"/>
  <c r="B132" i="3"/>
  <c r="A132" i="3"/>
  <c r="K131" i="3"/>
  <c r="L131" i="3" s="1"/>
  <c r="I131" i="3"/>
  <c r="G131" i="3"/>
  <c r="E131" i="3"/>
  <c r="D131" i="3"/>
  <c r="C131" i="3"/>
  <c r="B131" i="3"/>
  <c r="A131" i="3"/>
  <c r="K130" i="3"/>
  <c r="L130" i="3" s="1"/>
  <c r="I130" i="3"/>
  <c r="G130" i="3"/>
  <c r="E130" i="3"/>
  <c r="D130" i="3"/>
  <c r="C130" i="3"/>
  <c r="B130" i="3"/>
  <c r="A130" i="3"/>
  <c r="K129" i="3"/>
  <c r="L129" i="3" s="1"/>
  <c r="I129" i="3"/>
  <c r="G129" i="3"/>
  <c r="E129" i="3"/>
  <c r="D129" i="3"/>
  <c r="C129" i="3"/>
  <c r="K128" i="3"/>
  <c r="I128" i="3"/>
  <c r="G128" i="3"/>
  <c r="E128" i="3"/>
  <c r="D128" i="3"/>
  <c r="C128" i="3"/>
  <c r="B128" i="3"/>
  <c r="A128" i="3"/>
  <c r="K127" i="3"/>
  <c r="L127" i="3" s="1"/>
  <c r="I127" i="3"/>
  <c r="G127" i="3"/>
  <c r="E127" i="3"/>
  <c r="D127" i="3"/>
  <c r="C127" i="3"/>
  <c r="B127" i="3"/>
  <c r="A127" i="3"/>
  <c r="K126" i="3"/>
  <c r="I126" i="3"/>
  <c r="G126" i="3"/>
  <c r="E126" i="3"/>
  <c r="D126" i="3"/>
  <c r="C126" i="3"/>
  <c r="B126" i="3"/>
  <c r="A126" i="3"/>
  <c r="K125" i="3"/>
  <c r="I125" i="3"/>
  <c r="G125" i="3"/>
  <c r="E125" i="3"/>
  <c r="D125" i="3"/>
  <c r="C125" i="3"/>
  <c r="B125" i="3"/>
  <c r="A125" i="3"/>
  <c r="K124" i="3"/>
  <c r="I124" i="3"/>
  <c r="G124" i="3"/>
  <c r="E124" i="3"/>
  <c r="D124" i="3"/>
  <c r="C124" i="3"/>
  <c r="B124" i="3"/>
  <c r="A124" i="3"/>
  <c r="K123" i="3"/>
  <c r="I123" i="3"/>
  <c r="G123" i="3"/>
  <c r="E123" i="3"/>
  <c r="D123" i="3"/>
  <c r="C123" i="3"/>
  <c r="B123" i="3"/>
  <c r="A123" i="3"/>
  <c r="K122" i="3"/>
  <c r="I122" i="3"/>
  <c r="G122" i="3"/>
  <c r="E122" i="3"/>
  <c r="D122" i="3"/>
  <c r="C122" i="3"/>
  <c r="B122" i="3"/>
  <c r="A122" i="3"/>
  <c r="K121" i="3"/>
  <c r="L121" i="3" s="1"/>
  <c r="I121" i="3"/>
  <c r="G121" i="3"/>
  <c r="E121" i="3"/>
  <c r="D121" i="3"/>
  <c r="C121" i="3"/>
  <c r="B121" i="3"/>
  <c r="A121" i="3"/>
  <c r="K120" i="3"/>
  <c r="L120" i="3" s="1"/>
  <c r="I120" i="3"/>
  <c r="G120" i="3"/>
  <c r="E120" i="3"/>
  <c r="D120" i="3"/>
  <c r="C120" i="3"/>
  <c r="B120" i="3"/>
  <c r="A120" i="3"/>
  <c r="K119" i="3"/>
  <c r="I119" i="3"/>
  <c r="G119" i="3"/>
  <c r="E119" i="3"/>
  <c r="D119" i="3"/>
  <c r="C119" i="3"/>
  <c r="B119" i="3"/>
  <c r="A119" i="3"/>
  <c r="K118" i="3"/>
  <c r="L118" i="3" s="1"/>
  <c r="I118" i="3"/>
  <c r="G118" i="3"/>
  <c r="E118" i="3"/>
  <c r="D118" i="3"/>
  <c r="C118" i="3"/>
  <c r="B118" i="3"/>
  <c r="A118" i="3"/>
  <c r="K117" i="3"/>
  <c r="L117" i="3" s="1"/>
  <c r="I117" i="3"/>
  <c r="G117" i="3"/>
  <c r="E117" i="3"/>
  <c r="D117" i="3"/>
  <c r="C117" i="3"/>
  <c r="B117" i="3"/>
  <c r="A117" i="3"/>
  <c r="K116" i="3"/>
  <c r="L116" i="3" s="1"/>
  <c r="I116" i="3"/>
  <c r="G116" i="3"/>
  <c r="E116" i="3"/>
  <c r="D116" i="3"/>
  <c r="C116" i="3"/>
  <c r="B116" i="3"/>
  <c r="A116" i="3"/>
  <c r="K115" i="3"/>
  <c r="L115" i="3" s="1"/>
  <c r="I115" i="3"/>
  <c r="G115" i="3"/>
  <c r="E115" i="3"/>
  <c r="D115" i="3"/>
  <c r="C115" i="3"/>
  <c r="B115" i="3"/>
  <c r="A115" i="3"/>
  <c r="K114" i="3"/>
  <c r="L114" i="3" s="1"/>
  <c r="I114" i="3"/>
  <c r="G114" i="3"/>
  <c r="E114" i="3"/>
  <c r="D114" i="3"/>
  <c r="C114" i="3"/>
  <c r="B114" i="3"/>
  <c r="A114" i="3"/>
  <c r="K113" i="3"/>
  <c r="L113" i="3" s="1"/>
  <c r="I113" i="3"/>
  <c r="G113" i="3"/>
  <c r="E113" i="3"/>
  <c r="D113" i="3"/>
  <c r="C113" i="3"/>
  <c r="B113" i="3"/>
  <c r="A113" i="3"/>
  <c r="K112" i="3"/>
  <c r="L112" i="3" s="1"/>
  <c r="I112" i="3"/>
  <c r="G112" i="3"/>
  <c r="E112" i="3"/>
  <c r="D112" i="3"/>
  <c r="C112" i="3"/>
  <c r="B112" i="3"/>
  <c r="A112" i="3"/>
  <c r="K111" i="3"/>
  <c r="L111" i="3" s="1"/>
  <c r="I111" i="3"/>
  <c r="G111" i="3"/>
  <c r="E111" i="3"/>
  <c r="D111" i="3"/>
  <c r="C111" i="3"/>
  <c r="B111" i="3"/>
  <c r="A111" i="3"/>
  <c r="K110" i="3"/>
  <c r="L110" i="3" s="1"/>
  <c r="I110" i="3"/>
  <c r="G110" i="3"/>
  <c r="E110" i="3"/>
  <c r="D110" i="3"/>
  <c r="C110" i="3"/>
  <c r="B110" i="3"/>
  <c r="A110" i="3"/>
  <c r="K109" i="3"/>
  <c r="L109" i="3" s="1"/>
  <c r="I109" i="3"/>
  <c r="G109" i="3"/>
  <c r="E109" i="3"/>
  <c r="D109" i="3"/>
  <c r="C109" i="3"/>
  <c r="B109" i="3"/>
  <c r="A109" i="3"/>
  <c r="K108" i="3"/>
  <c r="L108" i="3" s="1"/>
  <c r="I108" i="3"/>
  <c r="G108" i="3"/>
  <c r="E108" i="3"/>
  <c r="D108" i="3"/>
  <c r="C108" i="3"/>
  <c r="B108" i="3"/>
  <c r="A108" i="3"/>
  <c r="K107" i="3"/>
  <c r="L107" i="3" s="1"/>
  <c r="I107" i="3"/>
  <c r="G107" i="3"/>
  <c r="E107" i="3"/>
  <c r="D107" i="3"/>
  <c r="C107" i="3"/>
  <c r="B107" i="3"/>
  <c r="A107" i="3"/>
  <c r="K106" i="3"/>
  <c r="L106" i="3" s="1"/>
  <c r="I106" i="3"/>
  <c r="G106" i="3"/>
  <c r="E106" i="3"/>
  <c r="D106" i="3"/>
  <c r="C106" i="3"/>
  <c r="B106" i="3"/>
  <c r="A106" i="3"/>
  <c r="K105" i="3"/>
  <c r="L105" i="3" s="1"/>
  <c r="I105" i="3"/>
  <c r="G105" i="3"/>
  <c r="E105" i="3"/>
  <c r="D105" i="3"/>
  <c r="C105" i="3"/>
  <c r="B105" i="3"/>
  <c r="A105" i="3"/>
  <c r="K104" i="3"/>
  <c r="L104" i="3" s="1"/>
  <c r="I104" i="3"/>
  <c r="G104" i="3"/>
  <c r="E104" i="3"/>
  <c r="D104" i="3"/>
  <c r="C104" i="3"/>
  <c r="B104" i="3"/>
  <c r="A104" i="3"/>
  <c r="K103" i="3"/>
  <c r="L103" i="3" s="1"/>
  <c r="I103" i="3"/>
  <c r="G103" i="3"/>
  <c r="E103" i="3"/>
  <c r="D103" i="3"/>
  <c r="C103" i="3"/>
  <c r="B103" i="3"/>
  <c r="A103" i="3"/>
  <c r="K102" i="3"/>
  <c r="L102" i="3" s="1"/>
  <c r="I102" i="3"/>
  <c r="G102" i="3"/>
  <c r="E102" i="3"/>
  <c r="D102" i="3"/>
  <c r="C102" i="3"/>
  <c r="B102" i="3"/>
  <c r="A102" i="3"/>
  <c r="K101" i="3"/>
  <c r="L101" i="3" s="1"/>
  <c r="I101" i="3"/>
  <c r="G101" i="3"/>
  <c r="E101" i="3"/>
  <c r="D101" i="3"/>
  <c r="C101" i="3"/>
  <c r="B101" i="3"/>
  <c r="A101" i="3"/>
  <c r="K100" i="3"/>
  <c r="L100" i="3" s="1"/>
  <c r="I100" i="3"/>
  <c r="G100" i="3"/>
  <c r="E100" i="3"/>
  <c r="D100" i="3"/>
  <c r="C100" i="3"/>
  <c r="B100" i="3"/>
  <c r="A100" i="3"/>
  <c r="K99" i="3"/>
  <c r="L99" i="3" s="1"/>
  <c r="I99" i="3"/>
  <c r="G99" i="3"/>
  <c r="E99" i="3"/>
  <c r="D99" i="3"/>
  <c r="C99" i="3"/>
  <c r="B99" i="3"/>
  <c r="A99" i="3"/>
  <c r="K98" i="3"/>
  <c r="L98" i="3" s="1"/>
  <c r="I98" i="3"/>
  <c r="G98" i="3"/>
  <c r="E98" i="3"/>
  <c r="D98" i="3"/>
  <c r="C98" i="3"/>
  <c r="B98" i="3"/>
  <c r="A98" i="3"/>
  <c r="K97" i="3"/>
  <c r="L97" i="3" s="1"/>
  <c r="I97" i="3"/>
  <c r="G97" i="3"/>
  <c r="E97" i="3"/>
  <c r="D97" i="3"/>
  <c r="C97" i="3"/>
  <c r="B97" i="3"/>
  <c r="A97" i="3"/>
  <c r="K96" i="3"/>
  <c r="L96" i="3" s="1"/>
  <c r="I96" i="3"/>
  <c r="G96" i="3"/>
  <c r="E96" i="3"/>
  <c r="D96" i="3"/>
  <c r="C96" i="3"/>
  <c r="B96" i="3"/>
  <c r="A96" i="3"/>
  <c r="K95" i="3"/>
  <c r="L95" i="3" s="1"/>
  <c r="I95" i="3"/>
  <c r="G95" i="3"/>
  <c r="E95" i="3"/>
  <c r="D95" i="3"/>
  <c r="C95" i="3"/>
  <c r="B95" i="3"/>
  <c r="A95" i="3"/>
  <c r="K94" i="3"/>
  <c r="I94" i="3"/>
  <c r="G94" i="3"/>
  <c r="E94" i="3"/>
  <c r="D94" i="3"/>
  <c r="C94" i="3"/>
  <c r="B94" i="3"/>
  <c r="A94" i="3"/>
  <c r="K93" i="3"/>
  <c r="I93" i="3"/>
  <c r="G93" i="3"/>
  <c r="E93" i="3"/>
  <c r="D93" i="3"/>
  <c r="C93" i="3"/>
  <c r="B93" i="3"/>
  <c r="A93" i="3"/>
  <c r="K92" i="3"/>
  <c r="I92" i="3"/>
  <c r="G92" i="3"/>
  <c r="E92" i="3"/>
  <c r="D92" i="3"/>
  <c r="C92" i="3"/>
  <c r="B92" i="3"/>
  <c r="A92" i="3"/>
  <c r="K91" i="3"/>
  <c r="I91" i="3"/>
  <c r="G91" i="3"/>
  <c r="E91" i="3"/>
  <c r="D91" i="3"/>
  <c r="C91" i="3"/>
  <c r="B91" i="3"/>
  <c r="A91" i="3"/>
  <c r="K90" i="3"/>
  <c r="I90" i="3"/>
  <c r="G90" i="3"/>
  <c r="E90" i="3"/>
  <c r="D90" i="3"/>
  <c r="C90" i="3"/>
  <c r="B90" i="3"/>
  <c r="A90" i="3"/>
  <c r="K89" i="3"/>
  <c r="I89" i="3"/>
  <c r="G89" i="3"/>
  <c r="E89" i="3"/>
  <c r="D89" i="3"/>
  <c r="C89" i="3"/>
  <c r="B89" i="3"/>
  <c r="A89" i="3"/>
  <c r="K88" i="3"/>
  <c r="L88" i="3" s="1"/>
  <c r="I88" i="3"/>
  <c r="G88" i="3"/>
  <c r="E88" i="3"/>
  <c r="D88" i="3"/>
  <c r="C88" i="3"/>
  <c r="B88" i="3"/>
  <c r="A88" i="3"/>
  <c r="K87" i="3"/>
  <c r="L87" i="3" s="1"/>
  <c r="I87" i="3"/>
  <c r="G87" i="3"/>
  <c r="E87" i="3"/>
  <c r="D87" i="3"/>
  <c r="C87" i="3"/>
  <c r="B87" i="3"/>
  <c r="A87" i="3"/>
  <c r="K86" i="3"/>
  <c r="L86" i="3" s="1"/>
  <c r="I86" i="3"/>
  <c r="G86" i="3"/>
  <c r="E86" i="3"/>
  <c r="D86" i="3"/>
  <c r="C86" i="3"/>
  <c r="B86" i="3"/>
  <c r="A86" i="3"/>
  <c r="K85" i="3"/>
  <c r="L85" i="3" s="1"/>
  <c r="I85" i="3"/>
  <c r="G85" i="3"/>
  <c r="E85" i="3"/>
  <c r="D85" i="3"/>
  <c r="C85" i="3"/>
  <c r="B85" i="3"/>
  <c r="A85" i="3"/>
  <c r="K84" i="3"/>
  <c r="L84" i="3" s="1"/>
  <c r="I84" i="3"/>
  <c r="G84" i="3"/>
  <c r="E84" i="3"/>
  <c r="D84" i="3"/>
  <c r="C84" i="3"/>
  <c r="B84" i="3"/>
  <c r="A84" i="3"/>
  <c r="K83" i="3"/>
  <c r="L83" i="3" s="1"/>
  <c r="I83" i="3"/>
  <c r="G83" i="3"/>
  <c r="E83" i="3"/>
  <c r="D83" i="3"/>
  <c r="C83" i="3"/>
  <c r="B83" i="3"/>
  <c r="A83" i="3"/>
  <c r="K82" i="3"/>
  <c r="L82" i="3" s="1"/>
  <c r="I82" i="3"/>
  <c r="G82" i="3"/>
  <c r="E82" i="3"/>
  <c r="D82" i="3"/>
  <c r="C82" i="3"/>
  <c r="B82" i="3"/>
  <c r="A82" i="3"/>
  <c r="K81" i="3"/>
  <c r="I81" i="3"/>
  <c r="G81" i="3"/>
  <c r="E81" i="3"/>
  <c r="D81" i="3"/>
  <c r="C81" i="3"/>
  <c r="B81" i="3"/>
  <c r="A81" i="3"/>
  <c r="K80" i="3"/>
  <c r="L80" i="3" s="1"/>
  <c r="I80" i="3"/>
  <c r="G80" i="3"/>
  <c r="E80" i="3"/>
  <c r="D80" i="3"/>
  <c r="C80" i="3"/>
  <c r="B80" i="3"/>
  <c r="A80" i="3"/>
  <c r="K79" i="3"/>
  <c r="I79" i="3"/>
  <c r="G79" i="3"/>
  <c r="E79" i="3"/>
  <c r="D79" i="3"/>
  <c r="C79" i="3"/>
  <c r="B79" i="3"/>
  <c r="A79" i="3"/>
  <c r="K78" i="3"/>
  <c r="L78" i="3" s="1"/>
  <c r="I78" i="3"/>
  <c r="G78" i="3"/>
  <c r="E78" i="3"/>
  <c r="D78" i="3"/>
  <c r="C78" i="3"/>
  <c r="B78" i="3"/>
  <c r="A78" i="3"/>
  <c r="K77" i="3"/>
  <c r="L77" i="3" s="1"/>
  <c r="I77" i="3"/>
  <c r="G77" i="3"/>
  <c r="E77" i="3"/>
  <c r="D77" i="3"/>
  <c r="C77" i="3"/>
  <c r="B77" i="3"/>
  <c r="A77" i="3"/>
  <c r="K76" i="3"/>
  <c r="L76" i="3" s="1"/>
  <c r="I76" i="3"/>
  <c r="G76" i="3"/>
  <c r="E76" i="3"/>
  <c r="D76" i="3"/>
  <c r="C76" i="3"/>
  <c r="B76" i="3"/>
  <c r="A76" i="3"/>
  <c r="K75" i="3"/>
  <c r="I75" i="3"/>
  <c r="G75" i="3"/>
  <c r="E75" i="3"/>
  <c r="D75" i="3"/>
  <c r="C75" i="3"/>
  <c r="B75" i="3"/>
  <c r="A75" i="3"/>
  <c r="K74" i="3"/>
  <c r="I74" i="3"/>
  <c r="G74" i="3"/>
  <c r="E74" i="3"/>
  <c r="D74" i="3"/>
  <c r="C74" i="3"/>
  <c r="B74" i="3"/>
  <c r="A74" i="3"/>
  <c r="K73" i="3"/>
  <c r="I73" i="3"/>
  <c r="G73" i="3"/>
  <c r="E73" i="3"/>
  <c r="D73" i="3"/>
  <c r="C73" i="3"/>
  <c r="B73" i="3"/>
  <c r="A73" i="3"/>
  <c r="K72" i="3"/>
  <c r="L72" i="3" s="1"/>
  <c r="I72" i="3"/>
  <c r="G72" i="3"/>
  <c r="E72" i="3"/>
  <c r="D72" i="3"/>
  <c r="C72" i="3"/>
  <c r="B72" i="3"/>
  <c r="A72" i="3"/>
  <c r="K71" i="3"/>
  <c r="L71" i="3" s="1"/>
  <c r="I71" i="3"/>
  <c r="G71" i="3"/>
  <c r="E71" i="3"/>
  <c r="D71" i="3"/>
  <c r="C71" i="3"/>
  <c r="B71" i="3"/>
  <c r="A71" i="3"/>
  <c r="K70" i="3"/>
  <c r="L70" i="3" s="1"/>
  <c r="I70" i="3"/>
  <c r="G70" i="3"/>
  <c r="E70" i="3"/>
  <c r="D70" i="3"/>
  <c r="C70" i="3"/>
  <c r="B70" i="3"/>
  <c r="A70" i="3"/>
  <c r="K69" i="3"/>
  <c r="L69" i="3" s="1"/>
  <c r="I69" i="3"/>
  <c r="G69" i="3"/>
  <c r="E69" i="3"/>
  <c r="D69" i="3"/>
  <c r="C69" i="3"/>
  <c r="B69" i="3"/>
  <c r="A69" i="3"/>
  <c r="K68" i="3"/>
  <c r="L68" i="3" s="1"/>
  <c r="I68" i="3"/>
  <c r="G68" i="3"/>
  <c r="E68" i="3"/>
  <c r="D68" i="3"/>
  <c r="C68" i="3"/>
  <c r="K67" i="3"/>
  <c r="I67" i="3"/>
  <c r="G67" i="3"/>
  <c r="E67" i="3"/>
  <c r="D67" i="3"/>
  <c r="C67" i="3"/>
  <c r="B67" i="3"/>
  <c r="A67" i="3"/>
  <c r="K66" i="3"/>
  <c r="I66" i="3"/>
  <c r="G66" i="3"/>
  <c r="E66" i="3"/>
  <c r="D66" i="3"/>
  <c r="C66" i="3"/>
  <c r="B66" i="3"/>
  <c r="A66" i="3"/>
  <c r="K65" i="3"/>
  <c r="I65" i="3"/>
  <c r="G65" i="3"/>
  <c r="E65" i="3"/>
  <c r="D65" i="3"/>
  <c r="C65" i="3"/>
  <c r="B65" i="3"/>
  <c r="A65" i="3"/>
  <c r="K64" i="3"/>
  <c r="I64" i="3"/>
  <c r="G64" i="3"/>
  <c r="E64" i="3"/>
  <c r="D64" i="3"/>
  <c r="C64" i="3"/>
  <c r="B64" i="3"/>
  <c r="A64" i="3"/>
  <c r="K63" i="3"/>
  <c r="L63" i="3" s="1"/>
  <c r="I63" i="3"/>
  <c r="G63" i="3"/>
  <c r="E63" i="3"/>
  <c r="D63" i="3"/>
  <c r="C63" i="3"/>
  <c r="B63" i="3"/>
  <c r="A63" i="3"/>
  <c r="K62" i="3"/>
  <c r="I62" i="3"/>
  <c r="G62" i="3"/>
  <c r="E62" i="3"/>
  <c r="D62" i="3"/>
  <c r="C62" i="3"/>
  <c r="B62" i="3"/>
  <c r="A62" i="3"/>
  <c r="K60" i="3"/>
  <c r="I60" i="3"/>
  <c r="G60" i="3"/>
  <c r="E60" i="3"/>
  <c r="D60" i="3"/>
  <c r="C60" i="3"/>
  <c r="B60" i="3"/>
  <c r="A60" i="3"/>
  <c r="K59" i="3"/>
  <c r="I59" i="3"/>
  <c r="G59" i="3"/>
  <c r="E59" i="3"/>
  <c r="D59" i="3"/>
  <c r="C59" i="3"/>
  <c r="B59" i="3"/>
  <c r="A59" i="3"/>
  <c r="K58" i="3"/>
  <c r="I58" i="3"/>
  <c r="G58" i="3"/>
  <c r="E58" i="3"/>
  <c r="D58" i="3"/>
  <c r="C58" i="3"/>
  <c r="B58" i="3"/>
  <c r="A58" i="3"/>
  <c r="K57" i="3"/>
  <c r="I57" i="3"/>
  <c r="G57" i="3"/>
  <c r="E57" i="3"/>
  <c r="D57" i="3"/>
  <c r="C57" i="3"/>
  <c r="B57" i="3"/>
  <c r="A57" i="3"/>
  <c r="K56" i="3"/>
  <c r="I56" i="3"/>
  <c r="G56" i="3"/>
  <c r="E56" i="3"/>
  <c r="D56" i="3"/>
  <c r="C56" i="3"/>
  <c r="B56" i="3"/>
  <c r="A56" i="3"/>
  <c r="K55" i="3"/>
  <c r="L55" i="3" s="1"/>
  <c r="I55" i="3"/>
  <c r="G55" i="3"/>
  <c r="E55" i="3"/>
  <c r="D55" i="3"/>
  <c r="C55" i="3"/>
  <c r="B55" i="3"/>
  <c r="A55" i="3"/>
  <c r="K54" i="3"/>
  <c r="I54" i="3"/>
  <c r="G54" i="3"/>
  <c r="E54" i="3"/>
  <c r="D54" i="3"/>
  <c r="C54" i="3"/>
  <c r="B54" i="3"/>
  <c r="A54" i="3"/>
  <c r="K53" i="3"/>
  <c r="I53" i="3"/>
  <c r="G53" i="3"/>
  <c r="E53" i="3"/>
  <c r="D53" i="3"/>
  <c r="C53" i="3"/>
  <c r="B53" i="3"/>
  <c r="A53" i="3"/>
  <c r="K52" i="3"/>
  <c r="L52" i="3" s="1"/>
  <c r="I52" i="3"/>
  <c r="G52" i="3"/>
  <c r="E52" i="3"/>
  <c r="D52" i="3"/>
  <c r="C52" i="3"/>
  <c r="B52" i="3"/>
  <c r="A52" i="3"/>
  <c r="K51" i="3"/>
  <c r="I51" i="3"/>
  <c r="G51" i="3"/>
  <c r="E51" i="3"/>
  <c r="D51" i="3"/>
  <c r="C51" i="3"/>
  <c r="B51" i="3"/>
  <c r="A51" i="3"/>
  <c r="K50" i="3"/>
  <c r="L50" i="3" s="1"/>
  <c r="I50" i="3"/>
  <c r="G50" i="3"/>
  <c r="E50" i="3"/>
  <c r="D50" i="3"/>
  <c r="C50" i="3"/>
  <c r="B50" i="3"/>
  <c r="A50" i="3"/>
  <c r="K49" i="3"/>
  <c r="L49" i="3" s="1"/>
  <c r="I49" i="3"/>
  <c r="G49" i="3"/>
  <c r="E49" i="3"/>
  <c r="D49" i="3"/>
  <c r="C49" i="3"/>
  <c r="B49" i="3"/>
  <c r="A49" i="3"/>
  <c r="K48" i="3"/>
  <c r="I48" i="3"/>
  <c r="G48" i="3"/>
  <c r="E48" i="3"/>
  <c r="D48" i="3"/>
  <c r="C48" i="3"/>
  <c r="B48" i="3"/>
  <c r="A48" i="3"/>
  <c r="K47" i="3"/>
  <c r="L47" i="3" s="1"/>
  <c r="I47" i="3"/>
  <c r="G47" i="3"/>
  <c r="E47" i="3"/>
  <c r="D47" i="3"/>
  <c r="C47" i="3"/>
  <c r="B47" i="3"/>
  <c r="A47" i="3"/>
  <c r="K46" i="3"/>
  <c r="L46" i="3" s="1"/>
  <c r="I46" i="3"/>
  <c r="G46" i="3"/>
  <c r="E46" i="3"/>
  <c r="D46" i="3"/>
  <c r="C46" i="3"/>
  <c r="B46" i="3"/>
  <c r="A46" i="3"/>
  <c r="K45" i="3"/>
  <c r="L45" i="3" s="1"/>
  <c r="I45" i="3"/>
  <c r="G45" i="3"/>
  <c r="E45" i="3"/>
  <c r="D45" i="3"/>
  <c r="C45" i="3"/>
  <c r="B45" i="3"/>
  <c r="A45" i="3"/>
  <c r="K44" i="3"/>
  <c r="L44" i="3" s="1"/>
  <c r="I44" i="3"/>
  <c r="G44" i="3"/>
  <c r="E44" i="3"/>
  <c r="D44" i="3"/>
  <c r="C44" i="3"/>
  <c r="B44" i="3"/>
  <c r="A44" i="3"/>
  <c r="K43" i="3"/>
  <c r="L43" i="3" s="1"/>
  <c r="I43" i="3"/>
  <c r="G43" i="3"/>
  <c r="E43" i="3"/>
  <c r="D43" i="3"/>
  <c r="C43" i="3"/>
  <c r="B43" i="3"/>
  <c r="A43" i="3"/>
  <c r="K42" i="3"/>
  <c r="L42" i="3" s="1"/>
  <c r="I42" i="3"/>
  <c r="G42" i="3"/>
  <c r="E42" i="3"/>
  <c r="D42" i="3"/>
  <c r="C42" i="3"/>
  <c r="B42" i="3"/>
  <c r="A42" i="3"/>
  <c r="K41" i="3"/>
  <c r="L41" i="3" s="1"/>
  <c r="I41" i="3"/>
  <c r="G41" i="3"/>
  <c r="E41" i="3"/>
  <c r="D41" i="3"/>
  <c r="C41" i="3"/>
  <c r="B41" i="3"/>
  <c r="A41" i="3"/>
  <c r="K40" i="3"/>
  <c r="L40" i="3" s="1"/>
  <c r="I40" i="3"/>
  <c r="G40" i="3"/>
  <c r="E40" i="3"/>
  <c r="D40" i="3"/>
  <c r="C40" i="3"/>
  <c r="B40" i="3"/>
  <c r="A40" i="3"/>
  <c r="K39" i="3"/>
  <c r="I39" i="3"/>
  <c r="G39" i="3"/>
  <c r="E39" i="3"/>
  <c r="D39" i="3"/>
  <c r="C39" i="3"/>
  <c r="B39" i="3"/>
  <c r="A39" i="3"/>
  <c r="K38" i="3"/>
  <c r="L38" i="3" s="1"/>
  <c r="I38" i="3"/>
  <c r="G38" i="3"/>
  <c r="E38" i="3"/>
  <c r="D38" i="3"/>
  <c r="C38" i="3"/>
  <c r="B38" i="3"/>
  <c r="A38" i="3"/>
  <c r="K37" i="3"/>
  <c r="L37" i="3" s="1"/>
  <c r="I37" i="3"/>
  <c r="G37" i="3"/>
  <c r="E37" i="3"/>
  <c r="D37" i="3"/>
  <c r="C37" i="3"/>
  <c r="B37" i="3"/>
  <c r="A37" i="3"/>
  <c r="K36" i="3"/>
  <c r="I36" i="3"/>
  <c r="G36" i="3"/>
  <c r="E36" i="3"/>
  <c r="D36" i="3"/>
  <c r="C36" i="3"/>
  <c r="B36" i="3"/>
  <c r="A36" i="3"/>
  <c r="K35" i="3"/>
  <c r="L35" i="3" s="1"/>
  <c r="I35" i="3"/>
  <c r="G35" i="3"/>
  <c r="E35" i="3"/>
  <c r="D35" i="3"/>
  <c r="C35" i="3"/>
  <c r="B35" i="3"/>
  <c r="A35" i="3"/>
  <c r="K34" i="3"/>
  <c r="L34" i="3" s="1"/>
  <c r="I34" i="3"/>
  <c r="G34" i="3"/>
  <c r="E34" i="3"/>
  <c r="D34" i="3"/>
  <c r="C34" i="3"/>
  <c r="B34" i="3"/>
  <c r="A34" i="3"/>
  <c r="K33" i="3"/>
  <c r="L33" i="3" s="1"/>
  <c r="I33" i="3"/>
  <c r="G33" i="3"/>
  <c r="E33" i="3"/>
  <c r="D33" i="3"/>
  <c r="C33" i="3"/>
  <c r="B33" i="3"/>
  <c r="A33" i="3"/>
  <c r="K32" i="3"/>
  <c r="L32" i="3" s="1"/>
  <c r="I32" i="3"/>
  <c r="G32" i="3"/>
  <c r="E32" i="3"/>
  <c r="D32" i="3"/>
  <c r="C32" i="3"/>
  <c r="B32" i="3"/>
  <c r="A32" i="3"/>
  <c r="L215" i="2"/>
  <c r="H33" i="2"/>
  <c r="H7" i="3" s="1"/>
  <c r="H74" i="2"/>
  <c r="H48" i="3" s="1"/>
  <c r="S210" i="4"/>
  <c r="R210" i="4"/>
  <c r="Q210" i="4"/>
  <c r="P210" i="4"/>
  <c r="O210" i="4"/>
  <c r="N210" i="4"/>
  <c r="U325" i="4"/>
  <c r="V325" i="4" s="1"/>
  <c r="X325" i="4" s="1"/>
  <c r="V318" i="4"/>
  <c r="X318" i="4" s="1"/>
  <c r="V302" i="4"/>
  <c r="X302" i="4" s="1"/>
  <c r="V60" i="4"/>
  <c r="X60" i="4" s="1"/>
  <c r="V47" i="4"/>
  <c r="X47" i="4" s="1"/>
  <c r="V313" i="4"/>
  <c r="X313" i="4" s="1"/>
  <c r="V130" i="4"/>
  <c r="X130" i="4" s="1"/>
  <c r="U262" i="4"/>
  <c r="V262" i="4" s="1"/>
  <c r="X262" i="4" s="1"/>
  <c r="U263" i="4"/>
  <c r="V263" i="4" s="1"/>
  <c r="X263" i="4" s="1"/>
  <c r="V132" i="4"/>
  <c r="U73" i="4"/>
  <c r="V73" i="4" s="1"/>
  <c r="V82" i="4"/>
  <c r="X82" i="4" s="1"/>
  <c r="V249" i="4"/>
  <c r="X249" i="4" s="1"/>
  <c r="V126" i="4"/>
  <c r="X126" i="4" s="1"/>
  <c r="U113" i="4"/>
  <c r="V113" i="4" s="1"/>
  <c r="X113" i="4" s="1"/>
  <c r="D242" i="3"/>
  <c r="B129" i="3"/>
  <c r="V298" i="4"/>
  <c r="X298" i="4" s="1"/>
  <c r="Z5" i="4"/>
  <c r="AB5" i="4" s="1"/>
  <c r="Z265" i="4"/>
  <c r="AB265" i="4" s="1"/>
  <c r="Z238" i="4"/>
  <c r="V115" i="4"/>
  <c r="X115" i="4" s="1"/>
  <c r="Z74" i="4"/>
  <c r="AB74" i="4" s="1"/>
  <c r="Z31" i="4"/>
  <c r="Z32" i="4"/>
  <c r="AB32" i="4" s="1"/>
  <c r="Z6" i="4"/>
  <c r="AB6" i="4" s="1"/>
  <c r="Z7" i="4"/>
  <c r="AB7" i="4" s="1"/>
  <c r="Z4" i="4"/>
  <c r="AB4" i="4" s="1"/>
  <c r="A243" i="3"/>
  <c r="B243" i="3"/>
  <c r="C243" i="3"/>
  <c r="D243" i="3"/>
  <c r="E243" i="3"/>
  <c r="G243" i="3"/>
  <c r="I243" i="3"/>
  <c r="K243" i="3"/>
  <c r="L243" i="3" s="1"/>
  <c r="A244" i="3"/>
  <c r="B244" i="3"/>
  <c r="C244" i="3"/>
  <c r="D244" i="3"/>
  <c r="E244" i="3"/>
  <c r="G244" i="3"/>
  <c r="I244" i="3"/>
  <c r="K244" i="3"/>
  <c r="L244" i="3" s="1"/>
  <c r="A26" i="3"/>
  <c r="B26" i="3"/>
  <c r="C26" i="3"/>
  <c r="D26" i="3"/>
  <c r="E26" i="3"/>
  <c r="G26" i="3"/>
  <c r="I26" i="3"/>
  <c r="K26" i="3"/>
  <c r="L26" i="3" s="1"/>
  <c r="L59" i="2"/>
  <c r="N59" i="2" s="1"/>
  <c r="L60" i="2"/>
  <c r="N60" i="2" s="1"/>
  <c r="L77" i="2"/>
  <c r="N77" i="2" s="1"/>
  <c r="L58" i="2"/>
  <c r="N58" i="2" s="1"/>
  <c r="L63" i="2"/>
  <c r="N63" i="2" s="1"/>
  <c r="L108" i="2"/>
  <c r="N108" i="2" s="1"/>
  <c r="L109" i="2"/>
  <c r="N109" i="2" s="1"/>
  <c r="L126" i="2"/>
  <c r="N126" i="2" s="1"/>
  <c r="L128" i="2"/>
  <c r="N128" i="2" s="1"/>
  <c r="L129" i="2"/>
  <c r="L130" i="2"/>
  <c r="N130" i="2" s="1"/>
  <c r="L131" i="2"/>
  <c r="N131" i="2" s="1"/>
  <c r="L134" i="2"/>
  <c r="N134" i="2" s="1"/>
  <c r="H3" i="2"/>
  <c r="J3" i="2" s="1"/>
  <c r="G19" i="2"/>
  <c r="I19" i="2"/>
  <c r="H22" i="2"/>
  <c r="J22" i="2" s="1"/>
  <c r="H23" i="2"/>
  <c r="H25" i="2"/>
  <c r="J25" i="2" s="1"/>
  <c r="H26" i="2"/>
  <c r="J26" i="2" s="1"/>
  <c r="G27" i="2"/>
  <c r="I27" i="2"/>
  <c r="H37" i="2"/>
  <c r="H38" i="2"/>
  <c r="H39" i="2"/>
  <c r="L50" i="2"/>
  <c r="H56" i="2"/>
  <c r="J56" i="2" s="1"/>
  <c r="L57" i="2"/>
  <c r="H62" i="2"/>
  <c r="H36" i="3" s="1"/>
  <c r="H65" i="2"/>
  <c r="H39" i="3" s="1"/>
  <c r="L68" i="2"/>
  <c r="N68" i="2" s="1"/>
  <c r="H79" i="2"/>
  <c r="J79" i="2" s="1"/>
  <c r="H80" i="2"/>
  <c r="H54" i="3" s="1"/>
  <c r="H81" i="2"/>
  <c r="J81" i="2" s="1"/>
  <c r="H82" i="2"/>
  <c r="H83" i="2"/>
  <c r="H57" i="3" s="1"/>
  <c r="H84" i="2"/>
  <c r="J84" i="2" s="1"/>
  <c r="H85" i="2"/>
  <c r="J85" i="2" s="1"/>
  <c r="H88" i="2"/>
  <c r="J88" i="2" s="1"/>
  <c r="H100" i="2"/>
  <c r="H101" i="2"/>
  <c r="H107" i="2"/>
  <c r="H115" i="2"/>
  <c r="H116" i="2"/>
  <c r="H117" i="2"/>
  <c r="H118" i="2"/>
  <c r="J118" i="2" s="1"/>
  <c r="H119" i="2"/>
  <c r="H93" i="3" s="1"/>
  <c r="H120" i="2"/>
  <c r="J120" i="2" s="1"/>
  <c r="L127" i="2"/>
  <c r="N127" i="2" s="1"/>
  <c r="L137" i="2"/>
  <c r="N137" i="2" s="1"/>
  <c r="H152" i="2"/>
  <c r="H126" i="3" s="1"/>
  <c r="H105" i="2"/>
  <c r="J105" i="2" s="1"/>
  <c r="H29" i="2"/>
  <c r="H3" i="3" s="1"/>
  <c r="G110" i="8"/>
  <c r="G111" i="8"/>
  <c r="C110" i="8"/>
  <c r="A242" i="3"/>
  <c r="B242" i="3"/>
  <c r="C242" i="3"/>
  <c r="E242" i="3"/>
  <c r="G242" i="3"/>
  <c r="K242" i="3"/>
  <c r="L242" i="3" s="1"/>
  <c r="N242" i="3" s="1"/>
  <c r="A206" i="3"/>
  <c r="B206" i="3"/>
  <c r="C206" i="3"/>
  <c r="D206" i="3"/>
  <c r="E206" i="3"/>
  <c r="G206" i="3"/>
  <c r="I206" i="3"/>
  <c r="K206" i="3"/>
  <c r="L206" i="3" s="1"/>
  <c r="H155" i="2"/>
  <c r="H171" i="2"/>
  <c r="H145" i="3" s="1"/>
  <c r="H177" i="2"/>
  <c r="H327" i="2"/>
  <c r="H323" i="2"/>
  <c r="J323" i="2" s="1"/>
  <c r="H319" i="2"/>
  <c r="G319" i="2" s="1"/>
  <c r="H318" i="2"/>
  <c r="H312" i="2"/>
  <c r="H287" i="3" s="1"/>
  <c r="H302" i="2"/>
  <c r="H277" i="3" s="1"/>
  <c r="H308" i="2"/>
  <c r="H282" i="3" s="1"/>
  <c r="H307" i="2"/>
  <c r="H281" i="3" s="1"/>
  <c r="H298" i="2"/>
  <c r="H273" i="3" s="1"/>
  <c r="H297" i="2"/>
  <c r="H272" i="3" s="1"/>
  <c r="H296" i="2"/>
  <c r="H284" i="2"/>
  <c r="H277" i="2"/>
  <c r="J277" i="2" s="1"/>
  <c r="H272" i="2"/>
  <c r="H247" i="3" s="1"/>
  <c r="H271" i="2"/>
  <c r="H255" i="2"/>
  <c r="H246" i="2"/>
  <c r="H244" i="2"/>
  <c r="H242" i="2"/>
  <c r="H217" i="3" s="1"/>
  <c r="H239" i="2"/>
  <c r="H232" i="2"/>
  <c r="H211" i="2"/>
  <c r="H197" i="2"/>
  <c r="H196" i="2"/>
  <c r="J196" i="2" s="1"/>
  <c r="H193" i="2"/>
  <c r="H192" i="2"/>
  <c r="J192" i="2" s="1"/>
  <c r="H191" i="2"/>
  <c r="H190" i="2"/>
  <c r="H189" i="2"/>
  <c r="H164" i="3" s="1"/>
  <c r="H186" i="2"/>
  <c r="H176" i="2"/>
  <c r="H172" i="2"/>
  <c r="H146" i="3" s="1"/>
  <c r="H162" i="2"/>
  <c r="H136" i="3" s="1"/>
  <c r="H161" i="2"/>
  <c r="J161" i="2" s="1"/>
  <c r="H159" i="2"/>
  <c r="J159" i="2" s="1"/>
  <c r="H158" i="2"/>
  <c r="H157" i="2"/>
  <c r="H151" i="2"/>
  <c r="H150" i="2"/>
  <c r="H124" i="3" s="1"/>
  <c r="H145" i="2"/>
  <c r="Z241" i="4"/>
  <c r="Z33" i="4"/>
  <c r="Z34" i="4"/>
  <c r="AB34" i="4" s="1"/>
  <c r="Z259" i="4"/>
  <c r="Z260" i="4"/>
  <c r="AB260" i="4" s="1"/>
  <c r="V119" i="4"/>
  <c r="X119" i="4" s="1"/>
  <c r="V36" i="4"/>
  <c r="X36" i="4" s="1"/>
  <c r="D156" i="3"/>
  <c r="D160" i="3"/>
  <c r="D161" i="3"/>
  <c r="D5" i="3"/>
  <c r="G26" i="14"/>
  <c r="W198" i="4"/>
  <c r="Z356" i="4"/>
  <c r="AB356" i="4" s="1"/>
  <c r="Z73" i="4"/>
  <c r="AB73" i="4" s="1"/>
  <c r="Z75" i="4"/>
  <c r="AB75" i="4" s="1"/>
  <c r="Z406" i="4"/>
  <c r="AB406" i="4" s="1"/>
  <c r="Z407" i="4"/>
  <c r="AB407" i="4" s="1"/>
  <c r="V407" i="4"/>
  <c r="X407" i="4" s="1"/>
  <c r="A238" i="3"/>
  <c r="B238" i="3"/>
  <c r="C238" i="3"/>
  <c r="D238" i="3"/>
  <c r="E238" i="3"/>
  <c r="G238" i="3"/>
  <c r="I238" i="3"/>
  <c r="K238" i="3"/>
  <c r="L238" i="3" s="1"/>
  <c r="A220" i="3"/>
  <c r="B220" i="3"/>
  <c r="C220" i="3"/>
  <c r="D220" i="3"/>
  <c r="E220" i="3"/>
  <c r="G220" i="3"/>
  <c r="I220" i="3"/>
  <c r="K220" i="3"/>
  <c r="L220" i="3" s="1"/>
  <c r="A209" i="3"/>
  <c r="B209" i="3"/>
  <c r="C209" i="3"/>
  <c r="D209" i="3"/>
  <c r="E209" i="3"/>
  <c r="G209" i="3"/>
  <c r="I209" i="3"/>
  <c r="K209" i="3"/>
  <c r="L209" i="3" s="1"/>
  <c r="L263" i="2"/>
  <c r="N263" i="2" s="1"/>
  <c r="L135" i="2"/>
  <c r="N135" i="2" s="1"/>
  <c r="V19" i="4"/>
  <c r="X19" i="4" s="1"/>
  <c r="V38" i="4"/>
  <c r="X38" i="4" s="1"/>
  <c r="V39" i="4"/>
  <c r="V40" i="4"/>
  <c r="X40" i="4" s="1"/>
  <c r="V41" i="4"/>
  <c r="X41" i="4" s="1"/>
  <c r="V42" i="4"/>
  <c r="X42" i="4" s="1"/>
  <c r="D258" i="3"/>
  <c r="G210" i="4"/>
  <c r="H210" i="4"/>
  <c r="I210" i="4"/>
  <c r="J210" i="4"/>
  <c r="K210" i="4"/>
  <c r="L210" i="4"/>
  <c r="M210" i="4"/>
  <c r="E254" i="3"/>
  <c r="D254" i="3"/>
  <c r="E24" i="13"/>
  <c r="E25" i="12"/>
  <c r="U403" i="4"/>
  <c r="U405" i="4"/>
  <c r="V405" i="4" s="1"/>
  <c r="X405" i="4" s="1"/>
  <c r="D109" i="8"/>
  <c r="F109" i="8" s="1"/>
  <c r="U359" i="4"/>
  <c r="U167" i="4"/>
  <c r="V167" i="4" s="1"/>
  <c r="W167" i="4" s="1"/>
  <c r="U211" i="4"/>
  <c r="V211" i="4" s="1"/>
  <c r="X211" i="4" s="1"/>
  <c r="U179" i="4"/>
  <c r="V179" i="4" s="1"/>
  <c r="W179" i="4" s="1"/>
  <c r="U181" i="4"/>
  <c r="V181" i="4" s="1"/>
  <c r="U197" i="4"/>
  <c r="V197" i="4" s="1"/>
  <c r="U111" i="4"/>
  <c r="V111" i="4" s="1"/>
  <c r="Z21" i="4"/>
  <c r="AB21" i="4" s="1"/>
  <c r="Z22" i="4"/>
  <c r="AB22" i="4" s="1"/>
  <c r="Z23" i="4"/>
  <c r="AB23" i="4" s="1"/>
  <c r="Z25" i="4"/>
  <c r="Z26" i="4"/>
  <c r="AB26" i="4" s="1"/>
  <c r="Z27" i="4"/>
  <c r="Z28" i="4"/>
  <c r="Z20" i="4"/>
  <c r="AB20" i="4" s="1"/>
  <c r="V257" i="4"/>
  <c r="X257" i="4" s="1"/>
  <c r="V258" i="4"/>
  <c r="X258" i="4" s="1"/>
  <c r="A261" i="3"/>
  <c r="B261" i="3"/>
  <c r="C261" i="3"/>
  <c r="D261" i="3"/>
  <c r="E261" i="3"/>
  <c r="G261" i="3"/>
  <c r="I261" i="3"/>
  <c r="K261" i="3"/>
  <c r="L261" i="3" s="1"/>
  <c r="A217" i="3"/>
  <c r="B217" i="3"/>
  <c r="C217" i="3"/>
  <c r="D217" i="3"/>
  <c r="E217" i="3"/>
  <c r="G217" i="3"/>
  <c r="I217" i="3"/>
  <c r="K217" i="3"/>
  <c r="L217" i="3" s="1"/>
  <c r="A194" i="3"/>
  <c r="B194" i="3"/>
  <c r="C194" i="3"/>
  <c r="D194" i="3"/>
  <c r="E194" i="3"/>
  <c r="G194" i="3"/>
  <c r="I194" i="3"/>
  <c r="K194" i="3"/>
  <c r="L194" i="3" s="1"/>
  <c r="A180" i="3"/>
  <c r="B180" i="3"/>
  <c r="C180" i="3"/>
  <c r="D180" i="3"/>
  <c r="E180" i="3"/>
  <c r="G180" i="3"/>
  <c r="I180" i="3"/>
  <c r="K180" i="3"/>
  <c r="L180" i="3" s="1"/>
  <c r="A181" i="3"/>
  <c r="B181" i="3"/>
  <c r="C181" i="3"/>
  <c r="D181" i="3"/>
  <c r="E181" i="3"/>
  <c r="G181" i="3"/>
  <c r="I181" i="3"/>
  <c r="K181" i="3"/>
  <c r="L181" i="3" s="1"/>
  <c r="A13" i="3"/>
  <c r="B13" i="3"/>
  <c r="C13" i="3"/>
  <c r="D13" i="3"/>
  <c r="E13" i="3"/>
  <c r="G13" i="3"/>
  <c r="I13" i="3"/>
  <c r="K13" i="3"/>
  <c r="L13" i="3" s="1"/>
  <c r="A10" i="3"/>
  <c r="B10" i="3"/>
  <c r="C10" i="3"/>
  <c r="E10" i="3"/>
  <c r="G10" i="3"/>
  <c r="I10" i="3"/>
  <c r="K10" i="3"/>
  <c r="L10" i="3" s="1"/>
  <c r="D108" i="8"/>
  <c r="D107" i="8"/>
  <c r="F107" i="8" s="1"/>
  <c r="D106" i="8"/>
  <c r="F106" i="8" s="1"/>
  <c r="D105" i="8"/>
  <c r="F105" i="8" s="1"/>
  <c r="D104" i="8"/>
  <c r="F104" i="8" s="1"/>
  <c r="D74" i="8"/>
  <c r="F74" i="8" s="1"/>
  <c r="D73" i="8"/>
  <c r="F73" i="8" s="1"/>
  <c r="D67" i="8"/>
  <c r="F67" i="8" s="1"/>
  <c r="D63" i="8"/>
  <c r="F63" i="8" s="1"/>
  <c r="D56" i="8"/>
  <c r="F56" i="8" s="1"/>
  <c r="D54" i="8"/>
  <c r="F54" i="8" s="1"/>
  <c r="D44" i="8"/>
  <c r="F44" i="8" s="1"/>
  <c r="D42" i="8"/>
  <c r="F42" i="8" s="1"/>
  <c r="D41" i="8"/>
  <c r="F41" i="8" s="1"/>
  <c r="D40" i="8"/>
  <c r="F40" i="8" s="1"/>
  <c r="D38" i="8"/>
  <c r="F38" i="8" s="1"/>
  <c r="D37" i="8"/>
  <c r="F37" i="8" s="1"/>
  <c r="D36" i="8"/>
  <c r="F36" i="8" s="1"/>
  <c r="D35" i="8"/>
  <c r="F35" i="8" s="1"/>
  <c r="D34" i="8"/>
  <c r="D33" i="8"/>
  <c r="F33" i="8" s="1"/>
  <c r="D32" i="8"/>
  <c r="F32" i="8" s="1"/>
  <c r="D31" i="8"/>
  <c r="F31" i="8" s="1"/>
  <c r="D30" i="8"/>
  <c r="F30" i="8" s="1"/>
  <c r="H316" i="3"/>
  <c r="J316" i="3" s="1"/>
  <c r="H304" i="3"/>
  <c r="H305" i="3"/>
  <c r="J305" i="3" s="1"/>
  <c r="H308" i="3"/>
  <c r="H292" i="3"/>
  <c r="J292" i="3" s="1"/>
  <c r="H397" i="4"/>
  <c r="J397" i="4"/>
  <c r="G397" i="4"/>
  <c r="U396" i="4"/>
  <c r="V396" i="4" s="1"/>
  <c r="X396" i="4" s="1"/>
  <c r="Z380" i="4"/>
  <c r="AB380" i="4" s="1"/>
  <c r="Z379" i="4"/>
  <c r="Z378" i="4"/>
  <c r="AB378" i="4" s="1"/>
  <c r="Z377" i="4"/>
  <c r="AB377" i="4" s="1"/>
  <c r="E25" i="11"/>
  <c r="O397" i="4"/>
  <c r="I397" i="4"/>
  <c r="M397" i="4"/>
  <c r="K397" i="4"/>
  <c r="L397" i="4"/>
  <c r="Q397" i="4"/>
  <c r="R397" i="4"/>
  <c r="N397" i="4"/>
  <c r="P397" i="4"/>
  <c r="S397" i="4"/>
  <c r="U377" i="4"/>
  <c r="V377" i="4" s="1"/>
  <c r="X377" i="4" s="1"/>
  <c r="B52" i="14"/>
  <c r="E52" i="14"/>
  <c r="I52" i="14"/>
  <c r="J52" i="14"/>
  <c r="I300" i="3"/>
  <c r="I293" i="3"/>
  <c r="E97" i="6"/>
  <c r="E101" i="6"/>
  <c r="E104" i="6"/>
  <c r="E107" i="6"/>
  <c r="E110" i="6"/>
  <c r="E115" i="6"/>
  <c r="E3" i="6"/>
  <c r="E4" i="6"/>
  <c r="E5" i="6"/>
  <c r="E7" i="6"/>
  <c r="E8" i="6"/>
  <c r="E9" i="6"/>
  <c r="E10" i="6"/>
  <c r="E11" i="6"/>
  <c r="E6" i="6"/>
  <c r="E13" i="6"/>
  <c r="E14" i="6"/>
  <c r="E15" i="6"/>
  <c r="E16" i="6"/>
  <c r="E21" i="6"/>
  <c r="E22" i="6"/>
  <c r="E88" i="6"/>
  <c r="E95" i="6"/>
  <c r="E70" i="6"/>
  <c r="E72" i="6"/>
  <c r="E74" i="6"/>
  <c r="E78" i="6"/>
  <c r="E80" i="6"/>
  <c r="E82" i="6"/>
  <c r="E83" i="6"/>
  <c r="E84" i="6"/>
  <c r="E85" i="6"/>
  <c r="E73" i="6"/>
  <c r="E60" i="6"/>
  <c r="E61" i="6"/>
  <c r="E62" i="6"/>
  <c r="E63" i="6"/>
  <c r="E65" i="6"/>
  <c r="E66" i="6"/>
  <c r="E67" i="6"/>
  <c r="E68" i="6"/>
  <c r="E64" i="6"/>
  <c r="E23" i="6"/>
  <c r="E24" i="6"/>
  <c r="E26" i="6"/>
  <c r="E27" i="6"/>
  <c r="E37" i="6"/>
  <c r="E30" i="6"/>
  <c r="E52" i="6"/>
  <c r="E56" i="6"/>
  <c r="G25" i="11"/>
  <c r="J318" i="2"/>
  <c r="A202" i="3"/>
  <c r="B202" i="3"/>
  <c r="C202" i="3"/>
  <c r="D202" i="3"/>
  <c r="E202" i="3"/>
  <c r="K202" i="3"/>
  <c r="L202" i="3" s="1"/>
  <c r="G317" i="3"/>
  <c r="E77" i="6"/>
  <c r="G293" i="3"/>
  <c r="V86" i="4"/>
  <c r="X86" i="4" s="1"/>
  <c r="Z18" i="4"/>
  <c r="AB18" i="4" s="1"/>
  <c r="L40" i="2"/>
  <c r="N40" i="2" s="1"/>
  <c r="L41" i="2"/>
  <c r="N41" i="2" s="1"/>
  <c r="J48" i="13"/>
  <c r="L51" i="14"/>
  <c r="L304" i="3"/>
  <c r="N304" i="3" s="1"/>
  <c r="L310" i="3"/>
  <c r="N310" i="3" s="1"/>
  <c r="L305" i="3"/>
  <c r="L306" i="3"/>
  <c r="N306" i="3" s="1"/>
  <c r="L309" i="3"/>
  <c r="N309" i="3" s="1"/>
  <c r="L307" i="3"/>
  <c r="N307" i="3" s="1"/>
  <c r="H302" i="3"/>
  <c r="J302" i="3" s="1"/>
  <c r="H301" i="3"/>
  <c r="J301" i="3" s="1"/>
  <c r="H300" i="3"/>
  <c r="H299" i="3"/>
  <c r="J299" i="3" s="1"/>
  <c r="H298" i="3"/>
  <c r="J298" i="3" s="1"/>
  <c r="H297" i="3"/>
  <c r="L21" i="15"/>
  <c r="K21" i="15"/>
  <c r="I21" i="15"/>
  <c r="B21" i="15"/>
  <c r="W200" i="4"/>
  <c r="W197" i="4"/>
  <c r="G50" i="8" s="1"/>
  <c r="W196" i="4"/>
  <c r="G49" i="8" s="1"/>
  <c r="W195" i="4"/>
  <c r="G61" i="8"/>
  <c r="G60" i="8"/>
  <c r="J26" i="14"/>
  <c r="I26" i="14"/>
  <c r="E26" i="14"/>
  <c r="H24" i="13"/>
  <c r="H25" i="12"/>
  <c r="G25" i="12"/>
  <c r="I308" i="2"/>
  <c r="G49" i="6"/>
  <c r="I25" i="11"/>
  <c r="J25" i="11"/>
  <c r="B25" i="11"/>
  <c r="L64" i="2"/>
  <c r="N64" i="2" s="1"/>
  <c r="L76" i="2"/>
  <c r="N76" i="2" s="1"/>
  <c r="L54" i="2"/>
  <c r="N54" i="2" s="1"/>
  <c r="L16" i="2"/>
  <c r="L32" i="2"/>
  <c r="N32" i="2" s="1"/>
  <c r="L4" i="2"/>
  <c r="L30" i="2"/>
  <c r="N30" i="2" s="1"/>
  <c r="L36" i="2"/>
  <c r="N36" i="2" s="1"/>
  <c r="L84" i="2"/>
  <c r="N84" i="2" s="1"/>
  <c r="L101" i="2"/>
  <c r="L107" i="2"/>
  <c r="N107" i="2" s="1"/>
  <c r="L83" i="2"/>
  <c r="N83" i="2" s="1"/>
  <c r="L88" i="2"/>
  <c r="L26" i="2"/>
  <c r="N26" i="2" s="1"/>
  <c r="L152" i="2"/>
  <c r="L120" i="2"/>
  <c r="N120" i="2" s="1"/>
  <c r="L268" i="2"/>
  <c r="L269" i="2"/>
  <c r="N269" i="2" s="1"/>
  <c r="L123" i="2"/>
  <c r="N123" i="2" s="1"/>
  <c r="L69" i="2"/>
  <c r="N69" i="2" s="1"/>
  <c r="L124" i="2"/>
  <c r="N124" i="2" s="1"/>
  <c r="L70" i="2"/>
  <c r="N70" i="2" s="1"/>
  <c r="L125" i="2"/>
  <c r="N125" i="2" s="1"/>
  <c r="L104" i="2"/>
  <c r="N104" i="2" s="1"/>
  <c r="L53" i="2"/>
  <c r="N53" i="2" s="1"/>
  <c r="L121" i="2"/>
  <c r="N121" i="2" s="1"/>
  <c r="L89" i="2"/>
  <c r="N89" i="2" s="1"/>
  <c r="L111" i="2"/>
  <c r="N111" i="2" s="1"/>
  <c r="L122" i="2"/>
  <c r="N122" i="2" s="1"/>
  <c r="L67" i="2"/>
  <c r="N67" i="2" s="1"/>
  <c r="L114" i="2"/>
  <c r="N114" i="2" s="1"/>
  <c r="L155" i="2"/>
  <c r="Z36" i="4"/>
  <c r="AB36" i="4" s="1"/>
  <c r="L291" i="3"/>
  <c r="N291" i="3" s="1"/>
  <c r="L140" i="2"/>
  <c r="N140" i="2" s="1"/>
  <c r="Z65" i="4"/>
  <c r="AB65" i="4" s="1"/>
  <c r="Z266" i="4"/>
  <c r="AB266" i="4" s="1"/>
  <c r="Z246" i="4"/>
  <c r="AB246" i="4" s="1"/>
  <c r="Z257" i="4"/>
  <c r="AB257" i="4" s="1"/>
  <c r="Z274" i="4"/>
  <c r="AB274" i="4" s="1"/>
  <c r="Z256" i="4"/>
  <c r="AB256" i="4" s="1"/>
  <c r="Z29" i="4"/>
  <c r="Z381" i="4"/>
  <c r="AB381" i="4" s="1"/>
  <c r="Z281" i="4"/>
  <c r="AB281" i="4" s="1"/>
  <c r="Z262" i="4"/>
  <c r="AB262" i="4" s="1"/>
  <c r="L245" i="2"/>
  <c r="N245" i="2" s="1"/>
  <c r="L234" i="2"/>
  <c r="N234" i="2" s="1"/>
  <c r="L227" i="2"/>
  <c r="N227" i="2" s="1"/>
  <c r="L286" i="2"/>
  <c r="N286" i="2" s="1"/>
  <c r="L219" i="2"/>
  <c r="N219" i="2" s="1"/>
  <c r="Z254" i="4"/>
  <c r="AB254" i="4" s="1"/>
  <c r="Z38" i="4"/>
  <c r="AB38" i="4" s="1"/>
  <c r="L205" i="2"/>
  <c r="N205" i="2" s="1"/>
  <c r="L206" i="2"/>
  <c r="N206" i="2" s="1"/>
  <c r="L176" i="2"/>
  <c r="N176" i="2" s="1"/>
  <c r="L308" i="2"/>
  <c r="L292" i="3"/>
  <c r="N292" i="3" s="1"/>
  <c r="L50" i="11"/>
  <c r="F50" i="11" s="1"/>
  <c r="J50" i="12"/>
  <c r="Z124" i="4"/>
  <c r="AB124" i="4" s="1"/>
  <c r="Z86" i="4"/>
  <c r="AB86" i="4" s="1"/>
  <c r="Z71" i="4"/>
  <c r="AB71" i="4" s="1"/>
  <c r="G303" i="3"/>
  <c r="W199" i="4"/>
  <c r="B26" i="14"/>
  <c r="E21" i="15"/>
  <c r="W194" i="4"/>
  <c r="G24" i="13"/>
  <c r="A270" i="3"/>
  <c r="B270" i="3"/>
  <c r="C270" i="3"/>
  <c r="D270" i="3"/>
  <c r="E270" i="3"/>
  <c r="I270" i="3"/>
  <c r="K270" i="3"/>
  <c r="L270" i="3" s="1"/>
  <c r="A263" i="3"/>
  <c r="B263" i="3"/>
  <c r="C263" i="3"/>
  <c r="D263" i="3"/>
  <c r="E263" i="3"/>
  <c r="I263" i="3"/>
  <c r="K263" i="3"/>
  <c r="L263" i="3" s="1"/>
  <c r="A247" i="3"/>
  <c r="B247" i="3"/>
  <c r="C247" i="3"/>
  <c r="D247" i="3"/>
  <c r="E247" i="3"/>
  <c r="I247" i="3"/>
  <c r="K247" i="3"/>
  <c r="L247" i="3" s="1"/>
  <c r="A240" i="3"/>
  <c r="B240" i="3"/>
  <c r="C240" i="3"/>
  <c r="D240" i="3"/>
  <c r="E240" i="3"/>
  <c r="I240" i="3"/>
  <c r="K240" i="3"/>
  <c r="L240" i="3" s="1"/>
  <c r="A219" i="3"/>
  <c r="B219" i="3"/>
  <c r="C219" i="3"/>
  <c r="D219" i="3"/>
  <c r="E219" i="3"/>
  <c r="I219" i="3"/>
  <c r="K219" i="3"/>
  <c r="L219" i="3" s="1"/>
  <c r="A216" i="3"/>
  <c r="B216" i="3"/>
  <c r="C216" i="3"/>
  <c r="D216" i="3"/>
  <c r="E216" i="3"/>
  <c r="I216" i="3"/>
  <c r="K216" i="3"/>
  <c r="L216" i="3" s="1"/>
  <c r="A207" i="3"/>
  <c r="B207" i="3"/>
  <c r="C207" i="3"/>
  <c r="D207" i="3"/>
  <c r="E207" i="3"/>
  <c r="I207" i="3"/>
  <c r="K207" i="3"/>
  <c r="L207" i="3" s="1"/>
  <c r="A203" i="3"/>
  <c r="B203" i="3"/>
  <c r="C203" i="3"/>
  <c r="D203" i="3"/>
  <c r="E203" i="3"/>
  <c r="I203" i="3"/>
  <c r="K203" i="3"/>
  <c r="L203" i="3" s="1"/>
  <c r="A185" i="3"/>
  <c r="B185" i="3"/>
  <c r="C185" i="3"/>
  <c r="D185" i="3"/>
  <c r="E185" i="3"/>
  <c r="I185" i="3"/>
  <c r="K185" i="3"/>
  <c r="A175" i="3"/>
  <c r="B175" i="3"/>
  <c r="C175" i="3"/>
  <c r="D175" i="3"/>
  <c r="E175" i="3"/>
  <c r="I175" i="3"/>
  <c r="K175" i="3"/>
  <c r="L175" i="3" s="1"/>
  <c r="L288" i="2"/>
  <c r="N288" i="2" s="1"/>
  <c r="L289" i="2"/>
  <c r="N289" i="2" s="1"/>
  <c r="L265" i="2"/>
  <c r="N265" i="2" s="1"/>
  <c r="L241" i="2"/>
  <c r="N241" i="2" s="1"/>
  <c r="L232" i="2"/>
  <c r="L228" i="2"/>
  <c r="N228" i="2" s="1"/>
  <c r="L210" i="2"/>
  <c r="N210" i="2" s="1"/>
  <c r="L200" i="2"/>
  <c r="N200" i="2" s="1"/>
  <c r="Z280" i="4"/>
  <c r="AB280" i="4" s="1"/>
  <c r="V280" i="4"/>
  <c r="Z326" i="4"/>
  <c r="AB326" i="4" s="1"/>
  <c r="V212" i="4"/>
  <c r="X212" i="4" s="1"/>
  <c r="Z212" i="4"/>
  <c r="AB212" i="4" s="1"/>
  <c r="V213" i="4"/>
  <c r="Z213" i="4"/>
  <c r="AB213" i="4" s="1"/>
  <c r="Z252" i="4"/>
  <c r="AB252" i="4" s="1"/>
  <c r="Z253" i="4"/>
  <c r="AB253" i="4" s="1"/>
  <c r="K201" i="3"/>
  <c r="L201" i="3" s="1"/>
  <c r="G31" i="3"/>
  <c r="A245" i="3"/>
  <c r="B245" i="3"/>
  <c r="C245" i="3"/>
  <c r="D245" i="3"/>
  <c r="E245" i="3"/>
  <c r="I245" i="3"/>
  <c r="K245" i="3"/>
  <c r="L245" i="3" s="1"/>
  <c r="L270" i="2"/>
  <c r="N270" i="2" s="1"/>
  <c r="A226" i="3"/>
  <c r="B226" i="3"/>
  <c r="C226" i="3"/>
  <c r="D226" i="3"/>
  <c r="E226" i="3"/>
  <c r="I226" i="3"/>
  <c r="K226" i="3"/>
  <c r="L226" i="3" s="1"/>
  <c r="A192" i="3"/>
  <c r="B192" i="3"/>
  <c r="C192" i="3"/>
  <c r="D192" i="3"/>
  <c r="E192" i="3"/>
  <c r="I192" i="3"/>
  <c r="K192" i="3"/>
  <c r="L192" i="3" s="1"/>
  <c r="A27" i="3"/>
  <c r="B27" i="3"/>
  <c r="C27" i="3"/>
  <c r="D27" i="3"/>
  <c r="E27" i="3"/>
  <c r="I27" i="3"/>
  <c r="K27" i="3"/>
  <c r="L27" i="3" s="1"/>
  <c r="G27" i="3"/>
  <c r="Z12" i="4"/>
  <c r="AB12" i="4" s="1"/>
  <c r="Z13" i="4"/>
  <c r="AB13" i="4" s="1"/>
  <c r="Z14" i="4"/>
  <c r="AB14" i="4" s="1"/>
  <c r="Z15" i="4"/>
  <c r="AB15" i="4" s="1"/>
  <c r="Z16" i="4"/>
  <c r="I156" i="3"/>
  <c r="I157" i="3"/>
  <c r="I158" i="3"/>
  <c r="I159" i="3"/>
  <c r="I160" i="3"/>
  <c r="I162" i="3"/>
  <c r="I163" i="3"/>
  <c r="I161" i="3"/>
  <c r="I164" i="3"/>
  <c r="I165" i="3"/>
  <c r="I166" i="3"/>
  <c r="I167" i="3"/>
  <c r="I168" i="3"/>
  <c r="I169" i="3"/>
  <c r="I170" i="3"/>
  <c r="I171" i="3"/>
  <c r="I172" i="3"/>
  <c r="I173" i="3"/>
  <c r="I174" i="3"/>
  <c r="I176" i="3"/>
  <c r="I177" i="3"/>
  <c r="I178" i="3"/>
  <c r="I179" i="3"/>
  <c r="I182" i="3"/>
  <c r="I183" i="3"/>
  <c r="I184" i="3"/>
  <c r="I186" i="3"/>
  <c r="I191" i="3"/>
  <c r="I197" i="3"/>
  <c r="I198" i="3"/>
  <c r="I199" i="3"/>
  <c r="I200" i="3"/>
  <c r="I201" i="3"/>
  <c r="I208" i="3"/>
  <c r="I210" i="3"/>
  <c r="I211" i="3"/>
  <c r="I212" i="3"/>
  <c r="I213" i="3"/>
  <c r="I214" i="3"/>
  <c r="I215" i="3"/>
  <c r="I218" i="3"/>
  <c r="I221" i="3"/>
  <c r="I222" i="3"/>
  <c r="I223" i="3"/>
  <c r="I224" i="3"/>
  <c r="I225" i="3"/>
  <c r="I227" i="3"/>
  <c r="I228" i="3"/>
  <c r="I229" i="3"/>
  <c r="I230" i="3"/>
  <c r="I231" i="3"/>
  <c r="I232" i="3"/>
  <c r="I233" i="3"/>
  <c r="I234" i="3"/>
  <c r="I235" i="3"/>
  <c r="I236" i="3"/>
  <c r="I237" i="3"/>
  <c r="I246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2" i="3"/>
  <c r="I264" i="3"/>
  <c r="I265" i="3"/>
  <c r="I266" i="3"/>
  <c r="I267" i="3"/>
  <c r="I271" i="3"/>
  <c r="I272" i="3"/>
  <c r="I273" i="3"/>
  <c r="I154" i="3"/>
  <c r="F159" i="3"/>
  <c r="F166" i="3"/>
  <c r="F168" i="3"/>
  <c r="F182" i="3"/>
  <c r="I5" i="3"/>
  <c r="I6" i="3"/>
  <c r="I8" i="3"/>
  <c r="I9" i="3"/>
  <c r="I12" i="3"/>
  <c r="I14" i="3"/>
  <c r="I15" i="3"/>
  <c r="I16" i="3"/>
  <c r="I17" i="3"/>
  <c r="I19" i="3"/>
  <c r="I28" i="3"/>
  <c r="I29" i="3"/>
  <c r="I30" i="3"/>
  <c r="I4" i="3"/>
  <c r="I3" i="3"/>
  <c r="P321" i="2"/>
  <c r="O321" i="2"/>
  <c r="L171" i="2"/>
  <c r="N171" i="2" s="1"/>
  <c r="C60" i="8"/>
  <c r="K272" i="3"/>
  <c r="L272" i="3" s="1"/>
  <c r="K273" i="3"/>
  <c r="K271" i="3"/>
  <c r="L271" i="3" s="1"/>
  <c r="A176" i="3"/>
  <c r="B176" i="3"/>
  <c r="C176" i="3"/>
  <c r="D176" i="3"/>
  <c r="E176" i="3"/>
  <c r="K176" i="3"/>
  <c r="L176" i="3" s="1"/>
  <c r="A177" i="3"/>
  <c r="B177" i="3"/>
  <c r="C177" i="3"/>
  <c r="D177" i="3"/>
  <c r="E177" i="3"/>
  <c r="K177" i="3"/>
  <c r="L177" i="3" s="1"/>
  <c r="A178" i="3"/>
  <c r="B178" i="3"/>
  <c r="C178" i="3"/>
  <c r="D178" i="3"/>
  <c r="E178" i="3"/>
  <c r="K178" i="3"/>
  <c r="L178" i="3" s="1"/>
  <c r="A179" i="3"/>
  <c r="B179" i="3"/>
  <c r="C179" i="3"/>
  <c r="D179" i="3"/>
  <c r="E179" i="3"/>
  <c r="K179" i="3"/>
  <c r="L179" i="3" s="1"/>
  <c r="K182" i="3"/>
  <c r="L182" i="3" s="1"/>
  <c r="K183" i="3"/>
  <c r="L183" i="3" s="1"/>
  <c r="K184" i="3"/>
  <c r="L184" i="3" s="1"/>
  <c r="K186" i="3"/>
  <c r="L186" i="3" s="1"/>
  <c r="K191" i="3"/>
  <c r="L191" i="3" s="1"/>
  <c r="K195" i="3"/>
  <c r="L195" i="3" s="1"/>
  <c r="K196" i="3"/>
  <c r="K197" i="3"/>
  <c r="L197" i="3" s="1"/>
  <c r="K198" i="3"/>
  <c r="L198" i="3" s="1"/>
  <c r="K199" i="3"/>
  <c r="L199" i="3" s="1"/>
  <c r="K200" i="3"/>
  <c r="L200" i="3" s="1"/>
  <c r="K208" i="3"/>
  <c r="L208" i="3" s="1"/>
  <c r="K210" i="3"/>
  <c r="L210" i="3" s="1"/>
  <c r="K211" i="3"/>
  <c r="L211" i="3" s="1"/>
  <c r="K212" i="3"/>
  <c r="L212" i="3" s="1"/>
  <c r="K213" i="3"/>
  <c r="L213" i="3" s="1"/>
  <c r="K214" i="3"/>
  <c r="K215" i="3"/>
  <c r="L215" i="3" s="1"/>
  <c r="K218" i="3"/>
  <c r="L218" i="3" s="1"/>
  <c r="K221" i="3"/>
  <c r="L221" i="3" s="1"/>
  <c r="K222" i="3"/>
  <c r="L222" i="3" s="1"/>
  <c r="K223" i="3"/>
  <c r="L223" i="3" s="1"/>
  <c r="K224" i="3"/>
  <c r="L224" i="3" s="1"/>
  <c r="K225" i="3"/>
  <c r="L225" i="3" s="1"/>
  <c r="K227" i="3"/>
  <c r="L227" i="3" s="1"/>
  <c r="K228" i="3"/>
  <c r="L228" i="3" s="1"/>
  <c r="K229" i="3"/>
  <c r="L229" i="3" s="1"/>
  <c r="K230" i="3"/>
  <c r="L230" i="3" s="1"/>
  <c r="K231" i="3"/>
  <c r="L231" i="3" s="1"/>
  <c r="K232" i="3"/>
  <c r="L232" i="3" s="1"/>
  <c r="K233" i="3"/>
  <c r="L233" i="3" s="1"/>
  <c r="K234" i="3"/>
  <c r="L234" i="3" s="1"/>
  <c r="K235" i="3"/>
  <c r="L235" i="3" s="1"/>
  <c r="K236" i="3"/>
  <c r="L236" i="3" s="1"/>
  <c r="K237" i="3"/>
  <c r="L237" i="3" s="1"/>
  <c r="K241" i="3"/>
  <c r="L241" i="3" s="1"/>
  <c r="K246" i="3"/>
  <c r="L246" i="3" s="1"/>
  <c r="K248" i="3"/>
  <c r="L248" i="3" s="1"/>
  <c r="K249" i="3"/>
  <c r="L249" i="3" s="1"/>
  <c r="K250" i="3"/>
  <c r="L250" i="3" s="1"/>
  <c r="K251" i="3"/>
  <c r="L251" i="3" s="1"/>
  <c r="K252" i="3"/>
  <c r="L252" i="3" s="1"/>
  <c r="K253" i="3"/>
  <c r="L253" i="3" s="1"/>
  <c r="K254" i="3"/>
  <c r="L254" i="3" s="1"/>
  <c r="K255" i="3"/>
  <c r="L255" i="3" s="1"/>
  <c r="K256" i="3"/>
  <c r="L256" i="3" s="1"/>
  <c r="K257" i="3"/>
  <c r="L257" i="3" s="1"/>
  <c r="K258" i="3"/>
  <c r="L258" i="3" s="1"/>
  <c r="K259" i="3"/>
  <c r="L259" i="3" s="1"/>
  <c r="K260" i="3"/>
  <c r="L260" i="3" s="1"/>
  <c r="K262" i="3"/>
  <c r="L262" i="3" s="1"/>
  <c r="K264" i="3"/>
  <c r="L264" i="3" s="1"/>
  <c r="K265" i="3"/>
  <c r="L265" i="3" s="1"/>
  <c r="K266" i="3"/>
  <c r="L266" i="3" s="1"/>
  <c r="K267" i="3"/>
  <c r="L267" i="3" s="1"/>
  <c r="K268" i="3"/>
  <c r="Z43" i="4"/>
  <c r="AB43" i="4" s="1"/>
  <c r="Z44" i="4"/>
  <c r="AB44" i="4" s="1"/>
  <c r="Z45" i="4"/>
  <c r="V224" i="4"/>
  <c r="X224" i="4" s="1"/>
  <c r="V223" i="4"/>
  <c r="X223" i="4" s="1"/>
  <c r="G409" i="4"/>
  <c r="H409" i="4"/>
  <c r="I409" i="4"/>
  <c r="J409" i="4"/>
  <c r="K409" i="4"/>
  <c r="L409" i="4"/>
  <c r="M409" i="4"/>
  <c r="Z247" i="4"/>
  <c r="AB247" i="4" s="1"/>
  <c r="A208" i="3"/>
  <c r="B208" i="3"/>
  <c r="C208" i="3"/>
  <c r="D208" i="3"/>
  <c r="E208" i="3"/>
  <c r="A19" i="3"/>
  <c r="B19" i="3"/>
  <c r="C19" i="3"/>
  <c r="D19" i="3"/>
  <c r="E19" i="3"/>
  <c r="K19" i="3"/>
  <c r="L19" i="3" s="1"/>
  <c r="L233" i="2"/>
  <c r="N233" i="2" s="1"/>
  <c r="G19" i="3"/>
  <c r="Z277" i="4"/>
  <c r="AB277" i="4" s="1"/>
  <c r="Z282" i="4"/>
  <c r="Z291" i="4"/>
  <c r="AB291" i="4" s="1"/>
  <c r="Z293" i="4"/>
  <c r="AB293" i="4" s="1"/>
  <c r="Z294" i="4"/>
  <c r="AB294" i="4" s="1"/>
  <c r="Z295" i="4"/>
  <c r="AB295" i="4" s="1"/>
  <c r="Z309" i="4"/>
  <c r="AB309" i="4" s="1"/>
  <c r="Z310" i="4"/>
  <c r="AB310" i="4" s="1"/>
  <c r="Z311" i="4"/>
  <c r="AB311" i="4" s="1"/>
  <c r="Z312" i="4"/>
  <c r="Z313" i="4"/>
  <c r="Z323" i="4"/>
  <c r="AB323" i="4" s="1"/>
  <c r="Z334" i="4"/>
  <c r="AB334" i="4" s="1"/>
  <c r="Z336" i="4"/>
  <c r="Z341" i="4"/>
  <c r="Z352" i="4"/>
  <c r="Z353" i="4"/>
  <c r="AB353" i="4" s="1"/>
  <c r="Z354" i="4"/>
  <c r="AB354" i="4" s="1"/>
  <c r="Z355" i="4"/>
  <c r="Z245" i="4"/>
  <c r="AB245" i="4" s="1"/>
  <c r="V244" i="4"/>
  <c r="X244" i="4" s="1"/>
  <c r="A31" i="3"/>
  <c r="B31" i="3"/>
  <c r="C31" i="3"/>
  <c r="D31" i="3"/>
  <c r="E31" i="3"/>
  <c r="K31" i="3"/>
  <c r="L31" i="3" s="1"/>
  <c r="Z50" i="4"/>
  <c r="V274" i="4"/>
  <c r="I63" i="8"/>
  <c r="I67" i="8"/>
  <c r="I73" i="8"/>
  <c r="I74" i="8"/>
  <c r="I56" i="8"/>
  <c r="G63" i="8"/>
  <c r="G67" i="8"/>
  <c r="G73" i="8"/>
  <c r="G74" i="8"/>
  <c r="G56" i="8"/>
  <c r="I54" i="8"/>
  <c r="G54" i="8"/>
  <c r="G47" i="8"/>
  <c r="V339" i="4"/>
  <c r="X339" i="4" s="1"/>
  <c r="V54" i="4"/>
  <c r="X54" i="4" s="1"/>
  <c r="V56" i="4"/>
  <c r="X56" i="4" s="1"/>
  <c r="V220" i="4"/>
  <c r="X220" i="4" s="1"/>
  <c r="G66" i="8"/>
  <c r="A223" i="3"/>
  <c r="B223" i="3"/>
  <c r="C223" i="3"/>
  <c r="D223" i="3"/>
  <c r="E223" i="3"/>
  <c r="L248" i="2"/>
  <c r="N248" i="2" s="1"/>
  <c r="I44" i="8"/>
  <c r="I42" i="8"/>
  <c r="I41" i="8"/>
  <c r="I40" i="8"/>
  <c r="I38" i="8"/>
  <c r="I37" i="8"/>
  <c r="I36" i="8"/>
  <c r="I35" i="8"/>
  <c r="I34" i="8"/>
  <c r="I33" i="8"/>
  <c r="I32" i="8"/>
  <c r="I31" i="8"/>
  <c r="I30" i="8"/>
  <c r="G113" i="8"/>
  <c r="G112" i="8"/>
  <c r="G109" i="8"/>
  <c r="G108" i="8"/>
  <c r="G107" i="8"/>
  <c r="G106" i="8"/>
  <c r="G105" i="8"/>
  <c r="G104" i="8"/>
  <c r="G44" i="8"/>
  <c r="G42" i="8"/>
  <c r="G41" i="8"/>
  <c r="G40" i="8"/>
  <c r="G38" i="8"/>
  <c r="G37" i="8"/>
  <c r="G36" i="8"/>
  <c r="G35" i="8"/>
  <c r="G34" i="8"/>
  <c r="G33" i="8"/>
  <c r="G32" i="8"/>
  <c r="G31" i="8"/>
  <c r="G30" i="8"/>
  <c r="I115" i="6"/>
  <c r="I110" i="6"/>
  <c r="I107" i="6"/>
  <c r="I101" i="6"/>
  <c r="I97" i="6"/>
  <c r="I88" i="6"/>
  <c r="I85" i="6"/>
  <c r="I84" i="6"/>
  <c r="I82" i="6"/>
  <c r="I80" i="6"/>
  <c r="I74" i="6"/>
  <c r="I73" i="6"/>
  <c r="I72" i="6"/>
  <c r="I70" i="6"/>
  <c r="I68" i="6"/>
  <c r="I67" i="6"/>
  <c r="I66" i="6"/>
  <c r="I65" i="6"/>
  <c r="I64" i="6"/>
  <c r="I63" i="6"/>
  <c r="I62" i="6"/>
  <c r="I61" i="6"/>
  <c r="I60" i="6"/>
  <c r="I56" i="6"/>
  <c r="I30" i="6"/>
  <c r="I27" i="6"/>
  <c r="I26" i="6"/>
  <c r="I24" i="6"/>
  <c r="I23" i="6"/>
  <c r="I22" i="6"/>
  <c r="I21" i="6"/>
  <c r="I16" i="6"/>
  <c r="I15" i="6"/>
  <c r="I14" i="6"/>
  <c r="I13" i="6"/>
  <c r="I11" i="6"/>
  <c r="I10" i="6"/>
  <c r="I9" i="6"/>
  <c r="I8" i="6"/>
  <c r="I7" i="6"/>
  <c r="I6" i="6"/>
  <c r="I5" i="6"/>
  <c r="I4" i="6"/>
  <c r="I3" i="6"/>
  <c r="G115" i="6"/>
  <c r="G112" i="6"/>
  <c r="G111" i="6"/>
  <c r="G110" i="6"/>
  <c r="G107" i="6"/>
  <c r="G106" i="6"/>
  <c r="G105" i="6"/>
  <c r="G104" i="6"/>
  <c r="G101" i="6"/>
  <c r="G97" i="6"/>
  <c r="G91" i="6"/>
  <c r="G88" i="6"/>
  <c r="G85" i="6"/>
  <c r="G84" i="6"/>
  <c r="G83" i="6"/>
  <c r="G82" i="6"/>
  <c r="G81" i="6"/>
  <c r="G80" i="6"/>
  <c r="G78" i="6"/>
  <c r="G77" i="6"/>
  <c r="G76" i="6"/>
  <c r="G75" i="6"/>
  <c r="G74" i="6"/>
  <c r="G73" i="6"/>
  <c r="G72" i="6"/>
  <c r="G70" i="6"/>
  <c r="G68" i="6"/>
  <c r="G67" i="6"/>
  <c r="G66" i="6"/>
  <c r="G65" i="6"/>
  <c r="G64" i="6"/>
  <c r="G63" i="6"/>
  <c r="G62" i="6"/>
  <c r="G61" i="6"/>
  <c r="G60" i="6"/>
  <c r="G57" i="6"/>
  <c r="G56" i="6"/>
  <c r="G53" i="6"/>
  <c r="G52" i="6"/>
  <c r="G48" i="6"/>
  <c r="G45" i="6"/>
  <c r="G43" i="6"/>
  <c r="G39" i="6"/>
  <c r="G37" i="6"/>
  <c r="G33" i="6"/>
  <c r="D115" i="6"/>
  <c r="D110" i="6"/>
  <c r="D107" i="6"/>
  <c r="D104" i="6"/>
  <c r="D101" i="6"/>
  <c r="D97" i="6"/>
  <c r="D88" i="6"/>
  <c r="D85" i="6"/>
  <c r="D84" i="6"/>
  <c r="D82" i="6"/>
  <c r="D80" i="6"/>
  <c r="D78" i="6"/>
  <c r="D76" i="6"/>
  <c r="D74" i="6"/>
  <c r="D73" i="6"/>
  <c r="D72" i="6"/>
  <c r="D70" i="6"/>
  <c r="D68" i="6"/>
  <c r="D67" i="6"/>
  <c r="D66" i="6"/>
  <c r="D65" i="6"/>
  <c r="D64" i="6"/>
  <c r="D63" i="6"/>
  <c r="D62" i="6"/>
  <c r="D61" i="6"/>
  <c r="D60" i="6"/>
  <c r="D56" i="6"/>
  <c r="D52" i="6"/>
  <c r="D44" i="6"/>
  <c r="D30" i="6"/>
  <c r="D27" i="6"/>
  <c r="D26" i="6"/>
  <c r="D24" i="6"/>
  <c r="D23" i="6"/>
  <c r="D22" i="6"/>
  <c r="D21" i="6"/>
  <c r="D20" i="6"/>
  <c r="D16" i="6"/>
  <c r="D15" i="6"/>
  <c r="D14" i="6"/>
  <c r="D13" i="6"/>
  <c r="D11" i="6"/>
  <c r="D10" i="6"/>
  <c r="D9" i="6"/>
  <c r="D8" i="6"/>
  <c r="D7" i="6"/>
  <c r="D6" i="6"/>
  <c r="D5" i="6"/>
  <c r="D4" i="6"/>
  <c r="D3" i="6"/>
  <c r="L285" i="2"/>
  <c r="N285" i="2" s="1"/>
  <c r="L279" i="2"/>
  <c r="N279" i="2" s="1"/>
  <c r="L262" i="2"/>
  <c r="N262" i="2" s="1"/>
  <c r="L260" i="2"/>
  <c r="N260" i="2" s="1"/>
  <c r="L259" i="2"/>
  <c r="N259" i="2" s="1"/>
  <c r="L253" i="2"/>
  <c r="N253" i="2" s="1"/>
  <c r="L250" i="2"/>
  <c r="L225" i="2"/>
  <c r="N225" i="2" s="1"/>
  <c r="L224" i="2"/>
  <c r="N224" i="2" s="1"/>
  <c r="L223" i="2"/>
  <c r="N223" i="2" s="1"/>
  <c r="L222" i="2"/>
  <c r="N222" i="2" s="1"/>
  <c r="L204" i="2"/>
  <c r="L203" i="2"/>
  <c r="L202" i="2"/>
  <c r="L138" i="2"/>
  <c r="N138" i="2" s="1"/>
  <c r="L136" i="2"/>
  <c r="N136" i="2" s="1"/>
  <c r="L300" i="3"/>
  <c r="L299" i="3"/>
  <c r="L297" i="3"/>
  <c r="N297" i="3" s="1"/>
  <c r="L296" i="3"/>
  <c r="N296" i="3" s="1"/>
  <c r="L295" i="3"/>
  <c r="N295" i="3" s="1"/>
  <c r="L294" i="3"/>
  <c r="Z402" i="4"/>
  <c r="AB402" i="4" s="1"/>
  <c r="Z216" i="4"/>
  <c r="AB216" i="4" s="1"/>
  <c r="Z215" i="4"/>
  <c r="AB215" i="4" s="1"/>
  <c r="Z199" i="4"/>
  <c r="Z198" i="4"/>
  <c r="Z196" i="4"/>
  <c r="Z195" i="4"/>
  <c r="Z194" i="4"/>
  <c r="Z95" i="4"/>
  <c r="AB95" i="4" s="1"/>
  <c r="Z76" i="4"/>
  <c r="Z72" i="4"/>
  <c r="AB72" i="4" s="1"/>
  <c r="Z60" i="4"/>
  <c r="AB60" i="4" s="1"/>
  <c r="V403" i="4"/>
  <c r="X403" i="4" s="1"/>
  <c r="V401" i="4"/>
  <c r="X401" i="4" s="1"/>
  <c r="V157" i="4"/>
  <c r="X157" i="4" s="1"/>
  <c r="V156" i="4"/>
  <c r="X156" i="4" s="1"/>
  <c r="V155" i="4"/>
  <c r="V154" i="4"/>
  <c r="X154" i="4" s="1"/>
  <c r="V151" i="4"/>
  <c r="X151" i="4" s="1"/>
  <c r="V144" i="4"/>
  <c r="X144" i="4" s="1"/>
  <c r="V143" i="4"/>
  <c r="X143" i="4" s="1"/>
  <c r="V142" i="4"/>
  <c r="X142" i="4" s="1"/>
  <c r="V133" i="4"/>
  <c r="X133" i="4" s="1"/>
  <c r="V129" i="4"/>
  <c r="X129" i="4" s="1"/>
  <c r="V128" i="4"/>
  <c r="V120" i="4"/>
  <c r="X120" i="4" s="1"/>
  <c r="V118" i="4"/>
  <c r="X118" i="4" s="1"/>
  <c r="V117" i="4"/>
  <c r="V116" i="4"/>
  <c r="V112" i="4"/>
  <c r="X112" i="4" s="1"/>
  <c r="V109" i="4"/>
  <c r="X109" i="4" s="1"/>
  <c r="V106" i="4"/>
  <c r="X106" i="4" s="1"/>
  <c r="V98" i="4"/>
  <c r="V97" i="4"/>
  <c r="X97" i="4" s="1"/>
  <c r="V96" i="4"/>
  <c r="X96" i="4" s="1"/>
  <c r="V93" i="4"/>
  <c r="V90" i="4"/>
  <c r="V89" i="4"/>
  <c r="X89" i="4" s="1"/>
  <c r="V87" i="4"/>
  <c r="V81" i="4"/>
  <c r="X81" i="4" s="1"/>
  <c r="V80" i="4"/>
  <c r="X80" i="4" s="1"/>
  <c r="V79" i="4"/>
  <c r="X79" i="4" s="1"/>
  <c r="V78" i="4"/>
  <c r="X78" i="4" s="1"/>
  <c r="V70" i="4"/>
  <c r="X70" i="4" s="1"/>
  <c r="V69" i="4"/>
  <c r="V229" i="4"/>
  <c r="X229" i="4" s="1"/>
  <c r="V222" i="4"/>
  <c r="X222" i="4" s="1"/>
  <c r="V219" i="4"/>
  <c r="X219" i="4" s="1"/>
  <c r="V214" i="4"/>
  <c r="X214" i="4" s="1"/>
  <c r="V290" i="4"/>
  <c r="X290" i="4" s="1"/>
  <c r="V320" i="4"/>
  <c r="X320" i="4" s="1"/>
  <c r="V327" i="4"/>
  <c r="V331" i="4"/>
  <c r="X331" i="4" s="1"/>
  <c r="V340" i="4"/>
  <c r="X340" i="4" s="1"/>
  <c r="V343" i="4"/>
  <c r="X343" i="4" s="1"/>
  <c r="V348" i="4"/>
  <c r="X348" i="4" s="1"/>
  <c r="V359" i="4"/>
  <c r="X359" i="4" s="1"/>
  <c r="V360" i="4"/>
  <c r="V361" i="4"/>
  <c r="X361" i="4" s="1"/>
  <c r="V362" i="4"/>
  <c r="X362" i="4" s="1"/>
  <c r="Z248" i="4"/>
  <c r="AB248" i="4" s="1"/>
  <c r="Z48" i="4"/>
  <c r="AB48" i="4" s="1"/>
  <c r="Z141" i="4"/>
  <c r="L226" i="2"/>
  <c r="N226" i="2" s="1"/>
  <c r="Z337" i="4"/>
  <c r="L326" i="2"/>
  <c r="N326" i="2" s="1"/>
  <c r="Z188" i="4"/>
  <c r="Z211" i="4"/>
  <c r="AB211" i="4" s="1"/>
  <c r="L217" i="2"/>
  <c r="N217" i="2" s="1"/>
  <c r="L251" i="2"/>
  <c r="N251" i="2" s="1"/>
  <c r="L145" i="2"/>
  <c r="N145" i="2" s="1"/>
  <c r="Z250" i="4"/>
  <c r="AB250" i="4" s="1"/>
  <c r="Z283" i="4"/>
  <c r="AB283" i="4" s="1"/>
  <c r="Z40" i="4"/>
  <c r="Z278" i="4"/>
  <c r="AB278" i="4" s="1"/>
  <c r="Z8" i="4"/>
  <c r="AB8" i="4" s="1"/>
  <c r="Z11" i="4"/>
  <c r="AB11" i="4" s="1"/>
  <c r="Z10" i="4"/>
  <c r="AB10" i="4" s="1"/>
  <c r="Z49" i="4"/>
  <c r="AB49" i="4" s="1"/>
  <c r="Z249" i="4"/>
  <c r="Z47" i="4"/>
  <c r="Z223" i="4"/>
  <c r="AB223" i="4" s="1"/>
  <c r="Z42" i="4"/>
  <c r="Z41" i="4"/>
  <c r="Z307" i="4"/>
  <c r="AB307" i="4" s="1"/>
  <c r="Z221" i="4"/>
  <c r="AB221" i="4" s="1"/>
  <c r="Z345" i="4"/>
  <c r="AB345" i="4" s="1"/>
  <c r="Z290" i="4"/>
  <c r="AB290" i="4" s="1"/>
  <c r="Z360" i="4"/>
  <c r="AB360" i="4" s="1"/>
  <c r="Z331" i="4"/>
  <c r="AB331" i="4" s="1"/>
  <c r="Z361" i="4"/>
  <c r="AB361" i="4" s="1"/>
  <c r="Z320" i="4"/>
  <c r="AB320" i="4" s="1"/>
  <c r="Z340" i="4"/>
  <c r="AB340" i="4" s="1"/>
  <c r="Z348" i="4"/>
  <c r="Z301" i="4"/>
  <c r="Z344" i="4"/>
  <c r="AB344" i="4" s="1"/>
  <c r="Z338" i="4"/>
  <c r="AB338" i="4" s="1"/>
  <c r="L238" i="2"/>
  <c r="N238" i="2" s="1"/>
  <c r="Z276" i="4"/>
  <c r="AB276" i="4" s="1"/>
  <c r="Z279" i="4"/>
  <c r="AA279" i="4" s="1"/>
  <c r="Z306" i="4"/>
  <c r="AB306" i="4" s="1"/>
  <c r="Z321" i="4"/>
  <c r="AB321" i="4" s="1"/>
  <c r="Z346" i="4"/>
  <c r="AB346" i="4" s="1"/>
  <c r="Z350" i="4"/>
  <c r="AB350" i="4" s="1"/>
  <c r="Z319" i="4"/>
  <c r="AB319" i="4" s="1"/>
  <c r="Z333" i="4"/>
  <c r="Z349" i="4"/>
  <c r="AB349" i="4" s="1"/>
  <c r="Z286" i="4"/>
  <c r="AB286" i="4" s="1"/>
  <c r="Z304" i="4"/>
  <c r="Z322" i="4"/>
  <c r="AB322" i="4" s="1"/>
  <c r="Z329" i="4"/>
  <c r="AB329" i="4" s="1"/>
  <c r="Z332" i="4"/>
  <c r="AB332" i="4" s="1"/>
  <c r="Z347" i="4"/>
  <c r="AB347" i="4" s="1"/>
  <c r="Z330" i="4"/>
  <c r="AB330" i="4" s="1"/>
  <c r="Z357" i="4"/>
  <c r="AB357" i="4" s="1"/>
  <c r="Z284" i="4"/>
  <c r="Z325" i="4"/>
  <c r="AB325" i="4" s="1"/>
  <c r="Z342" i="4"/>
  <c r="AB342" i="4" s="1"/>
  <c r="Z358" i="4"/>
  <c r="AB358" i="4" s="1"/>
  <c r="Z351" i="4"/>
  <c r="AB351" i="4" s="1"/>
  <c r="Z287" i="4"/>
  <c r="AB287" i="4" s="1"/>
  <c r="Z317" i="4"/>
  <c r="AB317" i="4" s="1"/>
  <c r="Z288" i="4"/>
  <c r="Z302" i="4"/>
  <c r="Z315" i="4"/>
  <c r="AB315" i="4" s="1"/>
  <c r="Z303" i="4"/>
  <c r="AB303" i="4" s="1"/>
  <c r="Z297" i="4"/>
  <c r="AB297" i="4" s="1"/>
  <c r="Z158" i="4"/>
  <c r="Z244" i="4"/>
  <c r="AB244" i="4" s="1"/>
  <c r="L143" i="2"/>
  <c r="N143" i="2" s="1"/>
  <c r="Z113" i="4"/>
  <c r="L240" i="2"/>
  <c r="N240" i="2" s="1"/>
  <c r="Z51" i="4"/>
  <c r="AB51" i="4" s="1"/>
  <c r="Z53" i="4"/>
  <c r="AB53" i="4" s="1"/>
  <c r="L287" i="2"/>
  <c r="N287" i="2" s="1"/>
  <c r="Z121" i="4"/>
  <c r="AB121" i="4" s="1"/>
  <c r="Z56" i="4"/>
  <c r="AB56" i="4" s="1"/>
  <c r="Z52" i="4"/>
  <c r="AB52" i="4" s="1"/>
  <c r="Z54" i="4"/>
  <c r="AB54" i="4" s="1"/>
  <c r="Z220" i="4"/>
  <c r="Z189" i="4"/>
  <c r="Z92" i="4"/>
  <c r="AB92" i="4" s="1"/>
  <c r="Z63" i="4"/>
  <c r="AB63" i="4" s="1"/>
  <c r="L142" i="2"/>
  <c r="N142" i="2" s="1"/>
  <c r="L144" i="2"/>
  <c r="N144" i="2" s="1"/>
  <c r="L323" i="2"/>
  <c r="L319" i="2"/>
  <c r="L216" i="2"/>
  <c r="N216" i="2" s="1"/>
  <c r="L209" i="2"/>
  <c r="N209" i="2" s="1"/>
  <c r="L208" i="2"/>
  <c r="N208" i="2" s="1"/>
  <c r="L146" i="2"/>
  <c r="N146" i="2" s="1"/>
  <c r="Z404" i="4"/>
  <c r="AB404" i="4" s="1"/>
  <c r="Z163" i="4"/>
  <c r="Z111" i="4"/>
  <c r="AB111" i="4" s="1"/>
  <c r="Z104" i="4"/>
  <c r="AB104" i="4" s="1"/>
  <c r="Z405" i="4"/>
  <c r="AB405" i="4" s="1"/>
  <c r="Z105" i="4"/>
  <c r="AB105" i="4" s="1"/>
  <c r="Z190" i="4"/>
  <c r="Z186" i="4"/>
  <c r="Z183" i="4"/>
  <c r="Z181" i="4"/>
  <c r="Z179" i="4"/>
  <c r="Z177" i="4"/>
  <c r="Z173" i="4"/>
  <c r="Z171" i="4"/>
  <c r="Z169" i="4"/>
  <c r="Z165" i="4"/>
  <c r="Z192" i="4"/>
  <c r="Z191" i="4"/>
  <c r="Z187" i="4"/>
  <c r="Z184" i="4"/>
  <c r="Z182" i="4"/>
  <c r="Z180" i="4"/>
  <c r="Z178" i="4"/>
  <c r="Z174" i="4"/>
  <c r="Z170" i="4"/>
  <c r="Z168" i="4"/>
  <c r="Z166" i="4"/>
  <c r="Z164" i="4"/>
  <c r="L290" i="2"/>
  <c r="N290" i="2" s="1"/>
  <c r="L258" i="2"/>
  <c r="N258" i="2" s="1"/>
  <c r="L252" i="2"/>
  <c r="N252" i="2" s="1"/>
  <c r="L249" i="2"/>
  <c r="N249" i="2" s="1"/>
  <c r="L237" i="2"/>
  <c r="N237" i="2" s="1"/>
  <c r="L235" i="2"/>
  <c r="N235" i="2" s="1"/>
  <c r="L147" i="2"/>
  <c r="N147" i="2" s="1"/>
  <c r="L276" i="2"/>
  <c r="N276" i="2" s="1"/>
  <c r="L274" i="2"/>
  <c r="N274" i="2" s="1"/>
  <c r="L247" i="2"/>
  <c r="N247" i="2" s="1"/>
  <c r="L236" i="2"/>
  <c r="N236" i="2" s="1"/>
  <c r="L141" i="2"/>
  <c r="L133" i="2"/>
  <c r="N133" i="2" s="1"/>
  <c r="L298" i="3"/>
  <c r="N298" i="3" s="1"/>
  <c r="Z228" i="4"/>
  <c r="AB228" i="4" s="1"/>
  <c r="Z197" i="4"/>
  <c r="Z138" i="4"/>
  <c r="AB138" i="4" s="1"/>
  <c r="Z136" i="4"/>
  <c r="AB136" i="4" s="1"/>
  <c r="Z134" i="4"/>
  <c r="AB134" i="4" s="1"/>
  <c r="Z131" i="4"/>
  <c r="AB131" i="4" s="1"/>
  <c r="Z114" i="4"/>
  <c r="AB114" i="4" s="1"/>
  <c r="Z139" i="4"/>
  <c r="AB139" i="4" s="1"/>
  <c r="Z137" i="4"/>
  <c r="AB137" i="4" s="1"/>
  <c r="Z123" i="4"/>
  <c r="AB123" i="4" s="1"/>
  <c r="L180" i="2"/>
  <c r="L298" i="2"/>
  <c r="N298" i="2" s="1"/>
  <c r="L297" i="2"/>
  <c r="L296" i="2"/>
  <c r="L239" i="2"/>
  <c r="L191" i="2"/>
  <c r="L162" i="2"/>
  <c r="L157" i="2"/>
  <c r="N157" i="2" s="1"/>
  <c r="L151" i="2"/>
  <c r="N151" i="2" s="1"/>
  <c r="L271" i="2"/>
  <c r="N271" i="2" s="1"/>
  <c r="L246" i="2"/>
  <c r="N246" i="2" s="1"/>
  <c r="L197" i="2"/>
  <c r="N197" i="2" s="1"/>
  <c r="L192" i="2"/>
  <c r="N192" i="2" s="1"/>
  <c r="L186" i="2"/>
  <c r="L161" i="2"/>
  <c r="N161" i="2" s="1"/>
  <c r="L150" i="2"/>
  <c r="N150" i="2" s="1"/>
  <c r="Z408" i="4"/>
  <c r="AB408" i="4" s="1"/>
  <c r="Z155" i="4"/>
  <c r="AB155" i="4" s="1"/>
  <c r="Z143" i="4"/>
  <c r="AB143" i="4" s="1"/>
  <c r="Z120" i="4"/>
  <c r="Z117" i="4"/>
  <c r="AB117" i="4" s="1"/>
  <c r="Z93" i="4"/>
  <c r="AB93" i="4" s="1"/>
  <c r="Z90" i="4"/>
  <c r="AB90" i="4" s="1"/>
  <c r="Z229" i="4"/>
  <c r="AB229" i="4" s="1"/>
  <c r="Z222" i="4"/>
  <c r="AB222" i="4" s="1"/>
  <c r="Z219" i="4"/>
  <c r="AB219" i="4" s="1"/>
  <c r="Z157" i="4"/>
  <c r="AB157" i="4" s="1"/>
  <c r="Z156" i="4"/>
  <c r="Z142" i="4"/>
  <c r="AB142" i="4" s="1"/>
  <c r="Z133" i="4"/>
  <c r="AB133" i="4" s="1"/>
  <c r="Z129" i="4"/>
  <c r="Z128" i="4"/>
  <c r="AB128" i="4" s="1"/>
  <c r="Z116" i="4"/>
  <c r="AB116" i="4" s="1"/>
  <c r="Z109" i="4"/>
  <c r="AB109" i="4" s="1"/>
  <c r="Z98" i="4"/>
  <c r="AB98" i="4" s="1"/>
  <c r="Z97" i="4"/>
  <c r="AB97" i="4" s="1"/>
  <c r="Z96" i="4"/>
  <c r="AB96" i="4" s="1"/>
  <c r="L273" i="2"/>
  <c r="N273" i="2" s="1"/>
  <c r="L194" i="2"/>
  <c r="N194" i="2" s="1"/>
  <c r="L189" i="2"/>
  <c r="N189" i="2" s="1"/>
  <c r="L187" i="2"/>
  <c r="N187" i="2" s="1"/>
  <c r="L327" i="2"/>
  <c r="N327" i="2" s="1"/>
  <c r="L324" i="2"/>
  <c r="N324" i="2" s="1"/>
  <c r="L282" i="2"/>
  <c r="N282" i="2" s="1"/>
  <c r="L280" i="2"/>
  <c r="N280" i="2" s="1"/>
  <c r="L201" i="2"/>
  <c r="N201" i="2" s="1"/>
  <c r="L198" i="2"/>
  <c r="L181" i="2"/>
  <c r="N181" i="2" s="1"/>
  <c r="L160" i="2"/>
  <c r="N160" i="2" s="1"/>
  <c r="L283" i="2"/>
  <c r="N283" i="2" s="1"/>
  <c r="L278" i="2"/>
  <c r="N278" i="2" s="1"/>
  <c r="L156" i="2"/>
  <c r="N156" i="2" s="1"/>
  <c r="Z152" i="4"/>
  <c r="AB152" i="4" s="1"/>
  <c r="Z150" i="4"/>
  <c r="AB150" i="4" s="1"/>
  <c r="Z147" i="4"/>
  <c r="AB147" i="4" s="1"/>
  <c r="Z145" i="4"/>
  <c r="Z122" i="4"/>
  <c r="Z153" i="4"/>
  <c r="AB153" i="4" s="1"/>
  <c r="Z148" i="4"/>
  <c r="AB148" i="4" s="1"/>
  <c r="Z146" i="4"/>
  <c r="AB146" i="4" s="1"/>
  <c r="Z140" i="4"/>
  <c r="L315" i="3"/>
  <c r="N315" i="3" s="1"/>
  <c r="L316" i="3"/>
  <c r="Z62" i="4"/>
  <c r="AB62" i="4" s="1"/>
  <c r="Z67" i="4"/>
  <c r="Z81" i="4"/>
  <c r="Z83" i="4"/>
  <c r="AB83" i="4" s="1"/>
  <c r="Z88" i="4"/>
  <c r="Z94" i="4"/>
  <c r="L183" i="2"/>
  <c r="L184" i="2"/>
  <c r="L325" i="2"/>
  <c r="N325" i="2" s="1"/>
  <c r="L307" i="2"/>
  <c r="L292" i="2"/>
  <c r="N292" i="2" s="1"/>
  <c r="L275" i="2"/>
  <c r="N275" i="2" s="1"/>
  <c r="L220" i="2"/>
  <c r="L207" i="2"/>
  <c r="L185" i="2"/>
  <c r="L293" i="2"/>
  <c r="L281" i="2"/>
  <c r="N281" i="2" s="1"/>
  <c r="L243" i="2"/>
  <c r="N243" i="2" s="1"/>
  <c r="L182" i="2"/>
  <c r="N182" i="2" s="1"/>
  <c r="L154" i="2"/>
  <c r="N154" i="2" s="1"/>
  <c r="L149" i="2"/>
  <c r="N149" i="2" s="1"/>
  <c r="Z226" i="4"/>
  <c r="AB226" i="4" s="1"/>
  <c r="Z130" i="4"/>
  <c r="Z108" i="4"/>
  <c r="AB108" i="4" s="1"/>
  <c r="Z101" i="4"/>
  <c r="AB101" i="4" s="1"/>
  <c r="Z99" i="4"/>
  <c r="AB99" i="4" s="1"/>
  <c r="Z225" i="4"/>
  <c r="AB225" i="4" s="1"/>
  <c r="Z132" i="4"/>
  <c r="AB132" i="4" s="1"/>
  <c r="Z126" i="4"/>
  <c r="AB126" i="4" s="1"/>
  <c r="Z102" i="4"/>
  <c r="AB102" i="4" s="1"/>
  <c r="Z100" i="4"/>
  <c r="AB100" i="4" s="1"/>
  <c r="Z64" i="4"/>
  <c r="AB64" i="4" s="1"/>
  <c r="Z66" i="4"/>
  <c r="AB66" i="4" s="1"/>
  <c r="Z70" i="4"/>
  <c r="AB70" i="4" s="1"/>
  <c r="Z78" i="4"/>
  <c r="AB78" i="4" s="1"/>
  <c r="Z79" i="4"/>
  <c r="AB79" i="4" s="1"/>
  <c r="Z80" i="4"/>
  <c r="AB80" i="4" s="1"/>
  <c r="Z87" i="4"/>
  <c r="AB87" i="4" s="1"/>
  <c r="A30" i="3"/>
  <c r="B30" i="3"/>
  <c r="C30" i="3"/>
  <c r="D30" i="3"/>
  <c r="E30" i="3"/>
  <c r="K30" i="3"/>
  <c r="A18" i="3"/>
  <c r="B18" i="3"/>
  <c r="C18" i="3"/>
  <c r="D18" i="3"/>
  <c r="E18" i="3"/>
  <c r="K18" i="3"/>
  <c r="L18" i="3" s="1"/>
  <c r="A222" i="3"/>
  <c r="B222" i="3"/>
  <c r="C222" i="3"/>
  <c r="D222" i="3"/>
  <c r="E222" i="3"/>
  <c r="A212" i="3"/>
  <c r="B212" i="3"/>
  <c r="C212" i="3"/>
  <c r="D212" i="3"/>
  <c r="E212" i="3"/>
  <c r="A197" i="3"/>
  <c r="B197" i="3"/>
  <c r="C197" i="3"/>
  <c r="D197" i="3"/>
  <c r="E197" i="3"/>
  <c r="A198" i="3"/>
  <c r="B198" i="3"/>
  <c r="C198" i="3"/>
  <c r="D198" i="3"/>
  <c r="E198" i="3"/>
  <c r="A199" i="3"/>
  <c r="B199" i="3"/>
  <c r="C199" i="3"/>
  <c r="D199" i="3"/>
  <c r="E199" i="3"/>
  <c r="A200" i="3"/>
  <c r="B200" i="3"/>
  <c r="C200" i="3"/>
  <c r="D200" i="3"/>
  <c r="E200" i="3"/>
  <c r="A201" i="3"/>
  <c r="B201" i="3"/>
  <c r="C201" i="3"/>
  <c r="D201" i="3"/>
  <c r="A163" i="3"/>
  <c r="B163" i="3"/>
  <c r="C163" i="3"/>
  <c r="D163" i="3"/>
  <c r="E163" i="3"/>
  <c r="K163" i="3"/>
  <c r="L163" i="3" s="1"/>
  <c r="A161" i="3"/>
  <c r="B161" i="3"/>
  <c r="C161" i="3"/>
  <c r="E161" i="3"/>
  <c r="K161" i="3"/>
  <c r="G18" i="3"/>
  <c r="G30" i="3"/>
  <c r="I78" i="6"/>
  <c r="A214" i="3"/>
  <c r="B214" i="3"/>
  <c r="C214" i="3"/>
  <c r="D214" i="3"/>
  <c r="E214" i="3"/>
  <c r="A211" i="3"/>
  <c r="B211" i="3"/>
  <c r="C211" i="3"/>
  <c r="D211" i="3"/>
  <c r="E211" i="3"/>
  <c r="A210" i="3"/>
  <c r="B210" i="3"/>
  <c r="C210" i="3"/>
  <c r="D210" i="3"/>
  <c r="E210" i="3"/>
  <c r="A196" i="3"/>
  <c r="B196" i="3"/>
  <c r="C196" i="3"/>
  <c r="D196" i="3"/>
  <c r="E196" i="3"/>
  <c r="A184" i="3"/>
  <c r="B184" i="3"/>
  <c r="C184" i="3"/>
  <c r="D184" i="3"/>
  <c r="E184" i="3"/>
  <c r="A25" i="3"/>
  <c r="B25" i="3"/>
  <c r="C25" i="3"/>
  <c r="D25" i="3"/>
  <c r="E25" i="3"/>
  <c r="K25" i="3"/>
  <c r="G25" i="3"/>
  <c r="A234" i="3"/>
  <c r="B234" i="3"/>
  <c r="C234" i="3"/>
  <c r="D234" i="3"/>
  <c r="E234" i="3"/>
  <c r="A235" i="3"/>
  <c r="B235" i="3"/>
  <c r="C235" i="3"/>
  <c r="D235" i="3"/>
  <c r="E235" i="3"/>
  <c r="A236" i="3"/>
  <c r="B236" i="3"/>
  <c r="C236" i="3"/>
  <c r="D236" i="3"/>
  <c r="E236" i="3"/>
  <c r="A237" i="3"/>
  <c r="B237" i="3"/>
  <c r="C237" i="3"/>
  <c r="D237" i="3"/>
  <c r="E237" i="3"/>
  <c r="A241" i="3"/>
  <c r="B241" i="3"/>
  <c r="C241" i="3"/>
  <c r="D241" i="3"/>
  <c r="E241" i="3"/>
  <c r="A218" i="3"/>
  <c r="B218" i="3"/>
  <c r="C218" i="3"/>
  <c r="D218" i="3"/>
  <c r="E218" i="3"/>
  <c r="I241" i="3"/>
  <c r="E44" i="6"/>
  <c r="E34" i="6"/>
  <c r="A254" i="3"/>
  <c r="B254" i="3"/>
  <c r="C254" i="3"/>
  <c r="A229" i="3"/>
  <c r="B229" i="3"/>
  <c r="C229" i="3"/>
  <c r="D229" i="3"/>
  <c r="E229" i="3"/>
  <c r="A228" i="3"/>
  <c r="B228" i="3"/>
  <c r="C228" i="3"/>
  <c r="D228" i="3"/>
  <c r="E228" i="3"/>
  <c r="A183" i="3"/>
  <c r="B183" i="3"/>
  <c r="C183" i="3"/>
  <c r="D183" i="3"/>
  <c r="E183" i="3"/>
  <c r="D83" i="6"/>
  <c r="A169" i="3"/>
  <c r="D255" i="3"/>
  <c r="D256" i="3"/>
  <c r="D257" i="3"/>
  <c r="A248" i="3"/>
  <c r="B248" i="3"/>
  <c r="C248" i="3"/>
  <c r="D248" i="3"/>
  <c r="E248" i="3"/>
  <c r="A249" i="3"/>
  <c r="B249" i="3"/>
  <c r="C249" i="3"/>
  <c r="D249" i="3"/>
  <c r="E249" i="3"/>
  <c r="W409" i="4"/>
  <c r="C113" i="8"/>
  <c r="C112" i="8"/>
  <c r="C111" i="8"/>
  <c r="N409" i="4"/>
  <c r="O409" i="4"/>
  <c r="P409" i="4"/>
  <c r="Q409" i="4"/>
  <c r="R409" i="4"/>
  <c r="S409" i="4"/>
  <c r="V307" i="4"/>
  <c r="X307" i="4" s="1"/>
  <c r="V131" i="4"/>
  <c r="V68" i="4"/>
  <c r="X68" i="4" s="1"/>
  <c r="A266" i="3"/>
  <c r="B266" i="3"/>
  <c r="C266" i="3"/>
  <c r="D266" i="3"/>
  <c r="E266" i="3"/>
  <c r="A265" i="3"/>
  <c r="B265" i="3"/>
  <c r="C265" i="3"/>
  <c r="D265" i="3"/>
  <c r="E265" i="3"/>
  <c r="A256" i="3"/>
  <c r="B256" i="3"/>
  <c r="C256" i="3"/>
  <c r="E256" i="3"/>
  <c r="A251" i="3"/>
  <c r="B251" i="3"/>
  <c r="C251" i="3"/>
  <c r="D251" i="3"/>
  <c r="E251" i="3"/>
  <c r="A246" i="3"/>
  <c r="B246" i="3"/>
  <c r="C246" i="3"/>
  <c r="D246" i="3"/>
  <c r="E246" i="3"/>
  <c r="A230" i="3"/>
  <c r="B230" i="3"/>
  <c r="C230" i="3"/>
  <c r="D230" i="3"/>
  <c r="E230" i="3"/>
  <c r="A231" i="3"/>
  <c r="B231" i="3"/>
  <c r="C231" i="3"/>
  <c r="D231" i="3"/>
  <c r="E231" i="3"/>
  <c r="A232" i="3"/>
  <c r="B232" i="3"/>
  <c r="C232" i="3"/>
  <c r="D232" i="3"/>
  <c r="E232" i="3"/>
  <c r="A221" i="3"/>
  <c r="B221" i="3"/>
  <c r="C221" i="3"/>
  <c r="D221" i="3"/>
  <c r="E221" i="3"/>
  <c r="A186" i="3"/>
  <c r="B186" i="3"/>
  <c r="C186" i="3"/>
  <c r="D186" i="3"/>
  <c r="E186" i="3"/>
  <c r="A191" i="3"/>
  <c r="B191" i="3"/>
  <c r="C191" i="3"/>
  <c r="D191" i="3"/>
  <c r="E191" i="3"/>
  <c r="A173" i="3"/>
  <c r="B173" i="3"/>
  <c r="C173" i="3"/>
  <c r="D173" i="3"/>
  <c r="E173" i="3"/>
  <c r="K173" i="3"/>
  <c r="L173" i="3" s="1"/>
  <c r="A172" i="3"/>
  <c r="B172" i="3"/>
  <c r="C172" i="3"/>
  <c r="D172" i="3"/>
  <c r="E172" i="3"/>
  <c r="K172" i="3"/>
  <c r="A170" i="3"/>
  <c r="B170" i="3"/>
  <c r="C170" i="3"/>
  <c r="D170" i="3"/>
  <c r="E170" i="3"/>
  <c r="K170" i="3"/>
  <c r="A166" i="3"/>
  <c r="B166" i="3"/>
  <c r="C166" i="3"/>
  <c r="D166" i="3"/>
  <c r="E166" i="3"/>
  <c r="K166" i="3"/>
  <c r="L166" i="3" s="1"/>
  <c r="E114" i="8"/>
  <c r="I317" i="3"/>
  <c r="I104" i="8"/>
  <c r="G30" i="6"/>
  <c r="G27" i="6"/>
  <c r="G26" i="6"/>
  <c r="G25" i="6"/>
  <c r="G24" i="6"/>
  <c r="G23" i="6"/>
  <c r="G22" i="6"/>
  <c r="G21" i="6"/>
  <c r="G20" i="6"/>
  <c r="G19" i="6"/>
  <c r="G18" i="6"/>
  <c r="G16" i="6"/>
  <c r="G15" i="6"/>
  <c r="G14" i="6"/>
  <c r="G13" i="6"/>
  <c r="G11" i="6"/>
  <c r="G10" i="6"/>
  <c r="G9" i="6"/>
  <c r="G8" i="6"/>
  <c r="G7" i="6"/>
  <c r="G6" i="6"/>
  <c r="G5" i="6"/>
  <c r="G4" i="6"/>
  <c r="E39" i="8"/>
  <c r="E45" i="8" s="1"/>
  <c r="I106" i="8"/>
  <c r="I108" i="8"/>
  <c r="I107" i="8"/>
  <c r="I105" i="8"/>
  <c r="E273" i="3"/>
  <c r="D273" i="3"/>
  <c r="C273" i="3"/>
  <c r="B273" i="3"/>
  <c r="A273" i="3"/>
  <c r="E272" i="3"/>
  <c r="D272" i="3"/>
  <c r="C272" i="3"/>
  <c r="B272" i="3"/>
  <c r="A272" i="3"/>
  <c r="E271" i="3"/>
  <c r="D271" i="3"/>
  <c r="C271" i="3"/>
  <c r="B271" i="3"/>
  <c r="A271" i="3"/>
  <c r="E268" i="3"/>
  <c r="D268" i="3"/>
  <c r="C268" i="3"/>
  <c r="B268" i="3"/>
  <c r="A268" i="3"/>
  <c r="E267" i="3"/>
  <c r="D267" i="3"/>
  <c r="C267" i="3"/>
  <c r="B267" i="3"/>
  <c r="A267" i="3"/>
  <c r="E264" i="3"/>
  <c r="D264" i="3"/>
  <c r="C264" i="3"/>
  <c r="B264" i="3"/>
  <c r="A264" i="3"/>
  <c r="E262" i="3"/>
  <c r="D262" i="3"/>
  <c r="C262" i="3"/>
  <c r="B262" i="3"/>
  <c r="A262" i="3"/>
  <c r="E260" i="3"/>
  <c r="D260" i="3"/>
  <c r="C260" i="3"/>
  <c r="B260" i="3"/>
  <c r="A260" i="3"/>
  <c r="E259" i="3"/>
  <c r="D259" i="3"/>
  <c r="C259" i="3"/>
  <c r="B259" i="3"/>
  <c r="A259" i="3"/>
  <c r="E258" i="3"/>
  <c r="C258" i="3"/>
  <c r="B258" i="3"/>
  <c r="A258" i="3"/>
  <c r="E257" i="3"/>
  <c r="C257" i="3"/>
  <c r="B257" i="3"/>
  <c r="A257" i="3"/>
  <c r="E255" i="3"/>
  <c r="C255" i="3"/>
  <c r="B255" i="3"/>
  <c r="A255" i="3"/>
  <c r="E253" i="3"/>
  <c r="D253" i="3"/>
  <c r="C253" i="3"/>
  <c r="B253" i="3"/>
  <c r="A253" i="3"/>
  <c r="E252" i="3"/>
  <c r="D252" i="3"/>
  <c r="C252" i="3"/>
  <c r="B252" i="3"/>
  <c r="A252" i="3"/>
  <c r="E250" i="3"/>
  <c r="D250" i="3"/>
  <c r="C250" i="3"/>
  <c r="B250" i="3"/>
  <c r="A250" i="3"/>
  <c r="E233" i="3"/>
  <c r="D233" i="3"/>
  <c r="C233" i="3"/>
  <c r="B233" i="3"/>
  <c r="A233" i="3"/>
  <c r="E227" i="3"/>
  <c r="D227" i="3"/>
  <c r="C227" i="3"/>
  <c r="B227" i="3"/>
  <c r="A227" i="3"/>
  <c r="E225" i="3"/>
  <c r="D225" i="3"/>
  <c r="C225" i="3"/>
  <c r="B225" i="3"/>
  <c r="A225" i="3"/>
  <c r="E224" i="3"/>
  <c r="D224" i="3"/>
  <c r="C224" i="3"/>
  <c r="B224" i="3"/>
  <c r="A224" i="3"/>
  <c r="E215" i="3"/>
  <c r="D215" i="3"/>
  <c r="C215" i="3"/>
  <c r="B215" i="3"/>
  <c r="A215" i="3"/>
  <c r="E213" i="3"/>
  <c r="D213" i="3"/>
  <c r="C213" i="3"/>
  <c r="B213" i="3"/>
  <c r="A213" i="3"/>
  <c r="E195" i="3"/>
  <c r="C195" i="3"/>
  <c r="B195" i="3"/>
  <c r="A195" i="3"/>
  <c r="E182" i="3"/>
  <c r="D182" i="3"/>
  <c r="C182" i="3"/>
  <c r="B182" i="3"/>
  <c r="A182" i="3"/>
  <c r="K174" i="3"/>
  <c r="L174" i="3" s="1"/>
  <c r="E174" i="3"/>
  <c r="D174" i="3"/>
  <c r="C174" i="3"/>
  <c r="B174" i="3"/>
  <c r="A174" i="3"/>
  <c r="K171" i="3"/>
  <c r="E171" i="3"/>
  <c r="D171" i="3"/>
  <c r="C171" i="3"/>
  <c r="B171" i="3"/>
  <c r="A171" i="3"/>
  <c r="K169" i="3"/>
  <c r="L169" i="3" s="1"/>
  <c r="E169" i="3"/>
  <c r="C169" i="3"/>
  <c r="B169" i="3"/>
  <c r="K168" i="3"/>
  <c r="L168" i="3" s="1"/>
  <c r="E168" i="3"/>
  <c r="D168" i="3"/>
  <c r="C168" i="3"/>
  <c r="B168" i="3"/>
  <c r="A168" i="3"/>
  <c r="K167" i="3"/>
  <c r="L167" i="3" s="1"/>
  <c r="E167" i="3"/>
  <c r="D167" i="3"/>
  <c r="C167" i="3"/>
  <c r="B167" i="3"/>
  <c r="A167" i="3"/>
  <c r="K165" i="3"/>
  <c r="E165" i="3"/>
  <c r="D165" i="3"/>
  <c r="C165" i="3"/>
  <c r="B165" i="3"/>
  <c r="A165" i="3"/>
  <c r="K164" i="3"/>
  <c r="L164" i="3" s="1"/>
  <c r="E164" i="3"/>
  <c r="C164" i="3"/>
  <c r="B164" i="3"/>
  <c r="A164" i="3"/>
  <c r="K162" i="3"/>
  <c r="L162" i="3" s="1"/>
  <c r="E162" i="3"/>
  <c r="C162" i="3"/>
  <c r="B162" i="3"/>
  <c r="A162" i="3"/>
  <c r="K160" i="3"/>
  <c r="L160" i="3" s="1"/>
  <c r="E160" i="3"/>
  <c r="C160" i="3"/>
  <c r="B160" i="3"/>
  <c r="A160" i="3"/>
  <c r="K159" i="3"/>
  <c r="L159" i="3" s="1"/>
  <c r="E159" i="3"/>
  <c r="C159" i="3"/>
  <c r="B159" i="3"/>
  <c r="A159" i="3"/>
  <c r="K158" i="3"/>
  <c r="L158" i="3" s="1"/>
  <c r="E158" i="3"/>
  <c r="C158" i="3"/>
  <c r="B158" i="3"/>
  <c r="A158" i="3"/>
  <c r="K157" i="3"/>
  <c r="L157" i="3" s="1"/>
  <c r="E157" i="3"/>
  <c r="C157" i="3"/>
  <c r="B157" i="3"/>
  <c r="A157" i="3"/>
  <c r="K156" i="3"/>
  <c r="L156" i="3" s="1"/>
  <c r="E156" i="3"/>
  <c r="C156" i="3"/>
  <c r="B156" i="3"/>
  <c r="A156" i="3"/>
  <c r="K155" i="3"/>
  <c r="L155" i="3" s="1"/>
  <c r="E155" i="3"/>
  <c r="C155" i="3"/>
  <c r="B155" i="3"/>
  <c r="A155" i="3"/>
  <c r="K154" i="3"/>
  <c r="E154" i="3"/>
  <c r="C154" i="3"/>
  <c r="B154" i="3"/>
  <c r="A154" i="3"/>
  <c r="K29" i="3"/>
  <c r="L29" i="3" s="1"/>
  <c r="E29" i="3"/>
  <c r="D29" i="3"/>
  <c r="C29" i="3"/>
  <c r="B29" i="3"/>
  <c r="A29" i="3"/>
  <c r="K28" i="3"/>
  <c r="L28" i="3" s="1"/>
  <c r="E28" i="3"/>
  <c r="D28" i="3"/>
  <c r="C28" i="3"/>
  <c r="B28" i="3"/>
  <c r="A28" i="3"/>
  <c r="K24" i="3"/>
  <c r="L24" i="3" s="1"/>
  <c r="E24" i="3"/>
  <c r="D24" i="3"/>
  <c r="C24" i="3"/>
  <c r="B24" i="3"/>
  <c r="A24" i="3"/>
  <c r="K17" i="3"/>
  <c r="L17" i="3" s="1"/>
  <c r="E17" i="3"/>
  <c r="D17" i="3"/>
  <c r="C17" i="3"/>
  <c r="B17" i="3"/>
  <c r="A17" i="3"/>
  <c r="K16" i="3"/>
  <c r="L16" i="3" s="1"/>
  <c r="E16" i="3"/>
  <c r="D16" i="3"/>
  <c r="C16" i="3"/>
  <c r="B16" i="3"/>
  <c r="A16" i="3"/>
  <c r="K15" i="3"/>
  <c r="E15" i="3"/>
  <c r="D15" i="3"/>
  <c r="C15" i="3"/>
  <c r="B15" i="3"/>
  <c r="A15" i="3"/>
  <c r="K14" i="3"/>
  <c r="L14" i="3" s="1"/>
  <c r="E14" i="3"/>
  <c r="D14" i="3"/>
  <c r="C14" i="3"/>
  <c r="B14" i="3"/>
  <c r="A14" i="3"/>
  <c r="K12" i="3"/>
  <c r="L12" i="3" s="1"/>
  <c r="E12" i="3"/>
  <c r="D12" i="3"/>
  <c r="C12" i="3"/>
  <c r="B12" i="3"/>
  <c r="A12" i="3"/>
  <c r="K11" i="3"/>
  <c r="L11" i="3" s="1"/>
  <c r="E11" i="3"/>
  <c r="D11" i="3"/>
  <c r="C11" i="3"/>
  <c r="B11" i="3"/>
  <c r="A11" i="3"/>
  <c r="K9" i="3"/>
  <c r="L9" i="3" s="1"/>
  <c r="E9" i="3"/>
  <c r="C9" i="3"/>
  <c r="B9" i="3"/>
  <c r="A9" i="3"/>
  <c r="K8" i="3"/>
  <c r="L8" i="3" s="1"/>
  <c r="E8" i="3"/>
  <c r="C8" i="3"/>
  <c r="B8" i="3"/>
  <c r="A8" i="3"/>
  <c r="K6" i="3"/>
  <c r="E6" i="3"/>
  <c r="C6" i="3"/>
  <c r="B6" i="3"/>
  <c r="A6" i="3"/>
  <c r="K5" i="3"/>
  <c r="L5" i="3" s="1"/>
  <c r="E5" i="3"/>
  <c r="C5" i="3"/>
  <c r="B5" i="3"/>
  <c r="A5" i="3"/>
  <c r="K4" i="3"/>
  <c r="L4" i="3" s="1"/>
  <c r="E4" i="3"/>
  <c r="C4" i="3"/>
  <c r="B4" i="3"/>
  <c r="A4" i="3"/>
  <c r="K3" i="3"/>
  <c r="E3" i="3"/>
  <c r="C3" i="3"/>
  <c r="B3" i="3"/>
  <c r="A3" i="3"/>
  <c r="J319" i="2"/>
  <c r="E57" i="6"/>
  <c r="E51" i="6"/>
  <c r="E31" i="6"/>
  <c r="E29" i="6"/>
  <c r="E32" i="6"/>
  <c r="G29" i="3"/>
  <c r="G17" i="3"/>
  <c r="G16" i="3"/>
  <c r="E39" i="6"/>
  <c r="E45" i="6"/>
  <c r="G12" i="3"/>
  <c r="E53" i="6"/>
  <c r="E54" i="6"/>
  <c r="E43" i="6"/>
  <c r="E36" i="6"/>
  <c r="E35" i="6"/>
  <c r="E33" i="6"/>
  <c r="E48" i="6"/>
  <c r="G24" i="3"/>
  <c r="G28" i="3"/>
  <c r="G8" i="3"/>
  <c r="G11" i="3"/>
  <c r="G6" i="3"/>
  <c r="G15" i="3"/>
  <c r="G9" i="3"/>
  <c r="G14" i="3"/>
  <c r="E50" i="6"/>
  <c r="E49" i="6"/>
  <c r="E55" i="6"/>
  <c r="G5" i="3"/>
  <c r="G3" i="3"/>
  <c r="G4" i="3"/>
  <c r="E81" i="6"/>
  <c r="E75" i="6"/>
  <c r="E76" i="6"/>
  <c r="E20" i="6"/>
  <c r="E25" i="6"/>
  <c r="E18" i="6"/>
  <c r="E19" i="6"/>
  <c r="C109" i="8"/>
  <c r="C108" i="8"/>
  <c r="C107" i="8"/>
  <c r="C106" i="8"/>
  <c r="C105" i="8"/>
  <c r="C104" i="8"/>
  <c r="C101" i="8"/>
  <c r="C100" i="8"/>
  <c r="C99" i="8"/>
  <c r="C98" i="8"/>
  <c r="C97" i="8"/>
  <c r="C96" i="8"/>
  <c r="C95" i="8"/>
  <c r="C94" i="8"/>
  <c r="C93" i="8"/>
  <c r="C90" i="8"/>
  <c r="C86" i="8"/>
  <c r="C84" i="8"/>
  <c r="C83" i="8"/>
  <c r="C82" i="8"/>
  <c r="C81" i="8"/>
  <c r="C80" i="8"/>
  <c r="C79" i="8"/>
  <c r="C78" i="8"/>
  <c r="C77" i="8"/>
  <c r="C76" i="8"/>
  <c r="C74" i="8"/>
  <c r="C73" i="8"/>
  <c r="C72" i="8"/>
  <c r="C71" i="8"/>
  <c r="C70" i="8"/>
  <c r="C69" i="8"/>
  <c r="C68" i="8"/>
  <c r="C67" i="8"/>
  <c r="C66" i="8"/>
  <c r="C63" i="8"/>
  <c r="C62" i="8"/>
  <c r="C61" i="8"/>
  <c r="C56" i="8"/>
  <c r="C54" i="8"/>
  <c r="C53" i="8"/>
  <c r="C52" i="8"/>
  <c r="C51" i="8"/>
  <c r="C50" i="8"/>
  <c r="C49" i="8"/>
  <c r="C48" i="8"/>
  <c r="C47" i="8"/>
  <c r="C46" i="8"/>
  <c r="C44" i="8"/>
  <c r="C43" i="8"/>
  <c r="C42" i="8"/>
  <c r="C41" i="8"/>
  <c r="C40" i="8"/>
  <c r="C38" i="8"/>
  <c r="C37" i="8"/>
  <c r="C36" i="8"/>
  <c r="C35" i="8"/>
  <c r="C34" i="8"/>
  <c r="C33" i="8"/>
  <c r="C32" i="8"/>
  <c r="C31" i="8"/>
  <c r="C30" i="8"/>
  <c r="C28" i="8"/>
  <c r="C27" i="8"/>
  <c r="C26" i="8"/>
  <c r="C25" i="8"/>
  <c r="C24" i="8"/>
  <c r="C23" i="8"/>
  <c r="C22" i="8"/>
  <c r="C21" i="8"/>
  <c r="C20" i="8"/>
  <c r="C18" i="8"/>
  <c r="C17" i="8"/>
  <c r="C13" i="8"/>
  <c r="C11" i="8"/>
  <c r="C10" i="8"/>
  <c r="C9" i="8"/>
  <c r="C8" i="8"/>
  <c r="C7" i="8"/>
  <c r="C6" i="8"/>
  <c r="C5" i="8"/>
  <c r="C4" i="8"/>
  <c r="C3" i="8"/>
  <c r="C61" i="7"/>
  <c r="C60" i="7"/>
  <c r="C59" i="7"/>
  <c r="C58" i="7"/>
  <c r="C57" i="7"/>
  <c r="C56" i="7"/>
  <c r="C55" i="7"/>
  <c r="C54" i="7"/>
  <c r="C53" i="7"/>
  <c r="C52" i="7"/>
  <c r="C51" i="7"/>
  <c r="C48" i="7"/>
  <c r="C47" i="7"/>
  <c r="C43" i="7"/>
  <c r="C41" i="7"/>
  <c r="C40" i="7"/>
  <c r="C39" i="7"/>
  <c r="C38" i="7"/>
  <c r="C37" i="7"/>
  <c r="C36" i="7"/>
  <c r="C35" i="7"/>
  <c r="C34" i="7"/>
  <c r="C33" i="7"/>
  <c r="C31" i="7"/>
  <c r="C30" i="7"/>
  <c r="C29" i="7"/>
  <c r="C28" i="7"/>
  <c r="C27" i="7"/>
  <c r="C26" i="7"/>
  <c r="C25" i="7"/>
  <c r="C24" i="7"/>
  <c r="C23" i="7"/>
  <c r="C22" i="7"/>
  <c r="C19" i="7"/>
  <c r="C18" i="7"/>
  <c r="C17" i="7"/>
  <c r="C13" i="7"/>
  <c r="C11" i="7"/>
  <c r="C10" i="7"/>
  <c r="C9" i="7"/>
  <c r="C8" i="7"/>
  <c r="C7" i="7"/>
  <c r="C6" i="7"/>
  <c r="C5" i="7"/>
  <c r="C4" i="7"/>
  <c r="C3" i="7"/>
  <c r="C115" i="6"/>
  <c r="C114" i="6"/>
  <c r="C113" i="6"/>
  <c r="C112" i="6"/>
  <c r="C111" i="6"/>
  <c r="C110" i="6"/>
  <c r="C109" i="6"/>
  <c r="C108" i="6"/>
  <c r="C107" i="6"/>
  <c r="C106" i="6"/>
  <c r="C105" i="6"/>
  <c r="C104" i="6"/>
  <c r="C101" i="6"/>
  <c r="C97" i="6"/>
  <c r="C95" i="6"/>
  <c r="C94" i="6"/>
  <c r="C93" i="6"/>
  <c r="C92" i="6"/>
  <c r="C91" i="6"/>
  <c r="C90" i="6"/>
  <c r="C89" i="6"/>
  <c r="C88" i="6"/>
  <c r="C87" i="6"/>
  <c r="C85" i="6"/>
  <c r="C84" i="6"/>
  <c r="C83" i="6"/>
  <c r="C82" i="6"/>
  <c r="C81" i="6"/>
  <c r="C80" i="6"/>
  <c r="C78" i="6"/>
  <c r="C77" i="6"/>
  <c r="C76" i="6"/>
  <c r="C75" i="6"/>
  <c r="C74" i="6"/>
  <c r="C73" i="6"/>
  <c r="C72" i="6"/>
  <c r="C70" i="6"/>
  <c r="C68" i="6"/>
  <c r="C67" i="6"/>
  <c r="C66" i="6"/>
  <c r="C65" i="6"/>
  <c r="C64" i="6"/>
  <c r="C63" i="6"/>
  <c r="C62" i="6"/>
  <c r="C61" i="6"/>
  <c r="C60" i="6"/>
  <c r="C57" i="6"/>
  <c r="C56" i="6"/>
  <c r="C55" i="6"/>
  <c r="C54" i="6"/>
  <c r="C53" i="6"/>
  <c r="C52" i="6"/>
  <c r="C51" i="6"/>
  <c r="C50" i="6"/>
  <c r="C49" i="6"/>
  <c r="C48" i="6"/>
  <c r="C45" i="6"/>
  <c r="C44" i="6"/>
  <c r="C43" i="6"/>
  <c r="C39" i="6"/>
  <c r="C37" i="6"/>
  <c r="C36" i="6"/>
  <c r="C35" i="6"/>
  <c r="C34" i="6"/>
  <c r="C33" i="6"/>
  <c r="C32" i="6"/>
  <c r="C31" i="6"/>
  <c r="C30" i="6"/>
  <c r="C29" i="6"/>
  <c r="C27" i="6"/>
  <c r="C26" i="6"/>
  <c r="C25" i="6"/>
  <c r="C24" i="6"/>
  <c r="C23" i="6"/>
  <c r="C22" i="6"/>
  <c r="C21" i="6"/>
  <c r="C20" i="6"/>
  <c r="C19" i="6"/>
  <c r="C18" i="6"/>
  <c r="C16" i="6"/>
  <c r="C15" i="6"/>
  <c r="C14" i="6"/>
  <c r="C13" i="6"/>
  <c r="C11" i="6"/>
  <c r="C10" i="6"/>
  <c r="C9" i="6"/>
  <c r="C8" i="6"/>
  <c r="C7" i="6"/>
  <c r="C6" i="6"/>
  <c r="C5" i="6"/>
  <c r="C4" i="6"/>
  <c r="G3" i="6"/>
  <c r="C3" i="6"/>
  <c r="I83" i="6"/>
  <c r="I52" i="6"/>
  <c r="E55" i="8"/>
  <c r="E75" i="8" s="1"/>
  <c r="E12" i="8"/>
  <c r="E29" i="8" s="1"/>
  <c r="E85" i="8"/>
  <c r="E102" i="8" s="1"/>
  <c r="G154" i="3"/>
  <c r="E114" i="6"/>
  <c r="G155" i="3"/>
  <c r="G156" i="3"/>
  <c r="G157" i="3"/>
  <c r="G159" i="3"/>
  <c r="G158" i="3"/>
  <c r="G160" i="3"/>
  <c r="G162" i="3"/>
  <c r="G163" i="3"/>
  <c r="G161" i="3"/>
  <c r="G164" i="3"/>
  <c r="G165" i="3"/>
  <c r="G166" i="3"/>
  <c r="G167" i="3"/>
  <c r="G168" i="3"/>
  <c r="E105" i="6"/>
  <c r="G169" i="3"/>
  <c r="G170" i="3"/>
  <c r="G171" i="3"/>
  <c r="G172" i="3"/>
  <c r="G174" i="3"/>
  <c r="G173" i="3"/>
  <c r="G247" i="3"/>
  <c r="G231" i="3"/>
  <c r="G270" i="3"/>
  <c r="G184" i="3"/>
  <c r="G260" i="3"/>
  <c r="G240" i="3"/>
  <c r="G222" i="3"/>
  <c r="G273" i="3"/>
  <c r="G237" i="3"/>
  <c r="G250" i="3"/>
  <c r="G268" i="3"/>
  <c r="G229" i="3"/>
  <c r="G186" i="3"/>
  <c r="G211" i="3"/>
  <c r="G259" i="3"/>
  <c r="G258" i="3"/>
  <c r="G215" i="3"/>
  <c r="G185" i="3"/>
  <c r="G218" i="3"/>
  <c r="G241" i="3"/>
  <c r="G195" i="3"/>
  <c r="G265" i="3"/>
  <c r="G263" i="3"/>
  <c r="G236" i="3"/>
  <c r="G223" i="3"/>
  <c r="G233" i="3"/>
  <c r="G262" i="3"/>
  <c r="G191" i="3"/>
  <c r="G271" i="3"/>
  <c r="G176" i="3"/>
  <c r="G212" i="3"/>
  <c r="G256" i="3"/>
  <c r="G245" i="3"/>
  <c r="G216" i="3"/>
  <c r="G230" i="3"/>
  <c r="G257" i="3"/>
  <c r="G214" i="3"/>
  <c r="G251" i="3"/>
  <c r="G253" i="3"/>
  <c r="G198" i="3"/>
  <c r="G249" i="3"/>
  <c r="G228" i="3"/>
  <c r="G225" i="3"/>
  <c r="G199" i="3"/>
  <c r="G255" i="3"/>
  <c r="G224" i="3"/>
  <c r="E109" i="6"/>
  <c r="G264" i="3"/>
  <c r="G210" i="3"/>
  <c r="G213" i="3"/>
  <c r="G208" i="3"/>
  <c r="G227" i="3"/>
  <c r="G254" i="3"/>
  <c r="E90" i="6"/>
  <c r="G203" i="3"/>
  <c r="G272" i="3"/>
  <c r="G219" i="3"/>
  <c r="G266" i="3"/>
  <c r="G232" i="3"/>
  <c r="G200" i="3"/>
  <c r="G235" i="3"/>
  <c r="G221" i="3"/>
  <c r="G246" i="3"/>
  <c r="E108" i="6"/>
  <c r="G202" i="3"/>
  <c r="G197" i="3"/>
  <c r="E112" i="6"/>
  <c r="G183" i="3"/>
  <c r="G234" i="3"/>
  <c r="E87" i="6"/>
  <c r="G267" i="3"/>
  <c r="E91" i="6"/>
  <c r="G226" i="3"/>
  <c r="E106" i="6"/>
  <c r="E113" i="6"/>
  <c r="G177" i="3"/>
  <c r="G182" i="3"/>
  <c r="G252" i="3"/>
  <c r="E94" i="6"/>
  <c r="E92" i="6"/>
  <c r="G175" i="3"/>
  <c r="E89" i="6"/>
  <c r="G178" i="3"/>
  <c r="G201" i="3"/>
  <c r="G207" i="3"/>
  <c r="E93" i="6"/>
  <c r="G179" i="3"/>
  <c r="G192" i="3"/>
  <c r="G248" i="3"/>
  <c r="L302" i="3"/>
  <c r="N302" i="3" s="1"/>
  <c r="Z386" i="4"/>
  <c r="AB386" i="4" s="1"/>
  <c r="Z314" i="4"/>
  <c r="AB314" i="4" s="1"/>
  <c r="Z46" i="4"/>
  <c r="AB46" i="4" s="1"/>
  <c r="Z17" i="4"/>
  <c r="AB17" i="4" s="1"/>
  <c r="Z396" i="4"/>
  <c r="Z234" i="4"/>
  <c r="AB234" i="4" s="1"/>
  <c r="L301" i="3"/>
  <c r="L61" i="2"/>
  <c r="N61" i="2" s="1"/>
  <c r="L261" i="2"/>
  <c r="N261" i="2" s="1"/>
  <c r="Z217" i="4"/>
  <c r="AB217" i="4" s="1"/>
  <c r="Z243" i="4"/>
  <c r="Z35" i="4"/>
  <c r="AB35" i="4" s="1"/>
  <c r="Z390" i="4"/>
  <c r="AB390" i="4" s="1"/>
  <c r="L254" i="2"/>
  <c r="N254" i="2" s="1"/>
  <c r="Z77" i="4"/>
  <c r="AB77" i="4" s="1"/>
  <c r="Z242" i="4"/>
  <c r="AB242" i="4" s="1"/>
  <c r="Z200" i="4"/>
  <c r="L55" i="2"/>
  <c r="N55" i="2" s="1"/>
  <c r="L266" i="2"/>
  <c r="N266" i="2" s="1"/>
  <c r="Z335" i="4"/>
  <c r="AB335" i="4" s="1"/>
  <c r="Z285" i="4"/>
  <c r="AB285" i="4" s="1"/>
  <c r="L308" i="3"/>
  <c r="N308" i="3" s="1"/>
  <c r="Z24" i="4"/>
  <c r="L71" i="2"/>
  <c r="N71" i="2" s="1"/>
  <c r="L214" i="2"/>
  <c r="N214" i="2" s="1"/>
  <c r="L177" i="2"/>
  <c r="N177" i="2" s="1"/>
  <c r="Z324" i="4"/>
  <c r="AB324" i="4" s="1"/>
  <c r="Z296" i="4"/>
  <c r="AB296" i="4" s="1"/>
  <c r="L132" i="2"/>
  <c r="N132" i="2" s="1"/>
  <c r="L139" i="2"/>
  <c r="N139" i="2" s="1"/>
  <c r="Z261" i="4"/>
  <c r="AB261" i="4" s="1"/>
  <c r="L18" i="2"/>
  <c r="N18" i="2" s="1"/>
  <c r="L24" i="2"/>
  <c r="N24" i="2" s="1"/>
  <c r="L39" i="2"/>
  <c r="L33" i="2"/>
  <c r="Z119" i="4"/>
  <c r="AB119" i="4" s="1"/>
  <c r="L272" i="2"/>
  <c r="N272" i="2" s="1"/>
  <c r="Z19" i="4"/>
  <c r="AB19" i="4" s="1"/>
  <c r="L255" i="2"/>
  <c r="N255" i="2" s="1"/>
  <c r="Z327" i="4"/>
  <c r="AB327" i="4" s="1"/>
  <c r="L196" i="2"/>
  <c r="L190" i="2"/>
  <c r="Z154" i="4"/>
  <c r="Z403" i="4"/>
  <c r="AB403" i="4" s="1"/>
  <c r="Z151" i="4"/>
  <c r="AB151" i="4" s="1"/>
  <c r="L211" i="2"/>
  <c r="L97" i="2"/>
  <c r="N97" i="2" s="1"/>
  <c r="L90" i="2"/>
  <c r="N90" i="2" s="1"/>
  <c r="L112" i="2"/>
  <c r="N112" i="2" s="1"/>
  <c r="Z273" i="4"/>
  <c r="AB273" i="4" s="1"/>
  <c r="Z271" i="4"/>
  <c r="AB271" i="4" s="1"/>
  <c r="Z272" i="4"/>
  <c r="AB272" i="4" s="1"/>
  <c r="Z269" i="4"/>
  <c r="AB269" i="4" s="1"/>
  <c r="Z267" i="4"/>
  <c r="AB267" i="4" s="1"/>
  <c r="L230" i="2"/>
  <c r="L229" i="2"/>
  <c r="N229" i="2" s="1"/>
  <c r="L48" i="2"/>
  <c r="N48" i="2" s="1"/>
  <c r="L49" i="2"/>
  <c r="N49" i="2" s="1"/>
  <c r="L46" i="2"/>
  <c r="N46" i="2" s="1"/>
  <c r="L87" i="2"/>
  <c r="M87" i="2" s="1"/>
  <c r="L20" i="3"/>
  <c r="L47" i="2"/>
  <c r="Z239" i="4"/>
  <c r="AB239" i="4" s="1"/>
  <c r="Z237" i="4"/>
  <c r="AB237" i="4" s="1"/>
  <c r="L52" i="2"/>
  <c r="N52" i="2" s="1"/>
  <c r="L110" i="2"/>
  <c r="N110" i="2" s="1"/>
  <c r="L113" i="2"/>
  <c r="N113" i="2" s="1"/>
  <c r="L231" i="2"/>
  <c r="N231" i="2" s="1"/>
  <c r="Z263" i="4"/>
  <c r="AB263" i="4" s="1"/>
  <c r="Z85" i="4"/>
  <c r="AB85" i="4" s="1"/>
  <c r="Z84" i="4"/>
  <c r="Z251" i="4"/>
  <c r="AB251" i="4" s="1"/>
  <c r="Z9" i="4"/>
  <c r="AB9" i="4" s="1"/>
  <c r="Z328" i="4"/>
  <c r="Z289" i="4"/>
  <c r="L290" i="3"/>
  <c r="N290" i="3" s="1"/>
  <c r="L318" i="2"/>
  <c r="L256" i="2"/>
  <c r="L257" i="2"/>
  <c r="N257" i="2" s="1"/>
  <c r="Z218" i="4"/>
  <c r="AB218" i="4" s="1"/>
  <c r="Z135" i="4"/>
  <c r="Z255" i="4"/>
  <c r="AB255" i="4" s="1"/>
  <c r="Z363" i="4"/>
  <c r="AB363" i="4" s="1"/>
  <c r="L179" i="2"/>
  <c r="Z206" i="4"/>
  <c r="Z176" i="4"/>
  <c r="Z167" i="4"/>
  <c r="Z185" i="4"/>
  <c r="Z193" i="4"/>
  <c r="Z175" i="4"/>
  <c r="Z172" i="4"/>
  <c r="L34" i="2"/>
  <c r="Z110" i="4"/>
  <c r="L199" i="2"/>
  <c r="N199" i="2" s="1"/>
  <c r="L92" i="2"/>
  <c r="N92" i="2" s="1"/>
  <c r="L103" i="2"/>
  <c r="N103" i="2" s="1"/>
  <c r="Z159" i="4"/>
  <c r="Z149" i="4"/>
  <c r="AB149" i="4" s="1"/>
  <c r="L11" i="2"/>
  <c r="N11" i="2" s="1"/>
  <c r="L31" i="2"/>
  <c r="N31" i="2" s="1"/>
  <c r="L94" i="2"/>
  <c r="N94" i="2" s="1"/>
  <c r="Z299" i="4"/>
  <c r="AB299" i="4" s="1"/>
  <c r="L153" i="2"/>
  <c r="N153" i="2" s="1"/>
  <c r="Z275" i="4"/>
  <c r="AB275" i="4" s="1"/>
  <c r="Z55" i="4"/>
  <c r="AB55" i="4" s="1"/>
  <c r="L291" i="2"/>
  <c r="N291" i="2" s="1"/>
  <c r="Z103" i="4"/>
  <c r="AB103" i="4" s="1"/>
  <c r="L172" i="2"/>
  <c r="Z258" i="4"/>
  <c r="AB258" i="4" s="1"/>
  <c r="Z264" i="4"/>
  <c r="AB264" i="4" s="1"/>
  <c r="L75" i="2"/>
  <c r="N75" i="2" s="1"/>
  <c r="L73" i="2"/>
  <c r="N73" i="2" s="1"/>
  <c r="G95" i="8"/>
  <c r="U384" i="4"/>
  <c r="V384" i="4" s="1"/>
  <c r="X384" i="4" s="1"/>
  <c r="X394" i="4"/>
  <c r="U408" i="4"/>
  <c r="D113" i="8"/>
  <c r="F113" i="8" s="1"/>
  <c r="AB388" i="4"/>
  <c r="U401" i="4"/>
  <c r="F317" i="3"/>
  <c r="H296" i="3"/>
  <c r="B68" i="3"/>
  <c r="A68" i="3"/>
  <c r="L35" i="2"/>
  <c r="N35" i="2" s="1"/>
  <c r="L21" i="2"/>
  <c r="L13" i="2"/>
  <c r="N13" i="2" s="1"/>
  <c r="L96" i="2"/>
  <c r="N96" i="2" s="1"/>
  <c r="L29" i="2"/>
  <c r="N29" i="2" s="1"/>
  <c r="L17" i="2"/>
  <c r="L14" i="2"/>
  <c r="N14" i="2" s="1"/>
  <c r="L44" i="2"/>
  <c r="N44" i="2" s="1"/>
  <c r="L15" i="2"/>
  <c r="L42" i="2"/>
  <c r="L102" i="2"/>
  <c r="N102" i="2" s="1"/>
  <c r="L78" i="2"/>
  <c r="N78" i="2" s="1"/>
  <c r="L45" i="2"/>
  <c r="Z305" i="4"/>
  <c r="AB305" i="4" s="1"/>
  <c r="L5" i="2"/>
  <c r="N5" i="2" s="1"/>
  <c r="Z207" i="4"/>
  <c r="L91" i="2"/>
  <c r="N91" i="2" s="1"/>
  <c r="L74" i="2"/>
  <c r="N74" i="2" s="1"/>
  <c r="Z298" i="4"/>
  <c r="AB298" i="4" s="1"/>
  <c r="L119" i="2"/>
  <c r="N119" i="2" s="1"/>
  <c r="L65" i="2"/>
  <c r="N65" i="2" s="1"/>
  <c r="Z115" i="4"/>
  <c r="AB115" i="4" s="1"/>
  <c r="L81" i="2"/>
  <c r="N81" i="2" s="1"/>
  <c r="L116" i="2"/>
  <c r="N116" i="2" s="1"/>
  <c r="L79" i="2"/>
  <c r="N79" i="2" s="1"/>
  <c r="L115" i="2"/>
  <c r="L23" i="2"/>
  <c r="N23" i="2" s="1"/>
  <c r="L56" i="2"/>
  <c r="N56" i="2" s="1"/>
  <c r="L25" i="2"/>
  <c r="N25" i="2" s="1"/>
  <c r="L117" i="2"/>
  <c r="N117" i="2" s="1"/>
  <c r="L37" i="2"/>
  <c r="N37" i="2" s="1"/>
  <c r="L85" i="2"/>
  <c r="N85" i="2" s="1"/>
  <c r="L105" i="2"/>
  <c r="L93" i="2"/>
  <c r="N93" i="2" s="1"/>
  <c r="L213" i="2"/>
  <c r="Z236" i="4"/>
  <c r="AB236" i="4" s="1"/>
  <c r="Z268" i="4"/>
  <c r="AB268" i="4" s="1"/>
  <c r="L212" i="2"/>
  <c r="N212" i="2" s="1"/>
  <c r="Z270" i="4"/>
  <c r="AB270" i="4" s="1"/>
  <c r="Z233" i="4"/>
  <c r="AB233" i="4" s="1"/>
  <c r="Z232" i="4"/>
  <c r="AB232" i="4" s="1"/>
  <c r="L218" i="2"/>
  <c r="Z37" i="4"/>
  <c r="L66" i="2"/>
  <c r="N66" i="2" s="1"/>
  <c r="L72" i="2"/>
  <c r="N72" i="2" s="1"/>
  <c r="L106" i="2"/>
  <c r="N106" i="2" s="1"/>
  <c r="L118" i="2"/>
  <c r="N118" i="2" s="1"/>
  <c r="L100" i="2"/>
  <c r="L98" i="2"/>
  <c r="N98" i="2" s="1"/>
  <c r="L95" i="2"/>
  <c r="N95" i="2" s="1"/>
  <c r="Z3" i="4"/>
  <c r="H233" i="2"/>
  <c r="F178" i="3"/>
  <c r="F39" i="3"/>
  <c r="H295" i="2"/>
  <c r="H270" i="3" s="1"/>
  <c r="N365" i="4"/>
  <c r="O162" i="4"/>
  <c r="N162" i="4"/>
  <c r="N230" i="4"/>
  <c r="P230" i="4"/>
  <c r="P369" i="4"/>
  <c r="V248" i="4"/>
  <c r="X248" i="4" s="1"/>
  <c r="D72" i="8"/>
  <c r="F72" i="8" s="1"/>
  <c r="V127" i="4"/>
  <c r="X127" i="4" s="1"/>
  <c r="D28" i="8"/>
  <c r="F28" i="8" s="1"/>
  <c r="R162" i="4"/>
  <c r="O230" i="4"/>
  <c r="R230" i="4"/>
  <c r="Q371" i="4"/>
  <c r="Q230" i="4"/>
  <c r="Q365" i="4"/>
  <c r="N371" i="4"/>
  <c r="N372" i="4"/>
  <c r="Q372" i="4"/>
  <c r="R365" i="4"/>
  <c r="P365" i="4"/>
  <c r="O365" i="4"/>
  <c r="O369" i="4"/>
  <c r="N369" i="4"/>
  <c r="R369" i="4"/>
  <c r="Q369" i="4"/>
  <c r="P371" i="4"/>
  <c r="O371" i="4"/>
  <c r="R371" i="4"/>
  <c r="O372" i="4"/>
  <c r="R372" i="4"/>
  <c r="P372" i="4"/>
  <c r="U195" i="4"/>
  <c r="V195" i="4" s="1"/>
  <c r="V314" i="4"/>
  <c r="X314" i="4" s="1"/>
  <c r="G84" i="8"/>
  <c r="X330" i="4"/>
  <c r="S372" i="4"/>
  <c r="D95" i="8"/>
  <c r="F95" i="8" s="1"/>
  <c r="Q162" i="4"/>
  <c r="P162" i="4"/>
  <c r="D22" i="8"/>
  <c r="F22" i="8" s="1"/>
  <c r="V48" i="4"/>
  <c r="U244" i="4"/>
  <c r="F89" i="3"/>
  <c r="F74" i="3"/>
  <c r="F58" i="3"/>
  <c r="F62" i="3"/>
  <c r="H12" i="2"/>
  <c r="A129" i="3"/>
  <c r="S369" i="4"/>
  <c r="S162" i="4"/>
  <c r="S365" i="4"/>
  <c r="S371" i="4"/>
  <c r="S230" i="4"/>
  <c r="F273" i="3"/>
  <c r="F131" i="3"/>
  <c r="F93" i="3"/>
  <c r="I95" i="8"/>
  <c r="H210" i="2"/>
  <c r="J210" i="2" s="1"/>
  <c r="H44" i="2"/>
  <c r="F251" i="3"/>
  <c r="H212" i="2"/>
  <c r="J212" i="2" s="1"/>
  <c r="H68" i="2"/>
  <c r="H42" i="3" s="1"/>
  <c r="F42" i="3"/>
  <c r="F268" i="3"/>
  <c r="H213" i="2"/>
  <c r="H188" i="3" s="1"/>
  <c r="H20" i="2"/>
  <c r="D77" i="6"/>
  <c r="F38" i="3"/>
  <c r="H215" i="2"/>
  <c r="F190" i="3"/>
  <c r="F199" i="3"/>
  <c r="F29" i="3"/>
  <c r="I20" i="6"/>
  <c r="H294" i="2"/>
  <c r="J294" i="2" s="1"/>
  <c r="F269" i="3"/>
  <c r="H97" i="2"/>
  <c r="H250" i="2"/>
  <c r="J250" i="2" s="1"/>
  <c r="F225" i="3"/>
  <c r="H292" i="2"/>
  <c r="F105" i="3"/>
  <c r="H282" i="2"/>
  <c r="F257" i="3"/>
  <c r="H226" i="2"/>
  <c r="J226" i="2" s="1"/>
  <c r="H262" i="2"/>
  <c r="F121" i="3"/>
  <c r="H147" i="2"/>
  <c r="F101" i="3"/>
  <c r="H127" i="2"/>
  <c r="H101" i="3" s="1"/>
  <c r="H259" i="2"/>
  <c r="J259" i="2" s="1"/>
  <c r="D108" i="6"/>
  <c r="F243" i="3"/>
  <c r="H235" i="2"/>
  <c r="F210" i="3"/>
  <c r="H241" i="2"/>
  <c r="H216" i="3" s="1"/>
  <c r="H99" i="2"/>
  <c r="D57" i="6"/>
  <c r="F86" i="3"/>
  <c r="H279" i="2"/>
  <c r="H92" i="2"/>
  <c r="F60" i="3"/>
  <c r="H86" i="2"/>
  <c r="G50" i="6"/>
  <c r="I25" i="3"/>
  <c r="G108" i="6"/>
  <c r="I196" i="3"/>
  <c r="G95" i="6"/>
  <c r="I202" i="3"/>
  <c r="I18" i="3"/>
  <c r="I22" i="8"/>
  <c r="I28" i="8"/>
  <c r="I57" i="6"/>
  <c r="I108" i="6"/>
  <c r="D45" i="7" l="1"/>
  <c r="E45" i="7"/>
  <c r="E44" i="7"/>
  <c r="G44" i="7"/>
  <c r="E14" i="7"/>
  <c r="E16" i="7"/>
  <c r="G15" i="7"/>
  <c r="E15" i="7"/>
  <c r="G14" i="7"/>
  <c r="N239" i="3"/>
  <c r="U338" i="4"/>
  <c r="V338" i="4" s="1"/>
  <c r="D88" i="8"/>
  <c r="F88" i="8" s="1"/>
  <c r="H88" i="8" s="1"/>
  <c r="U308" i="4"/>
  <c r="V308" i="4" s="1"/>
  <c r="X308" i="4" s="1"/>
  <c r="D87" i="8"/>
  <c r="F87" i="8" s="1"/>
  <c r="H87" i="8" s="1"/>
  <c r="U30" i="4"/>
  <c r="V30" i="4" s="1"/>
  <c r="X30" i="4" s="1"/>
  <c r="D15" i="8"/>
  <c r="F15" i="8" s="1"/>
  <c r="H15" i="8" s="1"/>
  <c r="U305" i="4"/>
  <c r="V305" i="4" s="1"/>
  <c r="X305" i="4" s="1"/>
  <c r="D91" i="8"/>
  <c r="F91" i="8" s="1"/>
  <c r="H91" i="8" s="1"/>
  <c r="U202" i="4"/>
  <c r="V202" i="4" s="1"/>
  <c r="D58" i="8"/>
  <c r="F58" i="8" s="1"/>
  <c r="H58" i="8" s="1"/>
  <c r="U227" i="4"/>
  <c r="V227" i="4" s="1"/>
  <c r="X227" i="4" s="1"/>
  <c r="D57" i="8"/>
  <c r="F57" i="8" s="1"/>
  <c r="H57" i="8" s="1"/>
  <c r="U57" i="4"/>
  <c r="V57" i="4" s="1"/>
  <c r="X57" i="4" s="1"/>
  <c r="D14" i="8"/>
  <c r="F14" i="8" s="1"/>
  <c r="H14" i="8" s="1"/>
  <c r="L148" i="2"/>
  <c r="L140" i="3"/>
  <c r="L60" i="3"/>
  <c r="N60" i="3" s="1"/>
  <c r="L65" i="3"/>
  <c r="N65" i="3" s="1"/>
  <c r="L67" i="3"/>
  <c r="L86" i="2"/>
  <c r="N86" i="2" s="1"/>
  <c r="Z59" i="4"/>
  <c r="AB59" i="4" s="1"/>
  <c r="Z201" i="4"/>
  <c r="J33" i="12"/>
  <c r="L33" i="11"/>
  <c r="J32" i="13"/>
  <c r="L300" i="2"/>
  <c r="L164" i="2"/>
  <c r="L138" i="3"/>
  <c r="L275" i="3"/>
  <c r="L128" i="3"/>
  <c r="N128" i="3" s="1"/>
  <c r="N32" i="15"/>
  <c r="L38" i="14"/>
  <c r="L303" i="2"/>
  <c r="L167" i="2"/>
  <c r="Z204" i="4"/>
  <c r="L37" i="11"/>
  <c r="J35" i="13"/>
  <c r="J36" i="12"/>
  <c r="L278" i="3"/>
  <c r="L141" i="3"/>
  <c r="L287" i="3"/>
  <c r="N287" i="3" s="1"/>
  <c r="J35" i="12"/>
  <c r="N31" i="15"/>
  <c r="L36" i="14"/>
  <c r="J34" i="13"/>
  <c r="L35" i="11"/>
  <c r="L302" i="2"/>
  <c r="Z292" i="4"/>
  <c r="AB292" i="4" s="1"/>
  <c r="L282" i="3"/>
  <c r="M282" i="3" s="1"/>
  <c r="L42" i="11"/>
  <c r="J44" i="12"/>
  <c r="J42" i="13"/>
  <c r="N38" i="15"/>
  <c r="L43" i="14"/>
  <c r="L45" i="14"/>
  <c r="L44" i="11"/>
  <c r="Z61" i="4"/>
  <c r="AB61" i="4" s="1"/>
  <c r="N36" i="15"/>
  <c r="J34" i="12"/>
  <c r="N30" i="15"/>
  <c r="L35" i="14"/>
  <c r="L34" i="11"/>
  <c r="J33" i="13"/>
  <c r="L312" i="2"/>
  <c r="N312" i="2" s="1"/>
  <c r="J36" i="13"/>
  <c r="J38" i="12"/>
  <c r="L15" i="3"/>
  <c r="L123" i="3"/>
  <c r="J38" i="13"/>
  <c r="N34" i="15"/>
  <c r="L41" i="14"/>
  <c r="L39" i="11"/>
  <c r="J40" i="12"/>
  <c r="L37" i="14"/>
  <c r="L36" i="11"/>
  <c r="J43" i="12"/>
  <c r="J42" i="12"/>
  <c r="L44" i="14"/>
  <c r="L43" i="11"/>
  <c r="J41" i="13"/>
  <c r="M7" i="15"/>
  <c r="H19" i="15"/>
  <c r="M8" i="15"/>
  <c r="O231" i="4"/>
  <c r="W238" i="4"/>
  <c r="X238" i="4" s="1"/>
  <c r="W235" i="4"/>
  <c r="AB235" i="4" s="1"/>
  <c r="H190" i="3"/>
  <c r="I215" i="2"/>
  <c r="I190" i="3" s="1"/>
  <c r="M14" i="15"/>
  <c r="W206" i="4" s="1"/>
  <c r="M28" i="15"/>
  <c r="G51" i="14"/>
  <c r="F51" i="14"/>
  <c r="B50" i="12"/>
  <c r="F50" i="12"/>
  <c r="D48" i="13"/>
  <c r="F48" i="13"/>
  <c r="U402" i="4"/>
  <c r="V402" i="4" s="1"/>
  <c r="X402" i="4" s="1"/>
  <c r="D90" i="8"/>
  <c r="F90" i="8" s="1"/>
  <c r="H90" i="8" s="1"/>
  <c r="AA110" i="4"/>
  <c r="K52" i="14"/>
  <c r="AA394" i="4"/>
  <c r="AC394" i="4" s="1"/>
  <c r="L204" i="3"/>
  <c r="N204" i="3" s="1"/>
  <c r="L61" i="3"/>
  <c r="L22" i="3"/>
  <c r="H21" i="15"/>
  <c r="L20" i="2"/>
  <c r="N20" i="2" s="1"/>
  <c r="L170" i="3"/>
  <c r="N170" i="3" s="1"/>
  <c r="L51" i="2"/>
  <c r="N51" i="2" s="1"/>
  <c r="Z125" i="4"/>
  <c r="AB125" i="4" s="1"/>
  <c r="L196" i="3"/>
  <c r="N196" i="3" s="1"/>
  <c r="L267" i="2"/>
  <c r="N267" i="2" s="1"/>
  <c r="L82" i="2"/>
  <c r="N82" i="2" s="1"/>
  <c r="L6" i="2"/>
  <c r="L7" i="2"/>
  <c r="L8" i="2"/>
  <c r="L9" i="2"/>
  <c r="L10" i="2"/>
  <c r="Z91" i="4"/>
  <c r="AB91" i="4" s="1"/>
  <c r="Z364" i="4"/>
  <c r="Z209" i="4"/>
  <c r="Z161" i="4"/>
  <c r="L152" i="3"/>
  <c r="N152" i="3" s="1"/>
  <c r="Z57" i="4"/>
  <c r="AB57" i="4" s="1"/>
  <c r="L64" i="3"/>
  <c r="N64" i="3" s="1"/>
  <c r="Z316" i="4"/>
  <c r="AB316" i="4" s="1"/>
  <c r="Z227" i="4"/>
  <c r="AB227" i="4" s="1"/>
  <c r="L195" i="2"/>
  <c r="N195" i="2" s="1"/>
  <c r="Z308" i="4"/>
  <c r="AA308" i="4" s="1"/>
  <c r="L221" i="2"/>
  <c r="N221" i="2" s="1"/>
  <c r="L25" i="3"/>
  <c r="N25" i="3" s="1"/>
  <c r="D110" i="8"/>
  <c r="F110" i="8" s="1"/>
  <c r="H110" i="8" s="1"/>
  <c r="D112" i="8"/>
  <c r="F112" i="8" s="1"/>
  <c r="H112" i="8" s="1"/>
  <c r="AA206" i="4"/>
  <c r="U221" i="4"/>
  <c r="V221" i="4" s="1"/>
  <c r="X221" i="4" s="1"/>
  <c r="D69" i="8"/>
  <c r="F69" i="8" s="1"/>
  <c r="AA337" i="4"/>
  <c r="T370" i="4"/>
  <c r="AA389" i="4"/>
  <c r="AA385" i="4"/>
  <c r="X389" i="4"/>
  <c r="X385" i="4"/>
  <c r="W397" i="4"/>
  <c r="D68" i="8"/>
  <c r="F68" i="8" s="1"/>
  <c r="T397" i="4"/>
  <c r="U196" i="4"/>
  <c r="V196" i="4" s="1"/>
  <c r="AB383" i="4"/>
  <c r="AC383" i="4" s="1"/>
  <c r="U406" i="4"/>
  <c r="V406" i="4" s="1"/>
  <c r="X406" i="4" s="1"/>
  <c r="AA388" i="4"/>
  <c r="AC388" i="4" s="1"/>
  <c r="U382" i="4"/>
  <c r="V382" i="4" s="1"/>
  <c r="X382" i="4" s="1"/>
  <c r="X395" i="4"/>
  <c r="H97" i="8"/>
  <c r="U299" i="4"/>
  <c r="V299" i="4" s="1"/>
  <c r="X299" i="4" s="1"/>
  <c r="AA336" i="4"/>
  <c r="U194" i="4"/>
  <c r="V194" i="4" s="1"/>
  <c r="X194" i="4" s="1"/>
  <c r="T409" i="4"/>
  <c r="H105" i="8"/>
  <c r="J231" i="4"/>
  <c r="J366" i="4" s="1"/>
  <c r="AA393" i="4"/>
  <c r="AC393" i="4" s="1"/>
  <c r="AA113" i="4"/>
  <c r="AB395" i="4"/>
  <c r="G313" i="2"/>
  <c r="G314" i="2" s="1"/>
  <c r="J268" i="2"/>
  <c r="H61" i="8"/>
  <c r="F134" i="3"/>
  <c r="H42" i="2"/>
  <c r="J42" i="2" s="1"/>
  <c r="E27" i="7"/>
  <c r="F212" i="3"/>
  <c r="H130" i="2"/>
  <c r="H104" i="3" s="1"/>
  <c r="M104" i="3" s="1"/>
  <c r="E111" i="6"/>
  <c r="H219" i="2"/>
  <c r="H194" i="3" s="1"/>
  <c r="M194" i="3" s="1"/>
  <c r="H281" i="2"/>
  <c r="H256" i="3" s="1"/>
  <c r="J256" i="3" s="1"/>
  <c r="H78" i="2"/>
  <c r="M78" i="2" s="1"/>
  <c r="O78" i="2" s="1"/>
  <c r="H245" i="2"/>
  <c r="H220" i="3" s="1"/>
  <c r="J220" i="3" s="1"/>
  <c r="D54" i="6"/>
  <c r="F54" i="6" s="1"/>
  <c r="D45" i="6"/>
  <c r="F45" i="6" s="1"/>
  <c r="H45" i="6" s="1"/>
  <c r="F14" i="3"/>
  <c r="D51" i="7" s="1"/>
  <c r="F235" i="3"/>
  <c r="F8" i="3"/>
  <c r="D58" i="7" s="1"/>
  <c r="H8" i="3"/>
  <c r="H73" i="2"/>
  <c r="H47" i="3" s="1"/>
  <c r="F232" i="3"/>
  <c r="H223" i="2"/>
  <c r="J223" i="2" s="1"/>
  <c r="F250" i="3"/>
  <c r="F31" i="3"/>
  <c r="H103" i="2"/>
  <c r="J103" i="2" s="1"/>
  <c r="H91" i="2"/>
  <c r="J91" i="2" s="1"/>
  <c r="H146" i="2"/>
  <c r="H120" i="3" s="1"/>
  <c r="M120" i="3" s="1"/>
  <c r="H139" i="2"/>
  <c r="H113" i="3" s="1"/>
  <c r="L22" i="2"/>
  <c r="N22" i="2" s="1"/>
  <c r="L80" i="2"/>
  <c r="N80" i="2" s="1"/>
  <c r="Z112" i="4"/>
  <c r="AB112" i="4" s="1"/>
  <c r="Z343" i="4"/>
  <c r="AB343" i="4" s="1"/>
  <c r="L165" i="3"/>
  <c r="N165" i="3" s="1"/>
  <c r="L30" i="3"/>
  <c r="N30" i="3" s="1"/>
  <c r="Z82" i="4"/>
  <c r="AB82" i="4" s="1"/>
  <c r="Z58" i="4"/>
  <c r="AB58" i="4" s="1"/>
  <c r="Z118" i="4"/>
  <c r="AB118" i="4" s="1"/>
  <c r="Z214" i="4"/>
  <c r="AB214" i="4" s="1"/>
  <c r="Z106" i="4"/>
  <c r="AB106" i="4" s="1"/>
  <c r="L158" i="2"/>
  <c r="N158" i="2" s="1"/>
  <c r="L277" i="2"/>
  <c r="N277" i="2" s="1"/>
  <c r="L193" i="2"/>
  <c r="N193" i="2" s="1"/>
  <c r="Z362" i="4"/>
  <c r="AB362" i="4" s="1"/>
  <c r="Z359" i="4"/>
  <c r="AB359" i="4" s="1"/>
  <c r="L284" i="2"/>
  <c r="N284" i="2" s="1"/>
  <c r="L268" i="3"/>
  <c r="L244" i="2"/>
  <c r="N244" i="2" s="1"/>
  <c r="L242" i="2"/>
  <c r="N242" i="2" s="1"/>
  <c r="L62" i="2"/>
  <c r="N62" i="2" s="1"/>
  <c r="L43" i="2"/>
  <c r="N43" i="2" s="1"/>
  <c r="L99" i="2"/>
  <c r="N99" i="2" s="1"/>
  <c r="Z30" i="4"/>
  <c r="AB30" i="4" s="1"/>
  <c r="L73" i="3"/>
  <c r="N73" i="3" s="1"/>
  <c r="L74" i="3"/>
  <c r="N74" i="3" s="1"/>
  <c r="L75" i="3"/>
  <c r="N75" i="3" s="1"/>
  <c r="L79" i="3"/>
  <c r="N79" i="3" s="1"/>
  <c r="L81" i="3"/>
  <c r="N81" i="3" s="1"/>
  <c r="L89" i="3"/>
  <c r="N89" i="3" s="1"/>
  <c r="L90" i="3"/>
  <c r="N90" i="3" s="1"/>
  <c r="L91" i="3"/>
  <c r="N91" i="3" s="1"/>
  <c r="L92" i="3"/>
  <c r="N92" i="3" s="1"/>
  <c r="L93" i="3"/>
  <c r="N93" i="3" s="1"/>
  <c r="L94" i="3"/>
  <c r="N94" i="3" s="1"/>
  <c r="L119" i="3"/>
  <c r="N119" i="3" s="1"/>
  <c r="L122" i="3"/>
  <c r="M122" i="3" s="1"/>
  <c r="L124" i="3"/>
  <c r="M124" i="3" s="1"/>
  <c r="L125" i="3"/>
  <c r="N125" i="3" s="1"/>
  <c r="L126" i="3"/>
  <c r="N126" i="3" s="1"/>
  <c r="L39" i="3"/>
  <c r="N39" i="3" s="1"/>
  <c r="L48" i="3"/>
  <c r="N48" i="3" s="1"/>
  <c r="L51" i="3"/>
  <c r="N51" i="3" s="1"/>
  <c r="L53" i="3"/>
  <c r="N53" i="3" s="1"/>
  <c r="L54" i="3"/>
  <c r="M54" i="3" s="1"/>
  <c r="L56" i="3"/>
  <c r="N56" i="3" s="1"/>
  <c r="L57" i="3"/>
  <c r="N57" i="3" s="1"/>
  <c r="L58" i="3"/>
  <c r="N58" i="3" s="1"/>
  <c r="L59" i="3"/>
  <c r="N59" i="3" s="1"/>
  <c r="L62" i="3"/>
  <c r="N62" i="3" s="1"/>
  <c r="L294" i="2"/>
  <c r="N294" i="2" s="1"/>
  <c r="L38" i="2"/>
  <c r="N38" i="2" s="1"/>
  <c r="L36" i="3"/>
  <c r="M36" i="3" s="1"/>
  <c r="L172" i="3"/>
  <c r="N172" i="3" s="1"/>
  <c r="Z69" i="4"/>
  <c r="AB69" i="4" s="1"/>
  <c r="Z144" i="4"/>
  <c r="AB144" i="4" s="1"/>
  <c r="Z89" i="4"/>
  <c r="AB89" i="4" s="1"/>
  <c r="Z401" i="4"/>
  <c r="AA401" i="4" s="1"/>
  <c r="L159" i="2"/>
  <c r="N159" i="2" s="1"/>
  <c r="Z127" i="4"/>
  <c r="AB127" i="4" s="1"/>
  <c r="L188" i="2"/>
  <c r="N188" i="2" s="1"/>
  <c r="Z68" i="4"/>
  <c r="AB68" i="4" s="1"/>
  <c r="Z318" i="4"/>
  <c r="AA318" i="4" s="1"/>
  <c r="Z339" i="4"/>
  <c r="AB339" i="4" s="1"/>
  <c r="Z224" i="4"/>
  <c r="AB224" i="4" s="1"/>
  <c r="L214" i="3"/>
  <c r="N214" i="3" s="1"/>
  <c r="L273" i="3"/>
  <c r="N273" i="3" s="1"/>
  <c r="Z39" i="4"/>
  <c r="AB39" i="4" s="1"/>
  <c r="L295" i="2"/>
  <c r="N295" i="2" s="1"/>
  <c r="L185" i="3"/>
  <c r="N185" i="3" s="1"/>
  <c r="H94" i="8"/>
  <c r="M323" i="2"/>
  <c r="N323" i="2"/>
  <c r="Z203" i="4"/>
  <c r="G65" i="8"/>
  <c r="H21" i="8"/>
  <c r="M20" i="2"/>
  <c r="O20" i="2" s="1"/>
  <c r="G26" i="7"/>
  <c r="D21" i="7"/>
  <c r="G27" i="7"/>
  <c r="I24" i="7"/>
  <c r="D24" i="7"/>
  <c r="I26" i="7"/>
  <c r="G24" i="7"/>
  <c r="D26" i="7"/>
  <c r="D27" i="7"/>
  <c r="M280" i="3"/>
  <c r="I23" i="7"/>
  <c r="E21" i="7"/>
  <c r="E24" i="7"/>
  <c r="G23" i="7"/>
  <c r="E25" i="7"/>
  <c r="G20" i="7"/>
  <c r="E26" i="7"/>
  <c r="L66" i="3"/>
  <c r="N66" i="3" s="1"/>
  <c r="I277" i="3"/>
  <c r="G16" i="7" s="1"/>
  <c r="G100" i="6"/>
  <c r="H100" i="6" s="1"/>
  <c r="N69" i="3"/>
  <c r="AB282" i="4"/>
  <c r="H268" i="3"/>
  <c r="I268" i="3"/>
  <c r="D19" i="6"/>
  <c r="F19" i="6" s="1"/>
  <c r="H19" i="6" s="1"/>
  <c r="H265" i="2"/>
  <c r="M265" i="2" s="1"/>
  <c r="O265" i="2" s="1"/>
  <c r="H67" i="2"/>
  <c r="J67" i="2" s="1"/>
  <c r="H183" i="2"/>
  <c r="J183" i="2" s="1"/>
  <c r="D5" i="7"/>
  <c r="H114" i="2"/>
  <c r="J114" i="2" s="1"/>
  <c r="H77" i="2"/>
  <c r="M77" i="2" s="1"/>
  <c r="O77" i="2" s="1"/>
  <c r="F242" i="3"/>
  <c r="H69" i="2"/>
  <c r="H43" i="3" s="1"/>
  <c r="M43" i="3" s="1"/>
  <c r="J74" i="2"/>
  <c r="M97" i="2"/>
  <c r="O97" i="2" s="1"/>
  <c r="P97" i="2" s="1"/>
  <c r="H66" i="3"/>
  <c r="J66" i="3" s="1"/>
  <c r="M92" i="2"/>
  <c r="O92" i="2" s="1"/>
  <c r="F64" i="3"/>
  <c r="D44" i="7" s="1"/>
  <c r="F44" i="7" s="1"/>
  <c r="H44" i="7" s="1"/>
  <c r="F85" i="3"/>
  <c r="F202" i="3"/>
  <c r="D11" i="7" s="1"/>
  <c r="D39" i="6"/>
  <c r="F39" i="6" s="1"/>
  <c r="H39" i="6" s="1"/>
  <c r="F128" i="3"/>
  <c r="F35" i="3"/>
  <c r="N205" i="3"/>
  <c r="F184" i="3"/>
  <c r="H143" i="2"/>
  <c r="J143" i="2" s="1"/>
  <c r="D46" i="6"/>
  <c r="F46" i="6" s="1"/>
  <c r="H46" i="6" s="1"/>
  <c r="H134" i="2"/>
  <c r="M134" i="2" s="1"/>
  <c r="O134" i="2" s="1"/>
  <c r="F173" i="3"/>
  <c r="D95" i="6"/>
  <c r="F95" i="6" s="1"/>
  <c r="H95" i="6" s="1"/>
  <c r="F203" i="3"/>
  <c r="F26" i="3"/>
  <c r="F15" i="3"/>
  <c r="D43" i="7" s="1"/>
  <c r="H274" i="2"/>
  <c r="J274" i="2" s="1"/>
  <c r="F82" i="3"/>
  <c r="H195" i="2"/>
  <c r="H170" i="3" s="1"/>
  <c r="H24" i="2"/>
  <c r="J24" i="2" s="1"/>
  <c r="D79" i="6"/>
  <c r="F79" i="6" s="1"/>
  <c r="H79" i="6" s="1"/>
  <c r="F156" i="3"/>
  <c r="D103" i="6"/>
  <c r="F103" i="6" s="1"/>
  <c r="H103" i="6" s="1"/>
  <c r="H11" i="2"/>
  <c r="J11" i="2" s="1"/>
  <c r="D17" i="6"/>
  <c r="E20" i="7"/>
  <c r="J33" i="2"/>
  <c r="L3" i="3"/>
  <c r="M3" i="3" s="1"/>
  <c r="E49" i="7"/>
  <c r="E46" i="7"/>
  <c r="G49" i="7"/>
  <c r="D50" i="7"/>
  <c r="E50" i="7"/>
  <c r="N231" i="4"/>
  <c r="N366" i="4" s="1"/>
  <c r="X282" i="4"/>
  <c r="D52" i="8"/>
  <c r="F52" i="8" s="1"/>
  <c r="D6" i="8"/>
  <c r="F6" i="8" s="1"/>
  <c r="AA352" i="4"/>
  <c r="U163" i="4"/>
  <c r="U370" i="4" s="1"/>
  <c r="D82" i="8"/>
  <c r="F82" i="8" s="1"/>
  <c r="AA76" i="4"/>
  <c r="U292" i="4"/>
  <c r="V292" i="4" s="1"/>
  <c r="AA292" i="4" s="1"/>
  <c r="AC292" i="4" s="1"/>
  <c r="I89" i="8" s="1"/>
  <c r="D89" i="8"/>
  <c r="F89" i="8" s="1"/>
  <c r="H89" i="8" s="1"/>
  <c r="U203" i="4"/>
  <c r="V203" i="4" s="1"/>
  <c r="D59" i="8"/>
  <c r="F59" i="8" s="1"/>
  <c r="U58" i="4"/>
  <c r="V58" i="4" s="1"/>
  <c r="X58" i="4" s="1"/>
  <c r="D16" i="8"/>
  <c r="F16" i="8" s="1"/>
  <c r="H16" i="8" s="1"/>
  <c r="U205" i="4"/>
  <c r="V205" i="4" s="1"/>
  <c r="X205" i="4" s="1"/>
  <c r="D65" i="8"/>
  <c r="F65" i="8" s="1"/>
  <c r="D19" i="8"/>
  <c r="F19" i="8" s="1"/>
  <c r="H19" i="8" s="1"/>
  <c r="H111" i="8"/>
  <c r="E103" i="8"/>
  <c r="H109" i="8"/>
  <c r="H240" i="2"/>
  <c r="J240" i="2" s="1"/>
  <c r="L276" i="3"/>
  <c r="L139" i="3"/>
  <c r="L301" i="2"/>
  <c r="L165" i="2"/>
  <c r="L34" i="14"/>
  <c r="AA408" i="4"/>
  <c r="AC408" i="4" s="1"/>
  <c r="N29" i="15"/>
  <c r="L146" i="3"/>
  <c r="M146" i="3" s="1"/>
  <c r="Z202" i="4"/>
  <c r="N45" i="3"/>
  <c r="N47" i="3"/>
  <c r="N52" i="3"/>
  <c r="F40" i="3"/>
  <c r="J39" i="3"/>
  <c r="J64" i="3"/>
  <c r="N49" i="3"/>
  <c r="D81" i="6"/>
  <c r="F81" i="6" s="1"/>
  <c r="H81" i="6" s="1"/>
  <c r="H129" i="2"/>
  <c r="J129" i="2" s="1"/>
  <c r="H54" i="2"/>
  <c r="H28" i="3" s="1"/>
  <c r="M28" i="3" s="1"/>
  <c r="J36" i="3"/>
  <c r="F238" i="3"/>
  <c r="D3" i="7" s="1"/>
  <c r="H137" i="2"/>
  <c r="H111" i="3" s="1"/>
  <c r="H231" i="2"/>
  <c r="H206" i="3" s="1"/>
  <c r="M206" i="3" s="1"/>
  <c r="H70" i="2"/>
  <c r="J70" i="2" s="1"/>
  <c r="H289" i="2"/>
  <c r="H264" i="3" s="1"/>
  <c r="M264" i="3" s="1"/>
  <c r="H93" i="2"/>
  <c r="H67" i="3" s="1"/>
  <c r="J67" i="3" s="1"/>
  <c r="H266" i="2"/>
  <c r="H241" i="3" s="1"/>
  <c r="M241" i="3" s="1"/>
  <c r="F95" i="3"/>
  <c r="H110" i="2"/>
  <c r="H84" i="3" s="1"/>
  <c r="J84" i="3" s="1"/>
  <c r="H218" i="2"/>
  <c r="M218" i="2" s="1"/>
  <c r="H63" i="2"/>
  <c r="H37" i="3" s="1"/>
  <c r="M37" i="3" s="1"/>
  <c r="H113" i="2"/>
  <c r="J113" i="2" s="1"/>
  <c r="F228" i="3"/>
  <c r="F213" i="3"/>
  <c r="H58" i="2"/>
  <c r="J58" i="2" s="1"/>
  <c r="H135" i="2"/>
  <c r="J135" i="2" s="1"/>
  <c r="J49" i="3"/>
  <c r="H142" i="2"/>
  <c r="J142" i="2" s="1"/>
  <c r="F49" i="3"/>
  <c r="F233" i="3"/>
  <c r="H51" i="2"/>
  <c r="F175" i="3"/>
  <c r="F261" i="3"/>
  <c r="F127" i="3"/>
  <c r="D57" i="7" s="1"/>
  <c r="H280" i="2"/>
  <c r="J280" i="2" s="1"/>
  <c r="H208" i="2"/>
  <c r="J208" i="2" s="1"/>
  <c r="J200" i="2"/>
  <c r="H123" i="2"/>
  <c r="H97" i="3" s="1"/>
  <c r="J97" i="3" s="1"/>
  <c r="D31" i="6"/>
  <c r="F31" i="6" s="1"/>
  <c r="H128" i="2"/>
  <c r="H102" i="3" s="1"/>
  <c r="J102" i="3" s="1"/>
  <c r="F211" i="3"/>
  <c r="H45" i="2"/>
  <c r="M45" i="2" s="1"/>
  <c r="J287" i="3"/>
  <c r="M287" i="3"/>
  <c r="O287" i="3" s="1"/>
  <c r="F154" i="3"/>
  <c r="N187" i="3"/>
  <c r="N189" i="3"/>
  <c r="N193" i="3"/>
  <c r="J185" i="2"/>
  <c r="H270" i="2"/>
  <c r="H245" i="3" s="1"/>
  <c r="M245" i="3" s="1"/>
  <c r="H109" i="2"/>
  <c r="J109" i="2" s="1"/>
  <c r="D51" i="14"/>
  <c r="H51" i="14"/>
  <c r="I282" i="3"/>
  <c r="J282" i="3" s="1"/>
  <c r="I180" i="2"/>
  <c r="G114" i="6" s="1"/>
  <c r="H50" i="11"/>
  <c r="AA407" i="4"/>
  <c r="AC407" i="4" s="1"/>
  <c r="H106" i="8"/>
  <c r="AA381" i="4"/>
  <c r="AC381" i="4" s="1"/>
  <c r="H104" i="8"/>
  <c r="X392" i="4"/>
  <c r="AA392" i="4"/>
  <c r="AC392" i="4" s="1"/>
  <c r="X391" i="4"/>
  <c r="AA391" i="4"/>
  <c r="AC391" i="4" s="1"/>
  <c r="AA379" i="4"/>
  <c r="AA405" i="4"/>
  <c r="AC405" i="4" s="1"/>
  <c r="H107" i="8"/>
  <c r="H113" i="8"/>
  <c r="AA396" i="4"/>
  <c r="F108" i="8"/>
  <c r="H108" i="8" s="1"/>
  <c r="AA404" i="4"/>
  <c r="AC404" i="4" s="1"/>
  <c r="G114" i="8"/>
  <c r="AB385" i="4"/>
  <c r="AB389" i="4"/>
  <c r="D11" i="8"/>
  <c r="F11" i="8" s="1"/>
  <c r="H11" i="8" s="1"/>
  <c r="AA27" i="4"/>
  <c r="M101" i="3"/>
  <c r="J203" i="2"/>
  <c r="H178" i="3"/>
  <c r="M178" i="3" s="1"/>
  <c r="D93" i="6"/>
  <c r="F93" i="6" s="1"/>
  <c r="AA241" i="4"/>
  <c r="L373" i="4"/>
  <c r="K373" i="4"/>
  <c r="AA282" i="4"/>
  <c r="H101" i="8"/>
  <c r="F253" i="3"/>
  <c r="H138" i="2"/>
  <c r="J138" i="2" s="1"/>
  <c r="F27" i="2"/>
  <c r="H102" i="2"/>
  <c r="M102" i="2" s="1"/>
  <c r="O102" i="2" s="1"/>
  <c r="P102" i="2" s="1"/>
  <c r="F21" i="3"/>
  <c r="H252" i="2"/>
  <c r="H227" i="3" s="1"/>
  <c r="I57" i="2"/>
  <c r="H89" i="2"/>
  <c r="J89" i="2" s="1"/>
  <c r="J148" i="2"/>
  <c r="F189" i="3"/>
  <c r="D37" i="6"/>
  <c r="F37" i="6" s="1"/>
  <c r="H37" i="6" s="1"/>
  <c r="D53" i="6"/>
  <c r="F53" i="6" s="1"/>
  <c r="H53" i="6" s="1"/>
  <c r="H35" i="2"/>
  <c r="H9" i="3" s="1"/>
  <c r="M9" i="3" s="1"/>
  <c r="F123" i="3"/>
  <c r="H36" i="2"/>
  <c r="H291" i="2"/>
  <c r="J291" i="2" s="1"/>
  <c r="M147" i="2"/>
  <c r="O147" i="2" s="1"/>
  <c r="P147" i="2" s="1"/>
  <c r="F24" i="3"/>
  <c r="H254" i="2"/>
  <c r="H229" i="3" s="1"/>
  <c r="J229" i="3" s="1"/>
  <c r="H136" i="2"/>
  <c r="H110" i="3" s="1"/>
  <c r="M110" i="3" s="1"/>
  <c r="F78" i="3"/>
  <c r="H95" i="2"/>
  <c r="D34" i="6"/>
  <c r="F34" i="6" s="1"/>
  <c r="J297" i="2"/>
  <c r="AA304" i="4"/>
  <c r="AA29" i="4"/>
  <c r="AA84" i="4"/>
  <c r="H98" i="8"/>
  <c r="D8" i="8"/>
  <c r="F8" i="8" s="1"/>
  <c r="H8" i="8" s="1"/>
  <c r="H100" i="8"/>
  <c r="D71" i="8"/>
  <c r="F71" i="8" s="1"/>
  <c r="AA122" i="4"/>
  <c r="J373" i="4"/>
  <c r="I373" i="4"/>
  <c r="G231" i="4"/>
  <c r="G366" i="4" s="1"/>
  <c r="AA312" i="4"/>
  <c r="W50" i="4"/>
  <c r="X50" i="4" s="1"/>
  <c r="AA25" i="4"/>
  <c r="H86" i="8"/>
  <c r="N150" i="3"/>
  <c r="N21" i="3"/>
  <c r="N190" i="3"/>
  <c r="N269" i="3"/>
  <c r="N22" i="3"/>
  <c r="N188" i="3"/>
  <c r="N32" i="3"/>
  <c r="F33" i="3"/>
  <c r="P231" i="4"/>
  <c r="P366" i="4" s="1"/>
  <c r="D5" i="8"/>
  <c r="F5" i="8" s="1"/>
  <c r="D51" i="8"/>
  <c r="F51" i="8" s="1"/>
  <c r="D25" i="8"/>
  <c r="F25" i="8" s="1"/>
  <c r="H25" i="8" s="1"/>
  <c r="M373" i="4"/>
  <c r="D96" i="8"/>
  <c r="F96" i="8" s="1"/>
  <c r="H96" i="8" s="1"/>
  <c r="Q231" i="4"/>
  <c r="Q366" i="4" s="1"/>
  <c r="D50" i="8"/>
  <c r="F50" i="8" s="1"/>
  <c r="H50" i="8" s="1"/>
  <c r="D70" i="8"/>
  <c r="F70" i="8" s="1"/>
  <c r="U46" i="4"/>
  <c r="V46" i="4" s="1"/>
  <c r="X46" i="4" s="1"/>
  <c r="R231" i="4"/>
  <c r="R366" i="4" s="1"/>
  <c r="AA47" i="4"/>
  <c r="U15" i="4"/>
  <c r="V15" i="4" s="1"/>
  <c r="X15" i="4" s="1"/>
  <c r="AA302" i="4"/>
  <c r="AA88" i="4"/>
  <c r="M299" i="3"/>
  <c r="F106" i="3"/>
  <c r="N136" i="3"/>
  <c r="H199" i="2"/>
  <c r="J199" i="2" s="1"/>
  <c r="H60" i="2"/>
  <c r="H34" i="3" s="1"/>
  <c r="J34" i="3" s="1"/>
  <c r="F231" i="3"/>
  <c r="F98" i="3"/>
  <c r="F100" i="3"/>
  <c r="D33" i="7" s="1"/>
  <c r="F263" i="3"/>
  <c r="J141" i="2"/>
  <c r="F244" i="3"/>
  <c r="H234" i="2"/>
  <c r="H209" i="3" s="1"/>
  <c r="H251" i="2"/>
  <c r="J251" i="2" s="1"/>
  <c r="F223" i="3"/>
  <c r="H202" i="2"/>
  <c r="M202" i="2" s="1"/>
  <c r="D29" i="6"/>
  <c r="F29" i="6" s="1"/>
  <c r="F191" i="3"/>
  <c r="J7" i="3"/>
  <c r="M203" i="2"/>
  <c r="F17" i="3"/>
  <c r="D52" i="7" s="1"/>
  <c r="F112" i="3"/>
  <c r="D35" i="7" s="1"/>
  <c r="D9" i="7"/>
  <c r="H133" i="2"/>
  <c r="J133" i="2" s="1"/>
  <c r="N151" i="3"/>
  <c r="F115" i="3"/>
  <c r="H249" i="2"/>
  <c r="J249" i="2" s="1"/>
  <c r="H106" i="2"/>
  <c r="J106" i="2" s="1"/>
  <c r="H247" i="2"/>
  <c r="H222" i="3" s="1"/>
  <c r="N7" i="3"/>
  <c r="H94" i="2"/>
  <c r="J23" i="3"/>
  <c r="M300" i="3"/>
  <c r="M304" i="3"/>
  <c r="O304" i="3" s="1"/>
  <c r="M301" i="3"/>
  <c r="AA42" i="4"/>
  <c r="H30" i="8"/>
  <c r="AA120" i="4"/>
  <c r="H79" i="3"/>
  <c r="J79" i="3" s="1"/>
  <c r="D75" i="6"/>
  <c r="F75" i="6" s="1"/>
  <c r="H75" i="6" s="1"/>
  <c r="M281" i="3"/>
  <c r="AA10" i="4"/>
  <c r="AC10" i="4" s="1"/>
  <c r="L231" i="4"/>
  <c r="L366" i="4" s="1"/>
  <c r="K231" i="4"/>
  <c r="K366" i="4" s="1"/>
  <c r="AA154" i="4"/>
  <c r="M231" i="4"/>
  <c r="M366" i="4" s="1"/>
  <c r="G373" i="4"/>
  <c r="H28" i="8"/>
  <c r="D13" i="8"/>
  <c r="F13" i="8" s="1"/>
  <c r="H13" i="8" s="1"/>
  <c r="AB337" i="4"/>
  <c r="D48" i="8"/>
  <c r="F48" i="8" s="1"/>
  <c r="I305" i="2"/>
  <c r="AA23" i="4"/>
  <c r="AC23" i="4" s="1"/>
  <c r="X23" i="4"/>
  <c r="X300" i="4"/>
  <c r="AA300" i="4"/>
  <c r="AC300" i="4" s="1"/>
  <c r="AA274" i="4"/>
  <c r="AC274" i="4" s="1"/>
  <c r="D83" i="8"/>
  <c r="F83" i="8" s="1"/>
  <c r="D93" i="8"/>
  <c r="F93" i="8" s="1"/>
  <c r="D23" i="8"/>
  <c r="F23" i="8" s="1"/>
  <c r="H23" i="8" s="1"/>
  <c r="D26" i="8"/>
  <c r="F26" i="8" s="1"/>
  <c r="H26" i="8" s="1"/>
  <c r="D3" i="8"/>
  <c r="F3" i="8" s="1"/>
  <c r="H3" i="8" s="1"/>
  <c r="D20" i="8"/>
  <c r="F20" i="8" s="1"/>
  <c r="H20" i="8" s="1"/>
  <c r="D81" i="8"/>
  <c r="F81" i="8" s="1"/>
  <c r="H81" i="8" s="1"/>
  <c r="D10" i="8"/>
  <c r="F10" i="8" s="1"/>
  <c r="H10" i="8" s="1"/>
  <c r="H231" i="4"/>
  <c r="H366" i="4" s="1"/>
  <c r="R373" i="4"/>
  <c r="AA182" i="4"/>
  <c r="AB312" i="4"/>
  <c r="AB16" i="4"/>
  <c r="AA355" i="4"/>
  <c r="S231" i="4"/>
  <c r="S366" i="4" s="1"/>
  <c r="G32" i="6"/>
  <c r="I169" i="2"/>
  <c r="I143" i="3" s="1"/>
  <c r="J143" i="3" s="1"/>
  <c r="I166" i="2"/>
  <c r="I146" i="3"/>
  <c r="J146" i="3" s="1"/>
  <c r="AA200" i="4"/>
  <c r="D76" i="8"/>
  <c r="F76" i="8" s="1"/>
  <c r="H76" i="8" s="1"/>
  <c r="AA275" i="4"/>
  <c r="AC275" i="4" s="1"/>
  <c r="G83" i="8"/>
  <c r="AA126" i="4"/>
  <c r="AC126" i="4" s="1"/>
  <c r="D53" i="8"/>
  <c r="F53" i="8" s="1"/>
  <c r="T162" i="4"/>
  <c r="AA49" i="4"/>
  <c r="AC49" i="4" s="1"/>
  <c r="AA349" i="4"/>
  <c r="AC349" i="4" s="1"/>
  <c r="AA151" i="4"/>
  <c r="AC151" i="4" s="1"/>
  <c r="AA269" i="4"/>
  <c r="AC269" i="4" s="1"/>
  <c r="AA166" i="4"/>
  <c r="M298" i="3"/>
  <c r="O298" i="3" s="1"/>
  <c r="L169" i="2"/>
  <c r="M169" i="2" s="1"/>
  <c r="L305" i="2"/>
  <c r="AA256" i="4"/>
  <c r="AC256" i="4" s="1"/>
  <c r="AA16" i="4"/>
  <c r="AA215" i="4"/>
  <c r="AC215" i="4" s="1"/>
  <c r="AA193" i="4"/>
  <c r="AA148" i="4"/>
  <c r="AC148" i="4" s="1"/>
  <c r="M296" i="3"/>
  <c r="O296" i="3" s="1"/>
  <c r="AA340" i="4"/>
  <c r="AC340" i="4" s="1"/>
  <c r="AA378" i="4"/>
  <c r="AC378" i="4" s="1"/>
  <c r="AB110" i="4"/>
  <c r="AC110" i="4" s="1"/>
  <c r="AA406" i="4"/>
  <c r="AC406" i="4" s="1"/>
  <c r="AA77" i="4"/>
  <c r="AC77" i="4" s="1"/>
  <c r="AA48" i="4"/>
  <c r="AC48" i="4" s="1"/>
  <c r="AA43" i="4"/>
  <c r="AC43" i="4" s="1"/>
  <c r="AB396" i="4"/>
  <c r="I109" i="8"/>
  <c r="L166" i="2"/>
  <c r="M166" i="2" s="1"/>
  <c r="AB29" i="4"/>
  <c r="AA403" i="4"/>
  <c r="AC403" i="4" s="1"/>
  <c r="AB122" i="4"/>
  <c r="AB355" i="4"/>
  <c r="AB187" i="4"/>
  <c r="AA195" i="4"/>
  <c r="AA395" i="4"/>
  <c r="AC395" i="4" s="1"/>
  <c r="AB76" i="4"/>
  <c r="AA83" i="4"/>
  <c r="AC83" i="4" s="1"/>
  <c r="AA314" i="4"/>
  <c r="AC314" i="4" s="1"/>
  <c r="AA360" i="4"/>
  <c r="AC360" i="4" s="1"/>
  <c r="AA198" i="4"/>
  <c r="AB302" i="4"/>
  <c r="AB379" i="4"/>
  <c r="M291" i="3"/>
  <c r="O291" i="3" s="1"/>
  <c r="M302" i="3"/>
  <c r="O302" i="3" s="1"/>
  <c r="Z205" i="4"/>
  <c r="AB205" i="4" s="1"/>
  <c r="AA377" i="4"/>
  <c r="AC377" i="4" s="1"/>
  <c r="AA14" i="4"/>
  <c r="AC14" i="4" s="1"/>
  <c r="AA390" i="4"/>
  <c r="AC390" i="4" s="1"/>
  <c r="M145" i="2"/>
  <c r="O145" i="2" s="1"/>
  <c r="AA132" i="4"/>
  <c r="AC132" i="4" s="1"/>
  <c r="AA384" i="4"/>
  <c r="AC384" i="4" s="1"/>
  <c r="AA100" i="4"/>
  <c r="AC100" i="4" s="1"/>
  <c r="N299" i="3"/>
  <c r="AB186" i="4"/>
  <c r="W174" i="4"/>
  <c r="X174" i="4" s="1"/>
  <c r="AA174" i="4"/>
  <c r="X345" i="4"/>
  <c r="AA345" i="4"/>
  <c r="AC345" i="4" s="1"/>
  <c r="AA338" i="4"/>
  <c r="AC338" i="4" s="1"/>
  <c r="X338" i="4"/>
  <c r="AA235" i="4"/>
  <c r="X354" i="4"/>
  <c r="AA354" i="4"/>
  <c r="AC354" i="4" s="1"/>
  <c r="X264" i="4"/>
  <c r="AA264" i="4"/>
  <c r="AC264" i="4" s="1"/>
  <c r="X91" i="4"/>
  <c r="X114" i="4"/>
  <c r="AA114" i="4"/>
  <c r="AC114" i="4" s="1"/>
  <c r="X175" i="4"/>
  <c r="AB175" i="4"/>
  <c r="AA273" i="4"/>
  <c r="AC273" i="4" s="1"/>
  <c r="D66" i="8"/>
  <c r="F66" i="8" s="1"/>
  <c r="H66" i="8" s="1"/>
  <c r="X14" i="4"/>
  <c r="D60" i="8"/>
  <c r="F60" i="8" s="1"/>
  <c r="H60" i="8" s="1"/>
  <c r="AA79" i="4"/>
  <c r="AC79" i="4" s="1"/>
  <c r="H36" i="8"/>
  <c r="T365" i="4"/>
  <c r="D4" i="8"/>
  <c r="F4" i="8" s="1"/>
  <c r="AA267" i="4"/>
  <c r="AC267" i="4" s="1"/>
  <c r="AB304" i="4"/>
  <c r="X360" i="4"/>
  <c r="U105" i="4"/>
  <c r="V105" i="4" s="1"/>
  <c r="X105" i="4" s="1"/>
  <c r="AA11" i="4"/>
  <c r="AC11" i="4" s="1"/>
  <c r="U239" i="4"/>
  <c r="V239" i="4" s="1"/>
  <c r="X239" i="4" s="1"/>
  <c r="H37" i="8"/>
  <c r="X48" i="4"/>
  <c r="D62" i="8"/>
  <c r="F62" i="8" s="1"/>
  <c r="AA196" i="4"/>
  <c r="P373" i="4"/>
  <c r="AA249" i="4"/>
  <c r="U37" i="4"/>
  <c r="V37" i="4" s="1"/>
  <c r="X37" i="4" s="1"/>
  <c r="D78" i="8"/>
  <c r="F78" i="8" s="1"/>
  <c r="H78" i="8" s="1"/>
  <c r="AA259" i="4"/>
  <c r="T372" i="4"/>
  <c r="X132" i="4"/>
  <c r="AB194" i="4"/>
  <c r="U172" i="4"/>
  <c r="V172" i="4" s="1"/>
  <c r="W172" i="4" s="1"/>
  <c r="AB172" i="4" s="1"/>
  <c r="U285" i="4"/>
  <c r="V285" i="4" s="1"/>
  <c r="U7" i="4"/>
  <c r="V7" i="4" s="1"/>
  <c r="X7" i="4" s="1"/>
  <c r="H77" i="8"/>
  <c r="AA260" i="4"/>
  <c r="AC260" i="4" s="1"/>
  <c r="AA332" i="4"/>
  <c r="AC332" i="4" s="1"/>
  <c r="D79" i="8"/>
  <c r="F79" i="8" s="1"/>
  <c r="H79" i="8" s="1"/>
  <c r="AA96" i="4"/>
  <c r="AC96" i="4" s="1"/>
  <c r="AB167" i="4"/>
  <c r="W193" i="4"/>
  <c r="AB193" i="4" s="1"/>
  <c r="T210" i="4"/>
  <c r="X167" i="4"/>
  <c r="AA34" i="4"/>
  <c r="AC34" i="4" s="1"/>
  <c r="T230" i="4"/>
  <c r="D47" i="8"/>
  <c r="F47" i="8" s="1"/>
  <c r="H47" i="8" s="1"/>
  <c r="D99" i="8"/>
  <c r="F99" i="8" s="1"/>
  <c r="AA179" i="4"/>
  <c r="X179" i="4"/>
  <c r="AA250" i="4"/>
  <c r="AC250" i="4" s="1"/>
  <c r="AA207" i="4"/>
  <c r="AA146" i="4"/>
  <c r="AC146" i="4" s="1"/>
  <c r="O366" i="4"/>
  <c r="W166" i="4"/>
  <c r="AB166" i="4" s="1"/>
  <c r="U248" i="4"/>
  <c r="AA327" i="4"/>
  <c r="AC327" i="4" s="1"/>
  <c r="AA272" i="4"/>
  <c r="AC272" i="4" s="1"/>
  <c r="AB84" i="4"/>
  <c r="U3" i="4"/>
  <c r="V3" i="4" s="1"/>
  <c r="X3" i="4" s="1"/>
  <c r="H373" i="4"/>
  <c r="AA330" i="4"/>
  <c r="AC330" i="4" s="1"/>
  <c r="D84" i="8"/>
  <c r="F84" i="8" s="1"/>
  <c r="H84" i="8" s="1"/>
  <c r="H24" i="8"/>
  <c r="H27" i="8"/>
  <c r="X228" i="4"/>
  <c r="AA228" i="4"/>
  <c r="AC228" i="4" s="1"/>
  <c r="AA288" i="4"/>
  <c r="W288" i="4"/>
  <c r="AB288" i="4" s="1"/>
  <c r="W28" i="4"/>
  <c r="X28" i="4" s="1"/>
  <c r="AA28" i="4"/>
  <c r="X242" i="4"/>
  <c r="AA242" i="4"/>
  <c r="AC242" i="4" s="1"/>
  <c r="T369" i="4"/>
  <c r="AA265" i="4"/>
  <c r="AC265" i="4" s="1"/>
  <c r="D7" i="8"/>
  <c r="F7" i="8" s="1"/>
  <c r="AA261" i="4"/>
  <c r="AC261" i="4" s="1"/>
  <c r="X327" i="4"/>
  <c r="AB88" i="4"/>
  <c r="AA344" i="4"/>
  <c r="AC344" i="4" s="1"/>
  <c r="AA109" i="4"/>
  <c r="AC109" i="4" s="1"/>
  <c r="H31" i="8"/>
  <c r="AA36" i="4"/>
  <c r="AC36" i="4" s="1"/>
  <c r="AA104" i="4"/>
  <c r="AC104" i="4" s="1"/>
  <c r="AA257" i="4"/>
  <c r="AC257" i="4" s="1"/>
  <c r="AA223" i="4"/>
  <c r="AC223" i="4" s="1"/>
  <c r="H38" i="8"/>
  <c r="AB185" i="4"/>
  <c r="X189" i="4"/>
  <c r="H95" i="8"/>
  <c r="AB170" i="4"/>
  <c r="D9" i="8"/>
  <c r="F9" i="8" s="1"/>
  <c r="AA216" i="4"/>
  <c r="AC216" i="4" s="1"/>
  <c r="AA286" i="4"/>
  <c r="AC286" i="4" s="1"/>
  <c r="AA133" i="4"/>
  <c r="AC133" i="4" s="1"/>
  <c r="AB113" i="4"/>
  <c r="H44" i="8"/>
  <c r="H32" i="8"/>
  <c r="AA276" i="4"/>
  <c r="AC276" i="4" s="1"/>
  <c r="AA212" i="4"/>
  <c r="AC212" i="4" s="1"/>
  <c r="AA54" i="4"/>
  <c r="AC54" i="4" s="1"/>
  <c r="AA357" i="4"/>
  <c r="AC357" i="4" s="1"/>
  <c r="AA294" i="4"/>
  <c r="AC294" i="4" s="1"/>
  <c r="AA199" i="4"/>
  <c r="AA252" i="4"/>
  <c r="AC252" i="4" s="1"/>
  <c r="AA60" i="4"/>
  <c r="AC60" i="4" s="1"/>
  <c r="AA134" i="4"/>
  <c r="AC134" i="4" s="1"/>
  <c r="AA321" i="4"/>
  <c r="AC321" i="4" s="1"/>
  <c r="AA80" i="4"/>
  <c r="AC80" i="4" s="1"/>
  <c r="AA329" i="4"/>
  <c r="AC329" i="4" s="1"/>
  <c r="AA280" i="4"/>
  <c r="AC280" i="4" s="1"/>
  <c r="AA143" i="4"/>
  <c r="AC143" i="4" s="1"/>
  <c r="AA175" i="4"/>
  <c r="AA291" i="4"/>
  <c r="AC291" i="4" s="1"/>
  <c r="AB42" i="4"/>
  <c r="AA188" i="4"/>
  <c r="AA189" i="4"/>
  <c r="AB352" i="4"/>
  <c r="AB188" i="4"/>
  <c r="T371" i="4"/>
  <c r="X104" i="4"/>
  <c r="AA5" i="4"/>
  <c r="AC5" i="4" s="1"/>
  <c r="AA50" i="4"/>
  <c r="AA287" i="4"/>
  <c r="AC287" i="4" s="1"/>
  <c r="AA75" i="4"/>
  <c r="AC75" i="4" s="1"/>
  <c r="H18" i="8"/>
  <c r="AB27" i="4"/>
  <c r="D80" i="8"/>
  <c r="F80" i="8" s="1"/>
  <c r="H80" i="8" s="1"/>
  <c r="X188" i="4"/>
  <c r="AA52" i="4"/>
  <c r="AC52" i="4" s="1"/>
  <c r="AA323" i="4"/>
  <c r="AC323" i="4" s="1"/>
  <c r="AA171" i="4"/>
  <c r="AA142" i="4"/>
  <c r="AC142" i="4" s="1"/>
  <c r="H41" i="8"/>
  <c r="I50" i="11"/>
  <c r="D50" i="11"/>
  <c r="B48" i="13"/>
  <c r="H48" i="13"/>
  <c r="C48" i="13"/>
  <c r="E48" i="13"/>
  <c r="G48" i="13"/>
  <c r="B51" i="14"/>
  <c r="C51" i="14"/>
  <c r="C50" i="11"/>
  <c r="G50" i="11"/>
  <c r="J50" i="11"/>
  <c r="B50" i="11"/>
  <c r="H17" i="8"/>
  <c r="J83" i="2"/>
  <c r="H187" i="3"/>
  <c r="J187" i="3" s="1"/>
  <c r="J119" i="2"/>
  <c r="M277" i="3"/>
  <c r="H85" i="3"/>
  <c r="M85" i="3" s="1"/>
  <c r="M226" i="2"/>
  <c r="O226" i="2" s="1"/>
  <c r="M64" i="2"/>
  <c r="O64" i="2" s="1"/>
  <c r="P64" i="2" s="1"/>
  <c r="M149" i="2"/>
  <c r="O149" i="2" s="1"/>
  <c r="M104" i="2"/>
  <c r="O104" i="2" s="1"/>
  <c r="M105" i="2"/>
  <c r="H94" i="3"/>
  <c r="J94" i="3" s="1"/>
  <c r="M308" i="2"/>
  <c r="F205" i="3"/>
  <c r="M177" i="2"/>
  <c r="O177" i="2" s="1"/>
  <c r="F85" i="6"/>
  <c r="H85" i="6" s="1"/>
  <c r="J125" i="2"/>
  <c r="H99" i="3"/>
  <c r="J99" i="3" s="1"/>
  <c r="F24" i="6"/>
  <c r="H24" i="6" s="1"/>
  <c r="D25" i="6"/>
  <c r="F25" i="6" s="1"/>
  <c r="H25" i="6" s="1"/>
  <c r="F99" i="3"/>
  <c r="N40" i="3"/>
  <c r="H201" i="2"/>
  <c r="J201" i="2" s="1"/>
  <c r="N44" i="3"/>
  <c r="M242" i="3"/>
  <c r="O242" i="3" s="1"/>
  <c r="H201" i="3"/>
  <c r="M201" i="3" s="1"/>
  <c r="N105" i="2"/>
  <c r="N63" i="3"/>
  <c r="H171" i="3"/>
  <c r="J171" i="3" s="1"/>
  <c r="N46" i="3"/>
  <c r="D55" i="6"/>
  <c r="F55" i="6" s="1"/>
  <c r="H38" i="3"/>
  <c r="M38" i="3" s="1"/>
  <c r="D90" i="6"/>
  <c r="F90" i="6" s="1"/>
  <c r="H285" i="2"/>
  <c r="H260" i="3" s="1"/>
  <c r="M260" i="3" s="1"/>
  <c r="F122" i="3"/>
  <c r="D46" i="7" s="1"/>
  <c r="J152" i="2"/>
  <c r="M107" i="2"/>
  <c r="O107" i="2" s="1"/>
  <c r="P107" i="2" s="1"/>
  <c r="J256" i="2"/>
  <c r="F248" i="3"/>
  <c r="D28" i="7" s="1"/>
  <c r="H252" i="3"/>
  <c r="J252" i="3" s="1"/>
  <c r="D112" i="6"/>
  <c r="F112" i="6" s="1"/>
  <c r="H112" i="6" s="1"/>
  <c r="M227" i="2"/>
  <c r="O227" i="2" s="1"/>
  <c r="F262" i="3"/>
  <c r="J216" i="2"/>
  <c r="M124" i="2"/>
  <c r="O124" i="2" s="1"/>
  <c r="N55" i="3"/>
  <c r="D94" i="6"/>
  <c r="F94" i="6" s="1"/>
  <c r="D91" i="6"/>
  <c r="F91" i="6" s="1"/>
  <c r="H91" i="6" s="1"/>
  <c r="M260" i="2"/>
  <c r="O260" i="2" s="1"/>
  <c r="P260" i="2" s="1"/>
  <c r="F21" i="6"/>
  <c r="H21" i="6" s="1"/>
  <c r="M214" i="2"/>
  <c r="O214" i="2" s="1"/>
  <c r="M162" i="2"/>
  <c r="M195" i="3"/>
  <c r="D33" i="6"/>
  <c r="F33" i="6" s="1"/>
  <c r="H33" i="6" s="1"/>
  <c r="F19" i="2"/>
  <c r="F77" i="6"/>
  <c r="H77" i="6" s="1"/>
  <c r="H233" i="3"/>
  <c r="J233" i="3" s="1"/>
  <c r="J162" i="2"/>
  <c r="M50" i="2"/>
  <c r="F13" i="6"/>
  <c r="H13" i="6" s="1"/>
  <c r="J281" i="2"/>
  <c r="M279" i="2"/>
  <c r="O279" i="2" s="1"/>
  <c r="P279" i="2" s="1"/>
  <c r="J302" i="2"/>
  <c r="M235" i="2"/>
  <c r="O235" i="2" s="1"/>
  <c r="P235" i="2" s="1"/>
  <c r="N203" i="2"/>
  <c r="I303" i="3"/>
  <c r="J300" i="3"/>
  <c r="G50" i="12"/>
  <c r="H50" i="12"/>
  <c r="I145" i="3"/>
  <c r="J145" i="3" s="1"/>
  <c r="G87" i="6"/>
  <c r="J306" i="3"/>
  <c r="M306" i="3"/>
  <c r="O306" i="3" s="1"/>
  <c r="N301" i="3"/>
  <c r="N131" i="3"/>
  <c r="N300" i="3"/>
  <c r="N228" i="3"/>
  <c r="N135" i="3"/>
  <c r="M305" i="3"/>
  <c r="N133" i="3"/>
  <c r="F97" i="6"/>
  <c r="H97" i="6" s="1"/>
  <c r="N245" i="3"/>
  <c r="N102" i="3"/>
  <c r="M292" i="3"/>
  <c r="O292" i="3" s="1"/>
  <c r="N293" i="3"/>
  <c r="J295" i="3"/>
  <c r="M295" i="3"/>
  <c r="O295" i="3" s="1"/>
  <c r="N305" i="3"/>
  <c r="N129" i="3"/>
  <c r="N130" i="3"/>
  <c r="J134" i="3"/>
  <c r="J136" i="3"/>
  <c r="J82" i="3"/>
  <c r="J93" i="3"/>
  <c r="N107" i="3"/>
  <c r="N96" i="3"/>
  <c r="F311" i="3"/>
  <c r="F303" i="3"/>
  <c r="J86" i="3"/>
  <c r="N127" i="3"/>
  <c r="N85" i="3"/>
  <c r="N88" i="3"/>
  <c r="N199" i="3"/>
  <c r="N120" i="3"/>
  <c r="J291" i="3"/>
  <c r="J42" i="3"/>
  <c r="M42" i="3"/>
  <c r="M117" i="2"/>
  <c r="O117" i="2" s="1"/>
  <c r="N129" i="2"/>
  <c r="H194" i="2"/>
  <c r="M194" i="2" s="1"/>
  <c r="F169" i="3"/>
  <c r="D19" i="7" s="1"/>
  <c r="M14" i="3"/>
  <c r="F178" i="2"/>
  <c r="H31" i="2"/>
  <c r="N15" i="2"/>
  <c r="M15" i="2"/>
  <c r="D50" i="6"/>
  <c r="F50" i="6" s="1"/>
  <c r="H50" i="6" s="1"/>
  <c r="F200" i="3"/>
  <c r="D92" i="6"/>
  <c r="F92" i="6" s="1"/>
  <c r="H140" i="2"/>
  <c r="M140" i="2" s="1"/>
  <c r="O140" i="2" s="1"/>
  <c r="N87" i="2"/>
  <c r="O87" i="2" s="1"/>
  <c r="H135" i="3"/>
  <c r="M135" i="3" s="1"/>
  <c r="F46" i="3"/>
  <c r="D87" i="6"/>
  <c r="F87" i="6" s="1"/>
  <c r="H98" i="2"/>
  <c r="H72" i="3" s="1"/>
  <c r="M72" i="3" s="1"/>
  <c r="D106" i="6"/>
  <c r="F106" i="6" s="1"/>
  <c r="H106" i="6" s="1"/>
  <c r="H222" i="2"/>
  <c r="M222" i="2" s="1"/>
  <c r="O222" i="2" s="1"/>
  <c r="H89" i="3"/>
  <c r="J89" i="3" s="1"/>
  <c r="J115" i="2"/>
  <c r="F195" i="3"/>
  <c r="M116" i="2"/>
  <c r="O116" i="2" s="1"/>
  <c r="J107" i="2"/>
  <c r="H81" i="3"/>
  <c r="H56" i="3"/>
  <c r="J56" i="3" s="1"/>
  <c r="J82" i="2"/>
  <c r="H71" i="2"/>
  <c r="D36" i="6"/>
  <c r="F36" i="6" s="1"/>
  <c r="F180" i="3"/>
  <c r="D109" i="6"/>
  <c r="F109" i="6" s="1"/>
  <c r="F70" i="3"/>
  <c r="H96" i="2"/>
  <c r="J96" i="2" s="1"/>
  <c r="H217" i="2"/>
  <c r="J217" i="2" s="1"/>
  <c r="H225" i="2"/>
  <c r="H200" i="3" s="1"/>
  <c r="M200" i="3" s="1"/>
  <c r="D54" i="7"/>
  <c r="N164" i="3"/>
  <c r="J232" i="2"/>
  <c r="H207" i="3"/>
  <c r="J207" i="3" s="1"/>
  <c r="M271" i="2"/>
  <c r="O271" i="2" s="1"/>
  <c r="M100" i="2"/>
  <c r="N100" i="2"/>
  <c r="F27" i="3"/>
  <c r="H53" i="2"/>
  <c r="M53" i="2" s="1"/>
  <c r="O53" i="2" s="1"/>
  <c r="H184" i="2"/>
  <c r="M184" i="2" s="1"/>
  <c r="D111" i="6"/>
  <c r="H13" i="2"/>
  <c r="M13" i="2" s="1"/>
  <c r="P13" i="2" s="1"/>
  <c r="M243" i="2"/>
  <c r="O243" i="2" s="1"/>
  <c r="P243" i="2" s="1"/>
  <c r="F130" i="3"/>
  <c r="D49" i="7" s="1"/>
  <c r="F192" i="3"/>
  <c r="H122" i="2"/>
  <c r="H96" i="3" s="1"/>
  <c r="F50" i="3"/>
  <c r="H290" i="2"/>
  <c r="M290" i="2" s="1"/>
  <c r="O290" i="2" s="1"/>
  <c r="P290" i="2" s="1"/>
  <c r="D18" i="6"/>
  <c r="F18" i="6" s="1"/>
  <c r="H18" i="6" s="1"/>
  <c r="J239" i="2"/>
  <c r="H214" i="3"/>
  <c r="F196" i="3"/>
  <c r="D14" i="7" s="1"/>
  <c r="F14" i="7" s="1"/>
  <c r="H221" i="2"/>
  <c r="J221" i="2" s="1"/>
  <c r="D89" i="6"/>
  <c r="F89" i="6" s="1"/>
  <c r="H283" i="2"/>
  <c r="J283" i="2" s="1"/>
  <c r="D48" i="6"/>
  <c r="F48" i="6" s="1"/>
  <c r="F236" i="3"/>
  <c r="F118" i="3"/>
  <c r="F45" i="3"/>
  <c r="N197" i="3"/>
  <c r="H133" i="3"/>
  <c r="J133" i="3" s="1"/>
  <c r="N72" i="3"/>
  <c r="N84" i="3"/>
  <c r="N86" i="3"/>
  <c r="N87" i="3"/>
  <c r="N95" i="3"/>
  <c r="N97" i="3"/>
  <c r="N98" i="3"/>
  <c r="N99" i="3"/>
  <c r="N103" i="3"/>
  <c r="N108" i="3"/>
  <c r="N110" i="3"/>
  <c r="N114" i="3"/>
  <c r="N115" i="3"/>
  <c r="N116" i="3"/>
  <c r="N117" i="3"/>
  <c r="N118" i="3"/>
  <c r="N121" i="3"/>
  <c r="M243" i="3"/>
  <c r="N123" i="3"/>
  <c r="N238" i="3"/>
  <c r="J40" i="2"/>
  <c r="J47" i="2"/>
  <c r="H98" i="3"/>
  <c r="M98" i="3" s="1"/>
  <c r="J124" i="2"/>
  <c r="H73" i="3"/>
  <c r="J73" i="3" s="1"/>
  <c r="J99" i="2"/>
  <c r="H123" i="3"/>
  <c r="M123" i="3" s="1"/>
  <c r="J149" i="2"/>
  <c r="J68" i="2"/>
  <c r="M68" i="2"/>
  <c r="O68" i="2" s="1"/>
  <c r="M41" i="2"/>
  <c r="O41" i="2" s="1"/>
  <c r="N256" i="2"/>
  <c r="M256" i="2"/>
  <c r="J23" i="2"/>
  <c r="M23" i="2"/>
  <c r="O23" i="2" s="1"/>
  <c r="P23" i="2" s="1"/>
  <c r="M140" i="3"/>
  <c r="J32" i="2"/>
  <c r="M32" i="2"/>
  <c r="O32" i="2" s="1"/>
  <c r="I43" i="6" s="1"/>
  <c r="H31" i="3"/>
  <c r="M31" i="3" s="1"/>
  <c r="H225" i="3"/>
  <c r="J225" i="3" s="1"/>
  <c r="N268" i="2"/>
  <c r="M268" i="2"/>
  <c r="H75" i="3"/>
  <c r="J75" i="3" s="1"/>
  <c r="J101" i="2"/>
  <c r="N162" i="2"/>
  <c r="J147" i="2"/>
  <c r="J150" i="2"/>
  <c r="H119" i="3"/>
  <c r="J119" i="3" s="1"/>
  <c r="J145" i="2"/>
  <c r="J284" i="2"/>
  <c r="H259" i="3"/>
  <c r="J259" i="3" s="1"/>
  <c r="J124" i="3"/>
  <c r="M246" i="2"/>
  <c r="O246" i="2" s="1"/>
  <c r="P246" i="2" s="1"/>
  <c r="M278" i="2"/>
  <c r="O278" i="2" s="1"/>
  <c r="P278" i="2" s="1"/>
  <c r="M125" i="2"/>
  <c r="O125" i="2" s="1"/>
  <c r="J278" i="2"/>
  <c r="N11" i="3"/>
  <c r="N230" i="2"/>
  <c r="M230" i="2"/>
  <c r="N264" i="3"/>
  <c r="H30" i="3"/>
  <c r="M56" i="2"/>
  <c r="O56" i="2" s="1"/>
  <c r="M231" i="3"/>
  <c r="H261" i="2"/>
  <c r="M261" i="2" s="1"/>
  <c r="O261" i="2" s="1"/>
  <c r="M224" i="2"/>
  <c r="O224" i="2" s="1"/>
  <c r="P224" i="2" s="1"/>
  <c r="J8" i="3"/>
  <c r="M318" i="2"/>
  <c r="F9" i="6"/>
  <c r="H9" i="6" s="1"/>
  <c r="D43" i="6"/>
  <c r="F43" i="6" s="1"/>
  <c r="H43" i="6" s="1"/>
  <c r="H204" i="2"/>
  <c r="J204" i="2" s="1"/>
  <c r="H181" i="2"/>
  <c r="M175" i="3"/>
  <c r="F83" i="6"/>
  <c r="H83" i="6" s="1"/>
  <c r="F52" i="6"/>
  <c r="H52" i="6" s="1"/>
  <c r="F67" i="6"/>
  <c r="H67" i="6" s="1"/>
  <c r="J243" i="2"/>
  <c r="J232" i="3"/>
  <c r="J228" i="3"/>
  <c r="N163" i="3"/>
  <c r="F4" i="6"/>
  <c r="H4" i="6" s="1"/>
  <c r="M218" i="3"/>
  <c r="F6" i="3"/>
  <c r="D47" i="7" s="1"/>
  <c r="N12" i="3"/>
  <c r="N213" i="3"/>
  <c r="N183" i="3"/>
  <c r="M188" i="3"/>
  <c r="N249" i="3"/>
  <c r="M49" i="3"/>
  <c r="N9" i="3"/>
  <c r="F56" i="6"/>
  <c r="H56" i="6" s="1"/>
  <c r="N28" i="3"/>
  <c r="N157" i="3"/>
  <c r="N200" i="3"/>
  <c r="J101" i="3"/>
  <c r="M82" i="3"/>
  <c r="F20" i="6"/>
  <c r="H20" i="6" s="1"/>
  <c r="J122" i="3"/>
  <c r="M95" i="3"/>
  <c r="N169" i="3"/>
  <c r="F64" i="6"/>
  <c r="H64" i="6" s="1"/>
  <c r="F74" i="6"/>
  <c r="H74" i="6" s="1"/>
  <c r="N192" i="3"/>
  <c r="N209" i="3"/>
  <c r="J191" i="3"/>
  <c r="M191" i="3"/>
  <c r="F101" i="6"/>
  <c r="H101" i="6" s="1"/>
  <c r="M228" i="3"/>
  <c r="H71" i="3"/>
  <c r="J71" i="3" s="1"/>
  <c r="M40" i="2"/>
  <c r="O40" i="2" s="1"/>
  <c r="I45" i="6" s="1"/>
  <c r="H40" i="3"/>
  <c r="M40" i="3" s="1"/>
  <c r="M210" i="2"/>
  <c r="O210" i="2" s="1"/>
  <c r="H185" i="3"/>
  <c r="J185" i="3" s="1"/>
  <c r="N237" i="3"/>
  <c r="N262" i="3"/>
  <c r="N253" i="3"/>
  <c r="N229" i="3"/>
  <c r="M176" i="2"/>
  <c r="O176" i="2" s="1"/>
  <c r="M255" i="2"/>
  <c r="O255" i="2" s="1"/>
  <c r="P255" i="2" s="1"/>
  <c r="M232" i="3"/>
  <c r="J97" i="2"/>
  <c r="M49" i="2"/>
  <c r="O49" i="2" s="1"/>
  <c r="P49" i="2" s="1"/>
  <c r="F14" i="6"/>
  <c r="H14" i="6" s="1"/>
  <c r="N251" i="3"/>
  <c r="N230" i="3"/>
  <c r="N271" i="3"/>
  <c r="N178" i="3"/>
  <c r="F66" i="6"/>
  <c r="H66" i="6" s="1"/>
  <c r="F6" i="6"/>
  <c r="H6" i="6" s="1"/>
  <c r="J271" i="2"/>
  <c r="H246" i="3"/>
  <c r="M246" i="3" s="1"/>
  <c r="N202" i="3"/>
  <c r="M253" i="3"/>
  <c r="F60" i="6"/>
  <c r="H60" i="6" s="1"/>
  <c r="F68" i="6"/>
  <c r="H68" i="6" s="1"/>
  <c r="N221" i="3"/>
  <c r="N212" i="3"/>
  <c r="N272" i="3"/>
  <c r="H235" i="3"/>
  <c r="M111" i="2"/>
  <c r="O111" i="2" s="1"/>
  <c r="P111" i="2" s="1"/>
  <c r="J75" i="2"/>
  <c r="J76" i="2"/>
  <c r="H15" i="3"/>
  <c r="J15" i="3" s="1"/>
  <c r="H105" i="3"/>
  <c r="M131" i="2"/>
  <c r="O131" i="2" s="1"/>
  <c r="M262" i="3"/>
  <c r="N254" i="3"/>
  <c r="J242" i="3"/>
  <c r="M76" i="2"/>
  <c r="O76" i="2" s="1"/>
  <c r="N141" i="2"/>
  <c r="M141" i="2"/>
  <c r="F15" i="6"/>
  <c r="H15" i="6" s="1"/>
  <c r="J279" i="2"/>
  <c r="M259" i="2"/>
  <c r="O259" i="2" s="1"/>
  <c r="M216" i="2"/>
  <c r="O216" i="2" s="1"/>
  <c r="P216" i="2" s="1"/>
  <c r="J216" i="3"/>
  <c r="M216" i="3"/>
  <c r="M26" i="2"/>
  <c r="O26" i="2" s="1"/>
  <c r="P26" i="2" s="1"/>
  <c r="J6" i="3"/>
  <c r="F72" i="6"/>
  <c r="H72" i="6" s="1"/>
  <c r="F115" i="6"/>
  <c r="H115" i="6" s="1"/>
  <c r="N19" i="3"/>
  <c r="N234" i="3"/>
  <c r="N227" i="3"/>
  <c r="N210" i="3"/>
  <c r="N215" i="3"/>
  <c r="I28" i="2"/>
  <c r="H129" i="3"/>
  <c r="M129" i="3" s="1"/>
  <c r="J155" i="2"/>
  <c r="M57" i="2"/>
  <c r="J243" i="3"/>
  <c r="J260" i="2"/>
  <c r="J126" i="2"/>
  <c r="M202" i="3"/>
  <c r="J202" i="3"/>
  <c r="H254" i="3"/>
  <c r="J160" i="2"/>
  <c r="J41" i="2"/>
  <c r="M248" i="2"/>
  <c r="O248" i="2" s="1"/>
  <c r="J248" i="2"/>
  <c r="M119" i="2"/>
  <c r="O119" i="2" s="1"/>
  <c r="N255" i="3"/>
  <c r="H62" i="3"/>
  <c r="J62" i="3" s="1"/>
  <c r="G28" i="2"/>
  <c r="N18" i="3"/>
  <c r="F108" i="6"/>
  <c r="H108" i="6" s="1"/>
  <c r="M203" i="3"/>
  <c r="M276" i="2"/>
  <c r="O276" i="2" s="1"/>
  <c r="N16" i="3"/>
  <c r="F7" i="6"/>
  <c r="H7" i="6" s="1"/>
  <c r="F16" i="6"/>
  <c r="H16" i="6" s="1"/>
  <c r="F70" i="6"/>
  <c r="H70" i="6" s="1"/>
  <c r="F114" i="6"/>
  <c r="N182" i="3"/>
  <c r="N33" i="3"/>
  <c r="N34" i="3"/>
  <c r="D51" i="6"/>
  <c r="F51" i="6" s="1"/>
  <c r="H264" i="2"/>
  <c r="J264" i="2" s="1"/>
  <c r="J50" i="3"/>
  <c r="M50" i="3"/>
  <c r="J270" i="3"/>
  <c r="M270" i="3"/>
  <c r="N302" i="2"/>
  <c r="M302" i="2"/>
  <c r="N250" i="2"/>
  <c r="M250" i="2"/>
  <c r="N155" i="2"/>
  <c r="M155" i="2"/>
  <c r="N16" i="2"/>
  <c r="M16" i="2"/>
  <c r="M281" i="2"/>
  <c r="O281" i="2" s="1"/>
  <c r="M39" i="2"/>
  <c r="N39" i="2"/>
  <c r="N152" i="2"/>
  <c r="M152" i="2"/>
  <c r="J253" i="3"/>
  <c r="M164" i="3"/>
  <c r="J164" i="3"/>
  <c r="N198" i="2"/>
  <c r="M198" i="2"/>
  <c r="N148" i="2"/>
  <c r="M148" i="2"/>
  <c r="M29" i="2"/>
  <c r="O29" i="2" s="1"/>
  <c r="P29" i="2" s="1"/>
  <c r="J29" i="2"/>
  <c r="H53" i="3"/>
  <c r="M79" i="2"/>
  <c r="O79" i="2" s="1"/>
  <c r="J3" i="3"/>
  <c r="M228" i="2"/>
  <c r="O228" i="2" s="1"/>
  <c r="H267" i="3"/>
  <c r="M292" i="2"/>
  <c r="O292" i="2" s="1"/>
  <c r="J292" i="2"/>
  <c r="J14" i="3"/>
  <c r="H16" i="3"/>
  <c r="J121" i="2"/>
  <c r="M121" i="2"/>
  <c r="O121" i="2" s="1"/>
  <c r="J293" i="2"/>
  <c r="M293" i="2"/>
  <c r="N134" i="3"/>
  <c r="M134" i="3"/>
  <c r="M287" i="2"/>
  <c r="O287" i="2" s="1"/>
  <c r="J287" i="2"/>
  <c r="M200" i="2"/>
  <c r="O200" i="2" s="1"/>
  <c r="M275" i="2"/>
  <c r="O275" i="2" s="1"/>
  <c r="M86" i="2"/>
  <c r="O86" i="2" s="1"/>
  <c r="J238" i="2"/>
  <c r="M238" i="2"/>
  <c r="O238" i="2" s="1"/>
  <c r="H213" i="3"/>
  <c r="J228" i="2"/>
  <c r="J95" i="3"/>
  <c r="G11" i="7"/>
  <c r="M288" i="2"/>
  <c r="O288" i="2" s="1"/>
  <c r="P288" i="2" s="1"/>
  <c r="M257" i="2"/>
  <c r="O257" i="2" s="1"/>
  <c r="P257" i="2" s="1"/>
  <c r="H199" i="3"/>
  <c r="J199" i="3" s="1"/>
  <c r="H18" i="3"/>
  <c r="M18" i="3" s="1"/>
  <c r="M44" i="2"/>
  <c r="O44" i="2" s="1"/>
  <c r="P44" i="2" s="1"/>
  <c r="J295" i="2"/>
  <c r="J191" i="2"/>
  <c r="H166" i="3"/>
  <c r="J166" i="3" s="1"/>
  <c r="H182" i="3"/>
  <c r="M182" i="3" s="1"/>
  <c r="J207" i="2"/>
  <c r="H221" i="3"/>
  <c r="J221" i="3" s="1"/>
  <c r="J246" i="2"/>
  <c r="H131" i="3"/>
  <c r="J157" i="2"/>
  <c r="M157" i="2"/>
  <c r="O157" i="2" s="1"/>
  <c r="H167" i="3"/>
  <c r="M192" i="2"/>
  <c r="O192" i="2" s="1"/>
  <c r="P192" i="2" s="1"/>
  <c r="H186" i="3"/>
  <c r="M186" i="3" s="1"/>
  <c r="J211" i="2"/>
  <c r="J296" i="2"/>
  <c r="H271" i="3"/>
  <c r="F62" i="6"/>
  <c r="H62" i="6" s="1"/>
  <c r="D69" i="6"/>
  <c r="H250" i="3"/>
  <c r="H263" i="3"/>
  <c r="J257" i="2"/>
  <c r="J224" i="2"/>
  <c r="H244" i="3"/>
  <c r="J244" i="3" s="1"/>
  <c r="M269" i="2"/>
  <c r="O269" i="2" s="1"/>
  <c r="H257" i="3"/>
  <c r="M282" i="2"/>
  <c r="O282" i="2" s="1"/>
  <c r="P282" i="2" s="1"/>
  <c r="M64" i="3"/>
  <c r="J282" i="2"/>
  <c r="J269" i="2"/>
  <c r="M75" i="2"/>
  <c r="O75" i="2" s="1"/>
  <c r="H128" i="3"/>
  <c r="J154" i="2"/>
  <c r="M154" i="2"/>
  <c r="O154" i="2" s="1"/>
  <c r="N180" i="3"/>
  <c r="N233" i="3"/>
  <c r="F26" i="6"/>
  <c r="H26" i="6" s="1"/>
  <c r="F63" i="6"/>
  <c r="H63" i="6" s="1"/>
  <c r="H59" i="3"/>
  <c r="M85" i="2"/>
  <c r="O85" i="2" s="1"/>
  <c r="N318" i="2"/>
  <c r="H208" i="3"/>
  <c r="J208" i="3" s="1"/>
  <c r="M233" i="2"/>
  <c r="O233" i="2" s="1"/>
  <c r="N27" i="3"/>
  <c r="F3" i="6"/>
  <c r="N224" i="3"/>
  <c r="N243" i="3"/>
  <c r="H46" i="2"/>
  <c r="M46" i="2" s="1"/>
  <c r="O46" i="2" s="1"/>
  <c r="F20" i="3"/>
  <c r="M307" i="2"/>
  <c r="N17" i="3"/>
  <c r="J244" i="2"/>
  <c r="H219" i="3"/>
  <c r="M219" i="3" s="1"/>
  <c r="M136" i="3"/>
  <c r="M18" i="2"/>
  <c r="O18" i="2" s="1"/>
  <c r="P18" i="2" s="1"/>
  <c r="N267" i="3"/>
  <c r="N168" i="3"/>
  <c r="J189" i="2"/>
  <c r="M189" i="2"/>
  <c r="O189" i="2" s="1"/>
  <c r="J298" i="2"/>
  <c r="M298" i="2"/>
  <c r="O298" i="2" s="1"/>
  <c r="M120" i="2"/>
  <c r="O120" i="2" s="1"/>
  <c r="M258" i="2"/>
  <c r="O258" i="2" s="1"/>
  <c r="F27" i="6"/>
  <c r="H27" i="6" s="1"/>
  <c r="N167" i="3"/>
  <c r="J218" i="3"/>
  <c r="F23" i="3"/>
  <c r="D32" i="6"/>
  <c r="F32" i="6" s="1"/>
  <c r="D35" i="6"/>
  <c r="F35" i="6" s="1"/>
  <c r="N41" i="3"/>
  <c r="N43" i="3"/>
  <c r="N220" i="3"/>
  <c r="F5" i="6"/>
  <c r="H5" i="6" s="1"/>
  <c r="F80" i="6"/>
  <c r="H80" i="6" s="1"/>
  <c r="M161" i="2"/>
  <c r="O161" i="2" s="1"/>
  <c r="J235" i="2"/>
  <c r="J108" i="2"/>
  <c r="H121" i="3"/>
  <c r="H78" i="3"/>
  <c r="M127" i="2"/>
  <c r="O127" i="2" s="1"/>
  <c r="P127" i="2" s="1"/>
  <c r="J214" i="2"/>
  <c r="M212" i="2"/>
  <c r="O212" i="2" s="1"/>
  <c r="M90" i="2"/>
  <c r="O90" i="2" s="1"/>
  <c r="J90" i="2"/>
  <c r="M324" i="2"/>
  <c r="O324" i="2" s="1"/>
  <c r="P324" i="2" s="1"/>
  <c r="J324" i="2"/>
  <c r="M143" i="3"/>
  <c r="M171" i="2"/>
  <c r="J80" i="2"/>
  <c r="M108" i="2"/>
  <c r="O108" i="2" s="1"/>
  <c r="J104" i="2"/>
  <c r="J127" i="2"/>
  <c r="J213" i="2"/>
  <c r="M112" i="2"/>
  <c r="O112" i="2" s="1"/>
  <c r="J112" i="2"/>
  <c r="J205" i="2"/>
  <c r="M205" i="2"/>
  <c r="O205" i="2" s="1"/>
  <c r="F313" i="2"/>
  <c r="M144" i="2"/>
  <c r="O144" i="2" s="1"/>
  <c r="H118" i="3"/>
  <c r="M118" i="3" s="1"/>
  <c r="I220" i="2"/>
  <c r="N220" i="2" s="1"/>
  <c r="M220" i="2"/>
  <c r="H180" i="3"/>
  <c r="J92" i="2"/>
  <c r="F218" i="3"/>
  <c r="M263" i="2"/>
  <c r="O263" i="2" s="1"/>
  <c r="H238" i="3"/>
  <c r="N45" i="2"/>
  <c r="N42" i="2"/>
  <c r="M42" i="2"/>
  <c r="N17" i="2"/>
  <c r="M17" i="2"/>
  <c r="N21" i="2"/>
  <c r="M21" i="2"/>
  <c r="J262" i="3"/>
  <c r="M126" i="2"/>
  <c r="O126" i="2" s="1"/>
  <c r="M241" i="2"/>
  <c r="O241" i="2" s="1"/>
  <c r="M21" i="3"/>
  <c r="J21" i="3"/>
  <c r="J241" i="2"/>
  <c r="H223" i="3"/>
  <c r="M286" i="2"/>
  <c r="O286" i="2" s="1"/>
  <c r="M153" i="2"/>
  <c r="O153" i="2" s="1"/>
  <c r="H127" i="3"/>
  <c r="M151" i="2"/>
  <c r="O151" i="2" s="1"/>
  <c r="J151" i="2"/>
  <c r="H125" i="3"/>
  <c r="H210" i="3"/>
  <c r="H261" i="3"/>
  <c r="J86" i="2"/>
  <c r="H60" i="3"/>
  <c r="M189" i="3"/>
  <c r="J189" i="3"/>
  <c r="N115" i="2"/>
  <c r="M115" i="2"/>
  <c r="N158" i="3"/>
  <c r="I12" i="6"/>
  <c r="N5" i="3"/>
  <c r="J227" i="2"/>
  <c r="M52" i="2"/>
  <c r="O52" i="2" s="1"/>
  <c r="J276" i="2"/>
  <c r="N203" i="3"/>
  <c r="N4" i="2"/>
  <c r="M4" i="2"/>
  <c r="F82" i="6"/>
  <c r="H82" i="6" s="1"/>
  <c r="J326" i="2"/>
  <c r="M326" i="2"/>
  <c r="O326" i="2" s="1"/>
  <c r="P326" i="2" s="1"/>
  <c r="H92" i="3"/>
  <c r="M118" i="2"/>
  <c r="O118" i="2" s="1"/>
  <c r="J62" i="2"/>
  <c r="N101" i="2"/>
  <c r="M101" i="2"/>
  <c r="F4" i="3"/>
  <c r="D53" i="7" s="1"/>
  <c r="H30" i="2"/>
  <c r="D49" i="6"/>
  <c r="F49" i="6" s="1"/>
  <c r="H49" i="6" s="1"/>
  <c r="H206" i="2"/>
  <c r="F181" i="3"/>
  <c r="H182" i="2"/>
  <c r="D113" i="6"/>
  <c r="F113" i="6" s="1"/>
  <c r="F163" i="3"/>
  <c r="D16" i="7" s="1"/>
  <c r="F16" i="7" s="1"/>
  <c r="H188" i="2"/>
  <c r="J43" i="2"/>
  <c r="H17" i="3"/>
  <c r="J17" i="3" s="1"/>
  <c r="H180" i="2"/>
  <c r="M180" i="2" s="1"/>
  <c r="F155" i="3"/>
  <c r="D30" i="7" s="1"/>
  <c r="J217" i="3"/>
  <c r="N185" i="2"/>
  <c r="N198" i="3"/>
  <c r="H161" i="3"/>
  <c r="J161" i="3" s="1"/>
  <c r="J186" i="2"/>
  <c r="J272" i="3"/>
  <c r="M272" i="3"/>
  <c r="J44" i="2"/>
  <c r="M12" i="2"/>
  <c r="P12" i="2" s="1"/>
  <c r="J12" i="2"/>
  <c r="N239" i="2"/>
  <c r="M239" i="2"/>
  <c r="N259" i="3"/>
  <c r="N175" i="3"/>
  <c r="J175" i="3"/>
  <c r="N88" i="2"/>
  <c r="M88" i="2"/>
  <c r="H172" i="3"/>
  <c r="J172" i="3" s="1"/>
  <c r="J197" i="2"/>
  <c r="J242" i="2"/>
  <c r="N261" i="3"/>
  <c r="N297" i="2"/>
  <c r="M297" i="2"/>
  <c r="N204" i="2"/>
  <c r="J190" i="2"/>
  <c r="H165" i="3"/>
  <c r="H26" i="3"/>
  <c r="D6" i="7"/>
  <c r="M217" i="3"/>
  <c r="J233" i="2"/>
  <c r="J100" i="2"/>
  <c r="H74" i="3"/>
  <c r="J74" i="3" s="1"/>
  <c r="H55" i="3"/>
  <c r="J55" i="3" s="1"/>
  <c r="M81" i="2"/>
  <c r="O81" i="2" s="1"/>
  <c r="M172" i="2"/>
  <c r="N296" i="2"/>
  <c r="M296" i="2"/>
  <c r="N257" i="3"/>
  <c r="N235" i="3"/>
  <c r="H187" i="2"/>
  <c r="D105" i="6"/>
  <c r="F105" i="6" s="1"/>
  <c r="H105" i="6" s="1"/>
  <c r="F22" i="6"/>
  <c r="H22" i="6" s="1"/>
  <c r="N179" i="3"/>
  <c r="F23" i="6"/>
  <c r="H23" i="6" s="1"/>
  <c r="N191" i="3"/>
  <c r="H154" i="3"/>
  <c r="J154" i="3" s="1"/>
  <c r="J179" i="2"/>
  <c r="H58" i="3"/>
  <c r="J58" i="3" s="1"/>
  <c r="M84" i="2"/>
  <c r="O84" i="2" s="1"/>
  <c r="N82" i="3"/>
  <c r="N83" i="3"/>
  <c r="N100" i="3"/>
  <c r="N104" i="3"/>
  <c r="F78" i="6"/>
  <c r="H78" i="6" s="1"/>
  <c r="J255" i="2"/>
  <c r="H230" i="3"/>
  <c r="M83" i="2"/>
  <c r="O83" i="2" s="1"/>
  <c r="N106" i="3"/>
  <c r="N111" i="3"/>
  <c r="M145" i="3"/>
  <c r="N26" i="3"/>
  <c r="N222" i="3"/>
  <c r="N174" i="3"/>
  <c r="M197" i="2"/>
  <c r="O197" i="2" s="1"/>
  <c r="N265" i="3"/>
  <c r="G12" i="6"/>
  <c r="G28" i="6" s="1"/>
  <c r="D12" i="6"/>
  <c r="F61" i="6"/>
  <c r="H61" i="6" s="1"/>
  <c r="F84" i="6"/>
  <c r="H84" i="6" s="1"/>
  <c r="F110" i="6"/>
  <c r="H110" i="6" s="1"/>
  <c r="G69" i="6"/>
  <c r="G86" i="6" s="1"/>
  <c r="N50" i="3"/>
  <c r="N206" i="3"/>
  <c r="N14" i="3"/>
  <c r="F10" i="6"/>
  <c r="H10" i="6" s="1"/>
  <c r="F73" i="6"/>
  <c r="H73" i="6" s="1"/>
  <c r="N260" i="3"/>
  <c r="N216" i="3"/>
  <c r="F11" i="6"/>
  <c r="H11" i="6" s="1"/>
  <c r="N10" i="3"/>
  <c r="N194" i="3"/>
  <c r="N217" i="3"/>
  <c r="N244" i="3"/>
  <c r="F57" i="6"/>
  <c r="H57" i="6" s="1"/>
  <c r="M190" i="3"/>
  <c r="J190" i="3"/>
  <c r="M251" i="3"/>
  <c r="J251" i="3"/>
  <c r="G94" i="6"/>
  <c r="M86" i="3"/>
  <c r="J188" i="3"/>
  <c r="M59" i="2"/>
  <c r="O59" i="2" s="1"/>
  <c r="J59" i="2"/>
  <c r="H33" i="3"/>
  <c r="J100" i="3"/>
  <c r="M100" i="3"/>
  <c r="M215" i="2"/>
  <c r="J215" i="2"/>
  <c r="H234" i="3"/>
  <c r="M61" i="2"/>
  <c r="O61" i="2" s="1"/>
  <c r="J61" i="2"/>
  <c r="H35" i="3"/>
  <c r="H248" i="3"/>
  <c r="M273" i="2"/>
  <c r="O273" i="2" s="1"/>
  <c r="H211" i="3"/>
  <c r="J236" i="2"/>
  <c r="M236" i="2"/>
  <c r="O236" i="2" s="1"/>
  <c r="M132" i="2"/>
  <c r="O132" i="2" s="1"/>
  <c r="H106" i="3"/>
  <c r="H130" i="3"/>
  <c r="J156" i="2"/>
  <c r="M156" i="2"/>
  <c r="O156" i="2" s="1"/>
  <c r="J273" i="2"/>
  <c r="J55" i="2"/>
  <c r="M55" i="2"/>
  <c r="O55" i="2" s="1"/>
  <c r="H29" i="3"/>
  <c r="I69" i="6"/>
  <c r="N208" i="3"/>
  <c r="J37" i="2"/>
  <c r="H11" i="3"/>
  <c r="J11" i="3" s="1"/>
  <c r="M37" i="2"/>
  <c r="O37" i="2" s="1"/>
  <c r="H46" i="3"/>
  <c r="M72" i="2"/>
  <c r="O72" i="2" s="1"/>
  <c r="J57" i="3"/>
  <c r="J203" i="3"/>
  <c r="M160" i="2"/>
  <c r="O160" i="2" s="1"/>
  <c r="L171" i="3"/>
  <c r="H269" i="3"/>
  <c r="H184" i="3"/>
  <c r="J209" i="2"/>
  <c r="M209" i="2"/>
  <c r="O209" i="2" s="1"/>
  <c r="J267" i="2"/>
  <c r="J20" i="2"/>
  <c r="N213" i="2"/>
  <c r="M213" i="2"/>
  <c r="N47" i="2"/>
  <c r="M47" i="2"/>
  <c r="M190" i="2"/>
  <c r="N190" i="2"/>
  <c r="H212" i="3"/>
  <c r="M237" i="2"/>
  <c r="O237" i="2" s="1"/>
  <c r="M253" i="2"/>
  <c r="O253" i="2" s="1"/>
  <c r="J253" i="2"/>
  <c r="H237" i="3"/>
  <c r="J262" i="2"/>
  <c r="M262" i="2"/>
  <c r="O262" i="2" s="1"/>
  <c r="N23" i="3"/>
  <c r="M23" i="3"/>
  <c r="N160" i="3"/>
  <c r="N179" i="2"/>
  <c r="M179" i="2"/>
  <c r="N211" i="2"/>
  <c r="M211" i="2"/>
  <c r="N196" i="2"/>
  <c r="M196" i="2"/>
  <c r="N33" i="2"/>
  <c r="M33" i="2"/>
  <c r="G13" i="7"/>
  <c r="J327" i="2"/>
  <c r="M327" i="2"/>
  <c r="O327" i="2" s="1"/>
  <c r="P327" i="2" s="1"/>
  <c r="J65" i="2"/>
  <c r="M65" i="2"/>
  <c r="O65" i="2" s="1"/>
  <c r="J158" i="2"/>
  <c r="H132" i="3"/>
  <c r="J132" i="3" s="1"/>
  <c r="J176" i="2"/>
  <c r="H150" i="3"/>
  <c r="I50" i="2"/>
  <c r="J50" i="2" s="1"/>
  <c r="N34" i="2"/>
  <c r="M34" i="2"/>
  <c r="N186" i="2"/>
  <c r="M186" i="2"/>
  <c r="H151" i="3"/>
  <c r="J177" i="2"/>
  <c r="J14" i="2"/>
  <c r="M14" i="2"/>
  <c r="P14" i="2" s="1"/>
  <c r="H91" i="3"/>
  <c r="J117" i="2"/>
  <c r="M74" i="2"/>
  <c r="O74" i="2" s="1"/>
  <c r="M5" i="2"/>
  <c r="N183" i="2"/>
  <c r="H90" i="3"/>
  <c r="J90" i="3" s="1"/>
  <c r="J116" i="2"/>
  <c r="M66" i="2"/>
  <c r="O66" i="2" s="1"/>
  <c r="H24" i="3"/>
  <c r="M24" i="3" s="1"/>
  <c r="M25" i="2"/>
  <c r="O25" i="2" s="1"/>
  <c r="P25" i="2" s="1"/>
  <c r="F8" i="6"/>
  <c r="F65" i="6"/>
  <c r="E69" i="6"/>
  <c r="E86" i="6" s="1"/>
  <c r="H173" i="3"/>
  <c r="J198" i="2"/>
  <c r="M207" i="2"/>
  <c r="N207" i="2"/>
  <c r="F88" i="6"/>
  <c r="H88" i="6" s="1"/>
  <c r="N232" i="2"/>
  <c r="M232" i="2"/>
  <c r="N207" i="3"/>
  <c r="E12" i="6"/>
  <c r="E28" i="6" s="1"/>
  <c r="M150" i="2"/>
  <c r="O150" i="2" s="1"/>
  <c r="M319" i="2"/>
  <c r="N319" i="2"/>
  <c r="J272" i="2"/>
  <c r="M272" i="2"/>
  <c r="O272" i="2" s="1"/>
  <c r="J39" i="2"/>
  <c r="H13" i="3"/>
  <c r="J325" i="2"/>
  <c r="M325" i="2"/>
  <c r="O325" i="2" s="1"/>
  <c r="N184" i="2"/>
  <c r="F76" i="6"/>
  <c r="H76" i="6" s="1"/>
  <c r="J38" i="2"/>
  <c r="H12" i="3"/>
  <c r="M191" i="2"/>
  <c r="N191" i="2"/>
  <c r="N211" i="3"/>
  <c r="H168" i="3"/>
  <c r="J193" i="2"/>
  <c r="J87" i="2"/>
  <c r="H61" i="3"/>
  <c r="N4" i="3"/>
  <c r="N181" i="3"/>
  <c r="E28" i="7"/>
  <c r="N29" i="3"/>
  <c r="N231" i="3"/>
  <c r="N177" i="3"/>
  <c r="N225" i="3"/>
  <c r="N176" i="3"/>
  <c r="N71" i="3"/>
  <c r="N76" i="3"/>
  <c r="H229" i="2"/>
  <c r="F204" i="3"/>
  <c r="H48" i="2"/>
  <c r="J48" i="2" s="1"/>
  <c r="F22" i="3"/>
  <c r="F44" i="6"/>
  <c r="N236" i="3"/>
  <c r="N15" i="3"/>
  <c r="N246" i="3"/>
  <c r="N13" i="3"/>
  <c r="N266" i="3"/>
  <c r="N248" i="3"/>
  <c r="N232" i="3"/>
  <c r="N201" i="3"/>
  <c r="N184" i="3"/>
  <c r="N159" i="3"/>
  <c r="N35" i="3"/>
  <c r="N37" i="3"/>
  <c r="N38" i="3"/>
  <c r="N42" i="3"/>
  <c r="N101" i="3"/>
  <c r="N105" i="3"/>
  <c r="N109" i="3"/>
  <c r="N112" i="3"/>
  <c r="J126" i="3"/>
  <c r="J49" i="2"/>
  <c r="F61" i="3"/>
  <c r="N226" i="3"/>
  <c r="AB197" i="4"/>
  <c r="AB196" i="4"/>
  <c r="G46" i="8"/>
  <c r="I51" i="14"/>
  <c r="X271" i="4"/>
  <c r="AA271" i="4"/>
  <c r="AC271" i="4" s="1"/>
  <c r="W180" i="4"/>
  <c r="AB180" i="4" s="1"/>
  <c r="AA180" i="4"/>
  <c r="X303" i="4"/>
  <c r="AA303" i="4"/>
  <c r="AC303" i="4" s="1"/>
  <c r="AA102" i="4"/>
  <c r="AC102" i="4" s="1"/>
  <c r="X102" i="4"/>
  <c r="V165" i="4"/>
  <c r="X107" i="4"/>
  <c r="AA107" i="4"/>
  <c r="AC107" i="4" s="1"/>
  <c r="I13" i="8" s="1"/>
  <c r="W168" i="4"/>
  <c r="AB168" i="4" s="1"/>
  <c r="X139" i="4"/>
  <c r="AA139" i="4"/>
  <c r="AC139" i="4" s="1"/>
  <c r="X66" i="4"/>
  <c r="AA66" i="4"/>
  <c r="AC66" i="4" s="1"/>
  <c r="W181" i="4"/>
  <c r="X181" i="4" s="1"/>
  <c r="X247" i="4"/>
  <c r="AA247" i="4"/>
  <c r="AC247" i="4" s="1"/>
  <c r="X356" i="4"/>
  <c r="AA356" i="4"/>
  <c r="AC356" i="4" s="1"/>
  <c r="X268" i="4"/>
  <c r="AA268" i="4"/>
  <c r="AC268" i="4" s="1"/>
  <c r="AA20" i="4"/>
  <c r="AC20" i="4" s="1"/>
  <c r="X20" i="4"/>
  <c r="V237" i="4"/>
  <c r="AA326" i="4"/>
  <c r="AC326" i="4" s="1"/>
  <c r="X326" i="4"/>
  <c r="X149" i="4"/>
  <c r="AA149" i="4"/>
  <c r="AC149" i="4" s="1"/>
  <c r="AA53" i="4"/>
  <c r="AC53" i="4" s="1"/>
  <c r="X53" i="4"/>
  <c r="AA295" i="4"/>
  <c r="AC295" i="4" s="1"/>
  <c r="X295" i="4"/>
  <c r="AA218" i="4"/>
  <c r="AC218" i="4" s="1"/>
  <c r="X218" i="4"/>
  <c r="AA17" i="4"/>
  <c r="AC17" i="4" s="1"/>
  <c r="X17" i="4"/>
  <c r="AA135" i="4"/>
  <c r="H35" i="8"/>
  <c r="AA64" i="4"/>
  <c r="AC64" i="4" s="1"/>
  <c r="X186" i="4"/>
  <c r="AA263" i="4"/>
  <c r="AC263" i="4" s="1"/>
  <c r="AA335" i="4"/>
  <c r="AC335" i="4" s="1"/>
  <c r="AA22" i="4"/>
  <c r="AC22" i="4" s="1"/>
  <c r="AA296" i="4"/>
  <c r="AC296" i="4" s="1"/>
  <c r="AA99" i="4"/>
  <c r="AC99" i="4" s="1"/>
  <c r="AA141" i="4"/>
  <c r="AA197" i="4"/>
  <c r="W183" i="4"/>
  <c r="AB183" i="4" s="1"/>
  <c r="I231" i="4"/>
  <c r="I366" i="4" s="1"/>
  <c r="AB241" i="4"/>
  <c r="AA63" i="4"/>
  <c r="AC63" i="4" s="1"/>
  <c r="AA117" i="4"/>
  <c r="AC117" i="4" s="1"/>
  <c r="AA123" i="4"/>
  <c r="AC123" i="4" s="1"/>
  <c r="AA331" i="4"/>
  <c r="AC331" i="4" s="1"/>
  <c r="AA86" i="4"/>
  <c r="AC86" i="4" s="1"/>
  <c r="AA183" i="4"/>
  <c r="AA186" i="4"/>
  <c r="AA270" i="4"/>
  <c r="AC270" i="4" s="1"/>
  <c r="AA229" i="4"/>
  <c r="AC229" i="4" s="1"/>
  <c r="AA289" i="4"/>
  <c r="AA87" i="4"/>
  <c r="AC87" i="4" s="1"/>
  <c r="AB182" i="4"/>
  <c r="AA38" i="4"/>
  <c r="AC38" i="4" s="1"/>
  <c r="AA8" i="4"/>
  <c r="AC8" i="4" s="1"/>
  <c r="AA170" i="4"/>
  <c r="AA153" i="4"/>
  <c r="AC153" i="4" s="1"/>
  <c r="W45" i="4"/>
  <c r="AA70" i="4"/>
  <c r="AC70" i="4" s="1"/>
  <c r="AA258" i="4"/>
  <c r="AC258" i="4" s="1"/>
  <c r="AA246" i="4"/>
  <c r="AC246" i="4" s="1"/>
  <c r="AA115" i="4"/>
  <c r="AC115" i="4" s="1"/>
  <c r="AB171" i="4"/>
  <c r="AA32" i="4"/>
  <c r="AC32" i="4" s="1"/>
  <c r="AA121" i="4"/>
  <c r="AC121" i="4" s="1"/>
  <c r="X185" i="4"/>
  <c r="AA181" i="4"/>
  <c r="AA290" i="4"/>
  <c r="AC290" i="4" s="1"/>
  <c r="H40" i="8"/>
  <c r="AA319" i="4"/>
  <c r="AC319" i="4" s="1"/>
  <c r="AA56" i="4"/>
  <c r="AC56" i="4" s="1"/>
  <c r="AA305" i="4"/>
  <c r="AC305" i="4" s="1"/>
  <c r="I91" i="8" s="1"/>
  <c r="AA232" i="4"/>
  <c r="AC232" i="4" s="1"/>
  <c r="S373" i="4"/>
  <c r="AA150" i="4"/>
  <c r="AC150" i="4" s="1"/>
  <c r="AA65" i="4"/>
  <c r="AC65" i="4" s="1"/>
  <c r="AB120" i="4"/>
  <c r="AA361" i="4"/>
  <c r="AC361" i="4" s="1"/>
  <c r="AA353" i="4"/>
  <c r="AC353" i="4" s="1"/>
  <c r="AA233" i="4"/>
  <c r="AC233" i="4" s="1"/>
  <c r="AB259" i="4"/>
  <c r="AA85" i="4"/>
  <c r="AC85" i="4" s="1"/>
  <c r="AA334" i="4"/>
  <c r="AC334" i="4" s="1"/>
  <c r="AA93" i="4"/>
  <c r="AC93" i="4" s="1"/>
  <c r="AA108" i="4"/>
  <c r="AC108" i="4" s="1"/>
  <c r="AA266" i="4"/>
  <c r="AC266" i="4" s="1"/>
  <c r="AA245" i="4"/>
  <c r="AC245" i="4" s="1"/>
  <c r="AA147" i="4"/>
  <c r="AC147" i="4" s="1"/>
  <c r="AA187" i="4"/>
  <c r="AA211" i="4"/>
  <c r="AC211" i="4" s="1"/>
  <c r="AA219" i="4"/>
  <c r="AC219" i="4" s="1"/>
  <c r="AA342" i="4"/>
  <c r="AC342" i="4" s="1"/>
  <c r="AA78" i="4"/>
  <c r="AC78" i="4" s="1"/>
  <c r="AA101" i="4"/>
  <c r="AC101" i="4" s="1"/>
  <c r="AA278" i="4"/>
  <c r="AC278" i="4" s="1"/>
  <c r="AA97" i="4"/>
  <c r="AC97" i="4" s="1"/>
  <c r="AA277" i="4"/>
  <c r="AC277" i="4" s="1"/>
  <c r="AA307" i="4"/>
  <c r="AC307" i="4" s="1"/>
  <c r="I39" i="8"/>
  <c r="AA21" i="4"/>
  <c r="AC21" i="4" s="1"/>
  <c r="X4" i="4"/>
  <c r="X64" i="4"/>
  <c r="AB130" i="4"/>
  <c r="AA130" i="4"/>
  <c r="AB31" i="4"/>
  <c r="AA31" i="4"/>
  <c r="AB333" i="4"/>
  <c r="AA333" i="4"/>
  <c r="AA33" i="4"/>
  <c r="AB33" i="4"/>
  <c r="X253" i="4"/>
  <c r="AA253" i="4"/>
  <c r="AC253" i="4" s="1"/>
  <c r="AA309" i="4"/>
  <c r="AC309" i="4" s="1"/>
  <c r="X309" i="4"/>
  <c r="X92" i="4"/>
  <c r="AA92" i="4"/>
  <c r="AC92" i="4" s="1"/>
  <c r="AA220" i="4"/>
  <c r="AB220" i="4"/>
  <c r="X62" i="4"/>
  <c r="AA62" i="4"/>
  <c r="AC62" i="4" s="1"/>
  <c r="W184" i="4"/>
  <c r="AB184" i="4" s="1"/>
  <c r="AA184" i="4"/>
  <c r="AB284" i="4"/>
  <c r="AA284" i="4"/>
  <c r="AA40" i="4"/>
  <c r="AB40" i="4"/>
  <c r="AA116" i="4"/>
  <c r="AC116" i="4" s="1"/>
  <c r="X116" i="4"/>
  <c r="X155" i="4"/>
  <c r="AA155" i="4"/>
  <c r="AC155" i="4" s="1"/>
  <c r="AA213" i="4"/>
  <c r="AC213" i="4" s="1"/>
  <c r="X213" i="4"/>
  <c r="AA124" i="4"/>
  <c r="AC124" i="4" s="1"/>
  <c r="X124" i="4"/>
  <c r="X234" i="4"/>
  <c r="AA234" i="4"/>
  <c r="AC234" i="4" s="1"/>
  <c r="W191" i="4"/>
  <c r="AB191" i="4" s="1"/>
  <c r="AA191" i="4"/>
  <c r="AA225" i="4"/>
  <c r="AC225" i="4" s="1"/>
  <c r="AA173" i="4"/>
  <c r="W173" i="4"/>
  <c r="AB173" i="4" s="1"/>
  <c r="H22" i="8"/>
  <c r="AB37" i="4"/>
  <c r="AA168" i="4"/>
  <c r="X74" i="4"/>
  <c r="AA74" i="4"/>
  <c r="AC74" i="4" s="1"/>
  <c r="W176" i="4"/>
  <c r="AB176" i="4" s="1"/>
  <c r="X291" i="4"/>
  <c r="AA140" i="4"/>
  <c r="AB140" i="4"/>
  <c r="AA348" i="4"/>
  <c r="AB348" i="4"/>
  <c r="AB328" i="4"/>
  <c r="AA328" i="4"/>
  <c r="X208" i="4"/>
  <c r="AA208" i="4"/>
  <c r="AC208" i="4" s="1"/>
  <c r="X350" i="4"/>
  <c r="AA350" i="4"/>
  <c r="AC350" i="4" s="1"/>
  <c r="AA6" i="4"/>
  <c r="AC6" i="4" s="1"/>
  <c r="X6" i="4"/>
  <c r="AA137" i="4"/>
  <c r="AC137" i="4" s="1"/>
  <c r="X137" i="4"/>
  <c r="AA346" i="4"/>
  <c r="AC346" i="4" s="1"/>
  <c r="X346" i="4"/>
  <c r="X13" i="4"/>
  <c r="AA13" i="4"/>
  <c r="AC13" i="4" s="1"/>
  <c r="X251" i="4"/>
  <c r="AA251" i="4"/>
  <c r="AC251" i="4" s="1"/>
  <c r="AB24" i="4"/>
  <c r="AA24" i="4"/>
  <c r="AA90" i="4"/>
  <c r="AC90" i="4" s="1"/>
  <c r="X90" i="4"/>
  <c r="X128" i="4"/>
  <c r="AA128" i="4"/>
  <c r="AC128" i="4" s="1"/>
  <c r="AA363" i="4"/>
  <c r="AC363" i="4" s="1"/>
  <c r="G82" i="8"/>
  <c r="X281" i="4"/>
  <c r="AA281" i="4"/>
  <c r="AC281" i="4" s="1"/>
  <c r="AB159" i="4"/>
  <c r="AA159" i="4"/>
  <c r="AA156" i="4"/>
  <c r="AB156" i="4"/>
  <c r="X111" i="4"/>
  <c r="AA111" i="4"/>
  <c r="AC111" i="4" s="1"/>
  <c r="AA95" i="4"/>
  <c r="AC95" i="4" s="1"/>
  <c r="X95" i="4"/>
  <c r="AA136" i="4"/>
  <c r="AC136" i="4" s="1"/>
  <c r="X136" i="4"/>
  <c r="AA238" i="4"/>
  <c r="X226" i="4"/>
  <c r="AA226" i="4"/>
  <c r="AC226" i="4" s="1"/>
  <c r="X317" i="4"/>
  <c r="AA317" i="4"/>
  <c r="AC317" i="4" s="1"/>
  <c r="X324" i="4"/>
  <c r="AA324" i="4"/>
  <c r="AC324" i="4" s="1"/>
  <c r="AA26" i="4"/>
  <c r="AC26" i="4" s="1"/>
  <c r="AA306" i="4"/>
  <c r="AC306" i="4" s="1"/>
  <c r="X306" i="4"/>
  <c r="X351" i="4"/>
  <c r="AA351" i="4"/>
  <c r="AC351" i="4" s="1"/>
  <c r="G39" i="8"/>
  <c r="H33" i="8"/>
  <c r="H42" i="8"/>
  <c r="AA12" i="4"/>
  <c r="AC12" i="4" s="1"/>
  <c r="X12" i="4"/>
  <c r="AB3" i="4"/>
  <c r="X16" i="4"/>
  <c r="X311" i="4"/>
  <c r="AA311" i="4"/>
  <c r="AC311" i="4" s="1"/>
  <c r="W169" i="4"/>
  <c r="AA169" i="4"/>
  <c r="X283" i="4"/>
  <c r="AA283" i="4"/>
  <c r="AC283" i="4" s="1"/>
  <c r="X315" i="4"/>
  <c r="AA315" i="4"/>
  <c r="AC315" i="4" s="1"/>
  <c r="I47" i="8"/>
  <c r="AB243" i="4"/>
  <c r="AA243" i="4"/>
  <c r="X69" i="4"/>
  <c r="AA98" i="4"/>
  <c r="AC98" i="4" s="1"/>
  <c r="X98" i="4"/>
  <c r="AA45" i="4"/>
  <c r="AA164" i="4"/>
  <c r="W164" i="4"/>
  <c r="AB164" i="4" s="1"/>
  <c r="AB145" i="4"/>
  <c r="AA145" i="4"/>
  <c r="AA177" i="4"/>
  <c r="W177" i="4"/>
  <c r="AB177" i="4" s="1"/>
  <c r="X103" i="4"/>
  <c r="AA103" i="4"/>
  <c r="AC103" i="4" s="1"/>
  <c r="X217" i="4"/>
  <c r="AA217" i="4"/>
  <c r="AC217" i="4" s="1"/>
  <c r="AA81" i="4"/>
  <c r="AB81" i="4"/>
  <c r="AA73" i="4"/>
  <c r="AC73" i="4" s="1"/>
  <c r="X73" i="4"/>
  <c r="X187" i="4"/>
  <c r="AA254" i="4"/>
  <c r="AC254" i="4" s="1"/>
  <c r="AA35" i="4"/>
  <c r="AC35" i="4" s="1"/>
  <c r="AA138" i="4"/>
  <c r="AC138" i="4" s="1"/>
  <c r="AA67" i="4"/>
  <c r="AB141" i="4"/>
  <c r="X93" i="4"/>
  <c r="X117" i="4"/>
  <c r="AB25" i="4"/>
  <c r="AA358" i="4"/>
  <c r="AC358" i="4" s="1"/>
  <c r="AA119" i="4"/>
  <c r="AC119" i="4" s="1"/>
  <c r="AA320" i="4"/>
  <c r="AC320" i="4" s="1"/>
  <c r="AA157" i="4"/>
  <c r="AC157" i="4" s="1"/>
  <c r="AA131" i="4"/>
  <c r="AC131" i="4" s="1"/>
  <c r="AA298" i="4"/>
  <c r="AC298" i="4" s="1"/>
  <c r="AB135" i="4"/>
  <c r="X182" i="4"/>
  <c r="AA244" i="4"/>
  <c r="AC244" i="4" s="1"/>
  <c r="AA152" i="4"/>
  <c r="AC152" i="4" s="1"/>
  <c r="X170" i="4"/>
  <c r="AB289" i="4"/>
  <c r="AB279" i="4"/>
  <c r="AC279" i="4" s="1"/>
  <c r="H73" i="8"/>
  <c r="AB336" i="4"/>
  <c r="W178" i="4"/>
  <c r="AB178" i="4" s="1"/>
  <c r="AA240" i="4"/>
  <c r="AC240" i="4" s="1"/>
  <c r="AA167" i="4"/>
  <c r="AB249" i="4"/>
  <c r="AB154" i="4"/>
  <c r="AA293" i="4"/>
  <c r="AC293" i="4" s="1"/>
  <c r="AA71" i="4"/>
  <c r="AC71" i="4" s="1"/>
  <c r="AA178" i="4"/>
  <c r="X131" i="4"/>
  <c r="AA222" i="4"/>
  <c r="AC222" i="4" s="1"/>
  <c r="AA325" i="4"/>
  <c r="AC325" i="4" s="1"/>
  <c r="AA185" i="4"/>
  <c r="AA310" i="4"/>
  <c r="AC310" i="4" s="1"/>
  <c r="AA9" i="4"/>
  <c r="AC9" i="4" s="1"/>
  <c r="AA248" i="4"/>
  <c r="AC248" i="4" s="1"/>
  <c r="AB47" i="4"/>
  <c r="AA51" i="4"/>
  <c r="AC51" i="4" s="1"/>
  <c r="AA44" i="4"/>
  <c r="AC44" i="4" s="1"/>
  <c r="AA72" i="4"/>
  <c r="AC72" i="4" s="1"/>
  <c r="AA347" i="4"/>
  <c r="AC347" i="4" s="1"/>
  <c r="AA19" i="4"/>
  <c r="AC19" i="4" s="1"/>
  <c r="X274" i="4"/>
  <c r="X87" i="4"/>
  <c r="AA18" i="4"/>
  <c r="AC18" i="4" s="1"/>
  <c r="AB179" i="4"/>
  <c r="AA176" i="4"/>
  <c r="AA262" i="4"/>
  <c r="AC262" i="4" s="1"/>
  <c r="AB189" i="4"/>
  <c r="H67" i="8"/>
  <c r="J51" i="14"/>
  <c r="E51" i="14"/>
  <c r="G41" i="7"/>
  <c r="G52" i="7"/>
  <c r="E60" i="7"/>
  <c r="I56" i="7"/>
  <c r="G61" i="7"/>
  <c r="E38" i="7"/>
  <c r="I61" i="7"/>
  <c r="G54" i="7"/>
  <c r="D55" i="7"/>
  <c r="N67" i="3"/>
  <c r="J310" i="3"/>
  <c r="M310" i="3"/>
  <c r="O310" i="3" s="1"/>
  <c r="J307" i="3"/>
  <c r="M307" i="3"/>
  <c r="O307" i="3" s="1"/>
  <c r="H290" i="3"/>
  <c r="F293" i="3"/>
  <c r="J115" i="3"/>
  <c r="M115" i="3"/>
  <c r="D38" i="7"/>
  <c r="J54" i="3"/>
  <c r="J231" i="3"/>
  <c r="N156" i="3"/>
  <c r="J308" i="3"/>
  <c r="M308" i="3"/>
  <c r="O308" i="3" s="1"/>
  <c r="N8" i="3"/>
  <c r="M8" i="3"/>
  <c r="N166" i="3"/>
  <c r="M316" i="3"/>
  <c r="N316" i="3"/>
  <c r="N317" i="3" s="1"/>
  <c r="N294" i="3"/>
  <c r="M294" i="3"/>
  <c r="J273" i="3"/>
  <c r="N223" i="3"/>
  <c r="N173" i="3"/>
  <c r="M247" i="3"/>
  <c r="N247" i="3"/>
  <c r="N263" i="3"/>
  <c r="J297" i="3"/>
  <c r="M297" i="3"/>
  <c r="O297" i="3" s="1"/>
  <c r="J48" i="3"/>
  <c r="E22" i="7"/>
  <c r="M7" i="3"/>
  <c r="J304" i="3"/>
  <c r="H311" i="3"/>
  <c r="H317" i="3"/>
  <c r="M315" i="3"/>
  <c r="J315" i="3"/>
  <c r="L6" i="3"/>
  <c r="E54" i="7"/>
  <c r="E39" i="7"/>
  <c r="E53" i="7"/>
  <c r="G56" i="7"/>
  <c r="G47" i="7"/>
  <c r="G37" i="7"/>
  <c r="E34" i="7"/>
  <c r="G43" i="7"/>
  <c r="D41" i="7"/>
  <c r="E35" i="7"/>
  <c r="D34" i="7"/>
  <c r="D56" i="7"/>
  <c r="D61" i="7"/>
  <c r="L161" i="3"/>
  <c r="G7" i="7"/>
  <c r="E23" i="7"/>
  <c r="G17" i="7"/>
  <c r="E9" i="7"/>
  <c r="D23" i="7"/>
  <c r="D31" i="7"/>
  <c r="D17" i="7"/>
  <c r="D13" i="7"/>
  <c r="N252" i="3"/>
  <c r="N219" i="3"/>
  <c r="N132" i="3"/>
  <c r="E52" i="7"/>
  <c r="J296" i="3"/>
  <c r="H303" i="3"/>
  <c r="N77" i="3"/>
  <c r="N78" i="3"/>
  <c r="N80" i="3"/>
  <c r="N240" i="3"/>
  <c r="N113" i="3"/>
  <c r="M309" i="3"/>
  <c r="O309" i="3" s="1"/>
  <c r="J309" i="3"/>
  <c r="G153" i="3"/>
  <c r="G19" i="7"/>
  <c r="E7" i="7"/>
  <c r="E30" i="7"/>
  <c r="I17" i="7"/>
  <c r="G18" i="7"/>
  <c r="E6" i="7"/>
  <c r="D4" i="7"/>
  <c r="I4" i="7"/>
  <c r="D18" i="7"/>
  <c r="E18" i="7"/>
  <c r="E31" i="7"/>
  <c r="E29" i="7"/>
  <c r="G31" i="7"/>
  <c r="E11" i="7"/>
  <c r="G4" i="7"/>
  <c r="E17" i="7"/>
  <c r="E5" i="7"/>
  <c r="E19" i="7"/>
  <c r="I13" i="7"/>
  <c r="L154" i="3"/>
  <c r="E8" i="7"/>
  <c r="E13" i="7"/>
  <c r="G28" i="7"/>
  <c r="I31" i="7"/>
  <c r="D22" i="7"/>
  <c r="N68" i="3"/>
  <c r="N70" i="3"/>
  <c r="N256" i="3"/>
  <c r="N258" i="3"/>
  <c r="N218" i="3"/>
  <c r="N186" i="3"/>
  <c r="N270" i="3"/>
  <c r="J247" i="3"/>
  <c r="E55" i="7"/>
  <c r="D60" i="7"/>
  <c r="G51" i="7"/>
  <c r="E43" i="7"/>
  <c r="G57" i="7"/>
  <c r="E47" i="7"/>
  <c r="E58" i="7"/>
  <c r="E51" i="7"/>
  <c r="E59" i="7"/>
  <c r="E37" i="7"/>
  <c r="G53" i="7"/>
  <c r="E33" i="7"/>
  <c r="I60" i="7"/>
  <c r="E57" i="7"/>
  <c r="G34" i="7"/>
  <c r="E36" i="7"/>
  <c r="E41" i="7"/>
  <c r="E40" i="7"/>
  <c r="G60" i="7"/>
  <c r="E61" i="7"/>
  <c r="E48" i="7"/>
  <c r="D48" i="7"/>
  <c r="N241" i="3"/>
  <c r="N250" i="3"/>
  <c r="N162" i="3"/>
  <c r="I24" i="13"/>
  <c r="I25" i="12"/>
  <c r="E96" i="6"/>
  <c r="F107" i="6"/>
  <c r="H107" i="6" s="1"/>
  <c r="F104" i="6"/>
  <c r="H104" i="6" s="1"/>
  <c r="E38" i="6"/>
  <c r="E58" i="6" s="1"/>
  <c r="F30" i="6"/>
  <c r="E56" i="7"/>
  <c r="E4" i="7"/>
  <c r="E10" i="7"/>
  <c r="N202" i="2"/>
  <c r="J312" i="2"/>
  <c r="M312" i="2"/>
  <c r="O312" i="2" s="1"/>
  <c r="E3" i="7"/>
  <c r="H205" i="3"/>
  <c r="G29" i="6"/>
  <c r="H56" i="8"/>
  <c r="O373" i="4"/>
  <c r="F46" i="8"/>
  <c r="N373" i="4"/>
  <c r="H63" i="8"/>
  <c r="Q373" i="4"/>
  <c r="AB158" i="4"/>
  <c r="AA158" i="4"/>
  <c r="AB41" i="4"/>
  <c r="AA41" i="4"/>
  <c r="AB313" i="4"/>
  <c r="AA313" i="4"/>
  <c r="AA236" i="4"/>
  <c r="AA4" i="4"/>
  <c r="AB94" i="4"/>
  <c r="AA94" i="4"/>
  <c r="X55" i="4"/>
  <c r="AA55" i="4"/>
  <c r="AC55" i="4" s="1"/>
  <c r="AB129" i="4"/>
  <c r="AA129" i="4"/>
  <c r="X255" i="4"/>
  <c r="AA255" i="4"/>
  <c r="AC255" i="4" s="1"/>
  <c r="AA59" i="4"/>
  <c r="AC59" i="4" s="1"/>
  <c r="X59" i="4"/>
  <c r="AA190" i="4"/>
  <c r="W190" i="4"/>
  <c r="X39" i="4"/>
  <c r="AB341" i="4"/>
  <c r="AA341" i="4"/>
  <c r="AB301" i="4"/>
  <c r="AA301" i="4"/>
  <c r="F34" i="8"/>
  <c r="D39" i="8"/>
  <c r="W192" i="4"/>
  <c r="AA192" i="4"/>
  <c r="X297" i="4"/>
  <c r="AA297" i="4"/>
  <c r="AC297" i="4" s="1"/>
  <c r="AA322" i="4"/>
  <c r="AC322" i="4" s="1"/>
  <c r="X322" i="4"/>
  <c r="AA386" i="4"/>
  <c r="AC386" i="4" s="1"/>
  <c r="AB387" i="4"/>
  <c r="AA387" i="4"/>
  <c r="AB67" i="4"/>
  <c r="X380" i="4"/>
  <c r="AA380" i="4"/>
  <c r="H54" i="8"/>
  <c r="AA160" i="4"/>
  <c r="AC160" i="4" s="1"/>
  <c r="X160" i="4"/>
  <c r="H74" i="8"/>
  <c r="AB198" i="4"/>
  <c r="H49" i="8"/>
  <c r="G68" i="8"/>
  <c r="G70" i="8"/>
  <c r="G53" i="8"/>
  <c r="X200" i="4"/>
  <c r="X197" i="4"/>
  <c r="X196" i="4"/>
  <c r="G71" i="8"/>
  <c r="G52" i="8"/>
  <c r="AB199" i="4"/>
  <c r="X199" i="4"/>
  <c r="G48" i="8"/>
  <c r="X195" i="4"/>
  <c r="AB195" i="4"/>
  <c r="G72" i="8"/>
  <c r="H72" i="8" s="1"/>
  <c r="AB207" i="4"/>
  <c r="X207" i="4"/>
  <c r="X198" i="4"/>
  <c r="G51" i="8"/>
  <c r="AB200" i="4"/>
  <c r="H14" i="7" l="1"/>
  <c r="M60" i="3"/>
  <c r="H16" i="7"/>
  <c r="D15" i="7"/>
  <c r="F15" i="7" s="1"/>
  <c r="H15" i="7" s="1"/>
  <c r="F45" i="7"/>
  <c r="V230" i="4"/>
  <c r="AA214" i="4"/>
  <c r="AC214" i="4" s="1"/>
  <c r="AA221" i="4"/>
  <c r="AC221" i="4" s="1"/>
  <c r="I64" i="8" s="1"/>
  <c r="G9" i="8"/>
  <c r="AB238" i="4"/>
  <c r="AC238" i="4" s="1"/>
  <c r="AA202" i="4"/>
  <c r="I88" i="8"/>
  <c r="E44" i="14"/>
  <c r="C44" i="14"/>
  <c r="D44" i="14"/>
  <c r="F44" i="14"/>
  <c r="J44" i="14"/>
  <c r="I44" i="14"/>
  <c r="K44" i="14" s="1"/>
  <c r="B44" i="14"/>
  <c r="H44" i="14"/>
  <c r="G44" i="14"/>
  <c r="H35" i="11"/>
  <c r="C35" i="11"/>
  <c r="B35" i="11"/>
  <c r="D35" i="11"/>
  <c r="E35" i="11"/>
  <c r="G35" i="11"/>
  <c r="J35" i="11"/>
  <c r="F35" i="11"/>
  <c r="I35" i="11"/>
  <c r="B42" i="12"/>
  <c r="E42" i="12"/>
  <c r="D42" i="12"/>
  <c r="C42" i="12"/>
  <c r="F42" i="12"/>
  <c r="G42" i="12"/>
  <c r="H42" i="12"/>
  <c r="G35" i="14"/>
  <c r="E35" i="14"/>
  <c r="C35" i="14"/>
  <c r="J35" i="14"/>
  <c r="H35" i="14"/>
  <c r="D35" i="14"/>
  <c r="F35" i="14"/>
  <c r="B35" i="14"/>
  <c r="I35" i="14"/>
  <c r="D34" i="13"/>
  <c r="C34" i="13"/>
  <c r="B34" i="13"/>
  <c r="G34" i="13"/>
  <c r="E34" i="13"/>
  <c r="F34" i="13"/>
  <c r="H34" i="13"/>
  <c r="M275" i="3"/>
  <c r="N275" i="3"/>
  <c r="O275" i="3" s="1"/>
  <c r="B34" i="11"/>
  <c r="K34" i="11" s="1"/>
  <c r="H34" i="11"/>
  <c r="J34" i="11"/>
  <c r="G34" i="11"/>
  <c r="I34" i="11"/>
  <c r="C34" i="11"/>
  <c r="E34" i="11"/>
  <c r="F34" i="11"/>
  <c r="D34" i="11"/>
  <c r="F43" i="12"/>
  <c r="G43" i="12"/>
  <c r="E43" i="12"/>
  <c r="H43" i="12"/>
  <c r="D43" i="12"/>
  <c r="B43" i="12"/>
  <c r="C43" i="12"/>
  <c r="D30" i="15"/>
  <c r="G30" i="15"/>
  <c r="F30" i="15"/>
  <c r="I30" i="15"/>
  <c r="J30" i="15"/>
  <c r="B30" i="15"/>
  <c r="E30" i="15"/>
  <c r="K30" i="15"/>
  <c r="L30" i="15"/>
  <c r="C30" i="15"/>
  <c r="B36" i="14"/>
  <c r="F36" i="14"/>
  <c r="H36" i="14"/>
  <c r="D36" i="14"/>
  <c r="I36" i="14"/>
  <c r="J36" i="14"/>
  <c r="E36" i="14"/>
  <c r="C36" i="14"/>
  <c r="G36" i="14"/>
  <c r="M138" i="3"/>
  <c r="N138" i="3"/>
  <c r="AA106" i="4"/>
  <c r="AC106" i="4" s="1"/>
  <c r="B36" i="11"/>
  <c r="E36" i="11"/>
  <c r="H36" i="11"/>
  <c r="F36" i="11"/>
  <c r="J36" i="11"/>
  <c r="D36" i="11"/>
  <c r="I36" i="11"/>
  <c r="C36" i="11"/>
  <c r="G36" i="11"/>
  <c r="F34" i="12"/>
  <c r="E34" i="12"/>
  <c r="B34" i="12"/>
  <c r="H34" i="12"/>
  <c r="C34" i="12"/>
  <c r="G34" i="12"/>
  <c r="D34" i="12"/>
  <c r="G31" i="15"/>
  <c r="D31" i="15"/>
  <c r="E31" i="15"/>
  <c r="F31" i="15"/>
  <c r="K31" i="15"/>
  <c r="L31" i="15"/>
  <c r="I31" i="15"/>
  <c r="B31" i="15"/>
  <c r="C31" i="15"/>
  <c r="J31" i="15"/>
  <c r="M164" i="2"/>
  <c r="N164" i="2"/>
  <c r="O164" i="2" s="1"/>
  <c r="P164" i="2" s="1"/>
  <c r="D37" i="14"/>
  <c r="B37" i="14"/>
  <c r="K37" i="14" s="1"/>
  <c r="C37" i="14"/>
  <c r="H37" i="14"/>
  <c r="J37" i="14"/>
  <c r="E37" i="14"/>
  <c r="F37" i="14"/>
  <c r="G37" i="14"/>
  <c r="I37" i="14"/>
  <c r="F36" i="15"/>
  <c r="E36" i="15"/>
  <c r="D36" i="15"/>
  <c r="C36" i="15"/>
  <c r="B36" i="15"/>
  <c r="I36" i="15"/>
  <c r="L36" i="15"/>
  <c r="G36" i="15"/>
  <c r="J36" i="15"/>
  <c r="K36" i="15"/>
  <c r="H36" i="15"/>
  <c r="H35" i="12"/>
  <c r="G35" i="12"/>
  <c r="D35" i="12"/>
  <c r="B35" i="12"/>
  <c r="I35" i="12" s="1"/>
  <c r="E35" i="12"/>
  <c r="C35" i="12"/>
  <c r="F35" i="12"/>
  <c r="M300" i="2"/>
  <c r="N300" i="2"/>
  <c r="O300" i="2" s="1"/>
  <c r="P300" i="2" s="1"/>
  <c r="D40" i="12"/>
  <c r="C40" i="12"/>
  <c r="E40" i="12"/>
  <c r="B40" i="12"/>
  <c r="F40" i="12"/>
  <c r="H40" i="12"/>
  <c r="G40" i="12"/>
  <c r="B32" i="13"/>
  <c r="D32" i="13"/>
  <c r="F32" i="13"/>
  <c r="C32" i="13"/>
  <c r="H32" i="13"/>
  <c r="E32" i="13"/>
  <c r="G32" i="13"/>
  <c r="C39" i="11"/>
  <c r="B39" i="11"/>
  <c r="F39" i="11"/>
  <c r="F48" i="11" s="1"/>
  <c r="F52" i="11" s="1"/>
  <c r="E39" i="11"/>
  <c r="G39" i="11"/>
  <c r="J39" i="11"/>
  <c r="I39" i="11"/>
  <c r="D39" i="11"/>
  <c r="H39" i="11"/>
  <c r="G44" i="11"/>
  <c r="B44" i="11"/>
  <c r="C44" i="11"/>
  <c r="E44" i="11"/>
  <c r="D44" i="11"/>
  <c r="F44" i="11"/>
  <c r="J44" i="11"/>
  <c r="I44" i="11"/>
  <c r="H44" i="11"/>
  <c r="M141" i="3"/>
  <c r="N141" i="3"/>
  <c r="O141" i="3" s="1"/>
  <c r="J33" i="11"/>
  <c r="G33" i="11"/>
  <c r="H33" i="11"/>
  <c r="I33" i="11"/>
  <c r="E33" i="11"/>
  <c r="B33" i="11"/>
  <c r="D33" i="11"/>
  <c r="F33" i="11"/>
  <c r="C33" i="11"/>
  <c r="C48" i="11" s="1"/>
  <c r="C52" i="11" s="1"/>
  <c r="B41" i="14"/>
  <c r="C41" i="14"/>
  <c r="E41" i="14"/>
  <c r="I41" i="14"/>
  <c r="J41" i="14"/>
  <c r="D41" i="14"/>
  <c r="F41" i="14"/>
  <c r="H41" i="14"/>
  <c r="G41" i="14"/>
  <c r="B45" i="14"/>
  <c r="K45" i="14" s="1"/>
  <c r="I45" i="14"/>
  <c r="J45" i="14"/>
  <c r="F45" i="14"/>
  <c r="E45" i="14"/>
  <c r="D45" i="14"/>
  <c r="H45" i="14"/>
  <c r="G45" i="14"/>
  <c r="C45" i="14"/>
  <c r="M278" i="3"/>
  <c r="N278" i="3"/>
  <c r="E33" i="12"/>
  <c r="H33" i="12"/>
  <c r="D33" i="12"/>
  <c r="B33" i="12"/>
  <c r="C33" i="12"/>
  <c r="F33" i="12"/>
  <c r="F48" i="12" s="1"/>
  <c r="F52" i="12" s="1"/>
  <c r="G33" i="12"/>
  <c r="E34" i="15"/>
  <c r="L34" i="15"/>
  <c r="K34" i="15"/>
  <c r="I34" i="15"/>
  <c r="H34" i="15"/>
  <c r="G34" i="15"/>
  <c r="D34" i="15"/>
  <c r="C34" i="15"/>
  <c r="B34" i="15"/>
  <c r="F34" i="15"/>
  <c r="M34" i="15" s="1"/>
  <c r="J34" i="15"/>
  <c r="B43" i="14"/>
  <c r="K43" i="14" s="1"/>
  <c r="F43" i="14"/>
  <c r="D43" i="14"/>
  <c r="J43" i="14"/>
  <c r="G43" i="14"/>
  <c r="H43" i="14"/>
  <c r="C43" i="14"/>
  <c r="E43" i="14"/>
  <c r="I43" i="14"/>
  <c r="B36" i="12"/>
  <c r="F36" i="12"/>
  <c r="E36" i="12"/>
  <c r="C36" i="12"/>
  <c r="D36" i="12"/>
  <c r="H36" i="12"/>
  <c r="G36" i="12"/>
  <c r="AA201" i="4"/>
  <c r="AB201" i="4"/>
  <c r="M128" i="3"/>
  <c r="O128" i="3" s="1"/>
  <c r="H31" i="15"/>
  <c r="M31" i="15" s="1"/>
  <c r="F38" i="13"/>
  <c r="H38" i="13"/>
  <c r="D38" i="13"/>
  <c r="C38" i="13"/>
  <c r="G38" i="13"/>
  <c r="B38" i="13"/>
  <c r="I38" i="13" s="1"/>
  <c r="E38" i="13"/>
  <c r="F38" i="15"/>
  <c r="L38" i="15"/>
  <c r="K38" i="15"/>
  <c r="H38" i="15"/>
  <c r="B38" i="15"/>
  <c r="M38" i="15" s="1"/>
  <c r="E38" i="15"/>
  <c r="G38" i="15"/>
  <c r="I38" i="15"/>
  <c r="J38" i="15"/>
  <c r="D38" i="15"/>
  <c r="C38" i="15"/>
  <c r="C35" i="13"/>
  <c r="E35" i="13"/>
  <c r="H35" i="13"/>
  <c r="F35" i="13"/>
  <c r="B35" i="13"/>
  <c r="D35" i="13"/>
  <c r="G35" i="13"/>
  <c r="B42" i="13"/>
  <c r="D42" i="13"/>
  <c r="C42" i="13"/>
  <c r="F42" i="13"/>
  <c r="E42" i="13"/>
  <c r="H42" i="13"/>
  <c r="G42" i="13"/>
  <c r="E37" i="11"/>
  <c r="D37" i="11"/>
  <c r="C37" i="11"/>
  <c r="B37" i="11"/>
  <c r="H37" i="11"/>
  <c r="I37" i="11"/>
  <c r="J37" i="11"/>
  <c r="F37" i="11"/>
  <c r="G37" i="11"/>
  <c r="G44" i="12"/>
  <c r="D44" i="12"/>
  <c r="C44" i="12"/>
  <c r="H44" i="12"/>
  <c r="E44" i="12"/>
  <c r="F44" i="12"/>
  <c r="B44" i="12"/>
  <c r="I44" i="12" s="1"/>
  <c r="AA204" i="4"/>
  <c r="AB204" i="4"/>
  <c r="AA61" i="4"/>
  <c r="AC61" i="4" s="1"/>
  <c r="H30" i="15"/>
  <c r="B38" i="12"/>
  <c r="H38" i="12"/>
  <c r="C38" i="12"/>
  <c r="D38" i="12"/>
  <c r="G38" i="12"/>
  <c r="F38" i="12"/>
  <c r="E38" i="12"/>
  <c r="I42" i="11"/>
  <c r="E42" i="11"/>
  <c r="G42" i="11"/>
  <c r="C42" i="11"/>
  <c r="H42" i="11"/>
  <c r="D42" i="11"/>
  <c r="B42" i="11"/>
  <c r="J42" i="11"/>
  <c r="F42" i="11"/>
  <c r="M167" i="2"/>
  <c r="N167" i="2"/>
  <c r="O167" i="2" s="1"/>
  <c r="P167" i="2" s="1"/>
  <c r="P77" i="2"/>
  <c r="G36" i="13"/>
  <c r="F36" i="13"/>
  <c r="H36" i="13"/>
  <c r="D36" i="13"/>
  <c r="C36" i="13"/>
  <c r="B36" i="13"/>
  <c r="E36" i="13"/>
  <c r="M303" i="2"/>
  <c r="N303" i="2"/>
  <c r="C41" i="13"/>
  <c r="F41" i="13"/>
  <c r="B41" i="13"/>
  <c r="H41" i="13"/>
  <c r="E41" i="13"/>
  <c r="G41" i="13"/>
  <c r="D41" i="13"/>
  <c r="B38" i="14"/>
  <c r="F38" i="14"/>
  <c r="G38" i="14"/>
  <c r="J38" i="14"/>
  <c r="C38" i="14"/>
  <c r="I38" i="14"/>
  <c r="E38" i="14"/>
  <c r="H38" i="14"/>
  <c r="D38" i="14"/>
  <c r="G43" i="11"/>
  <c r="H43" i="11"/>
  <c r="C43" i="11"/>
  <c r="F43" i="11"/>
  <c r="J43" i="11"/>
  <c r="D43" i="11"/>
  <c r="E43" i="11"/>
  <c r="I43" i="11"/>
  <c r="B43" i="11"/>
  <c r="K43" i="11" s="1"/>
  <c r="C33" i="13"/>
  <c r="E33" i="13"/>
  <c r="G33" i="13"/>
  <c r="D33" i="13"/>
  <c r="F33" i="13"/>
  <c r="F46" i="13" s="1"/>
  <c r="F50" i="13" s="1"/>
  <c r="H33" i="13"/>
  <c r="B33" i="13"/>
  <c r="L32" i="15"/>
  <c r="F32" i="15"/>
  <c r="K32" i="15"/>
  <c r="J32" i="15"/>
  <c r="D32" i="15"/>
  <c r="H32" i="15"/>
  <c r="B32" i="15"/>
  <c r="E32" i="15"/>
  <c r="G32" i="15"/>
  <c r="C32" i="15"/>
  <c r="I32" i="15"/>
  <c r="F29" i="15"/>
  <c r="F42" i="15" s="1"/>
  <c r="F44" i="15" s="1"/>
  <c r="L29" i="15"/>
  <c r="K29" i="15"/>
  <c r="J29" i="15"/>
  <c r="I29" i="15"/>
  <c r="H29" i="15"/>
  <c r="G29" i="15"/>
  <c r="E29" i="15"/>
  <c r="D29" i="15"/>
  <c r="B29" i="15"/>
  <c r="C29" i="15"/>
  <c r="B34" i="14"/>
  <c r="C34" i="14"/>
  <c r="D34" i="14"/>
  <c r="E34" i="14"/>
  <c r="G34" i="14"/>
  <c r="H34" i="14"/>
  <c r="I34" i="14"/>
  <c r="I49" i="14" s="1"/>
  <c r="J34" i="14"/>
  <c r="F34" i="14"/>
  <c r="M22" i="2"/>
  <c r="M267" i="2"/>
  <c r="O267" i="2" s="1"/>
  <c r="M51" i="2"/>
  <c r="O51" i="2" s="1"/>
  <c r="AA402" i="4"/>
  <c r="AC402" i="4" s="1"/>
  <c r="I111" i="8" s="1"/>
  <c r="X409" i="4"/>
  <c r="AC336" i="4"/>
  <c r="AA144" i="4"/>
  <c r="AC144" i="4" s="1"/>
  <c r="AB230" i="4"/>
  <c r="U230" i="4"/>
  <c r="AC235" i="4"/>
  <c r="X235" i="4"/>
  <c r="M256" i="3"/>
  <c r="O256" i="3" s="1"/>
  <c r="N215" i="2"/>
  <c r="O215" i="2" s="1"/>
  <c r="P215" i="2" s="1"/>
  <c r="M19" i="15"/>
  <c r="M30" i="15"/>
  <c r="X206" i="4"/>
  <c r="AB206" i="4"/>
  <c r="AC206" i="4" s="1"/>
  <c r="I69" i="8" s="1"/>
  <c r="G69" i="8"/>
  <c r="H69" i="8" s="1"/>
  <c r="M37" i="15"/>
  <c r="I50" i="12"/>
  <c r="J194" i="3"/>
  <c r="M219" i="2"/>
  <c r="O219" i="2" s="1"/>
  <c r="P219" i="2" s="1"/>
  <c r="J219" i="2"/>
  <c r="AA125" i="4"/>
  <c r="AC125" i="4" s="1"/>
  <c r="V409" i="4"/>
  <c r="D114" i="8"/>
  <c r="K47" i="14"/>
  <c r="K51" i="14"/>
  <c r="I48" i="13"/>
  <c r="K50" i="11"/>
  <c r="AA227" i="4"/>
  <c r="AC227" i="4" s="1"/>
  <c r="AB308" i="4"/>
  <c r="AC308" i="4" s="1"/>
  <c r="M82" i="2"/>
  <c r="O82" i="2" s="1"/>
  <c r="P82" i="2" s="1"/>
  <c r="AA57" i="4"/>
  <c r="AC57" i="4" s="1"/>
  <c r="M152" i="3"/>
  <c r="O152" i="3" s="1"/>
  <c r="AA112" i="4"/>
  <c r="AC112" i="4" s="1"/>
  <c r="AB318" i="4"/>
  <c r="AC318" i="4" s="1"/>
  <c r="M9" i="2"/>
  <c r="N9" i="2"/>
  <c r="M8" i="2"/>
  <c r="N8" i="2"/>
  <c r="AA316" i="4"/>
  <c r="AC316" i="4" s="1"/>
  <c r="N7" i="2"/>
  <c r="M7" i="2"/>
  <c r="M6" i="2"/>
  <c r="N6" i="2"/>
  <c r="M10" i="2"/>
  <c r="N10" i="2"/>
  <c r="AA91" i="4"/>
  <c r="AC91" i="4" s="1"/>
  <c r="AC337" i="4"/>
  <c r="I96" i="8" s="1"/>
  <c r="AB161" i="4"/>
  <c r="AA161" i="4"/>
  <c r="AB209" i="4"/>
  <c r="AA209" i="4"/>
  <c r="AB364" i="4"/>
  <c r="AA364" i="4"/>
  <c r="F17" i="6"/>
  <c r="H17" i="6" s="1"/>
  <c r="AC389" i="4"/>
  <c r="AA194" i="4"/>
  <c r="AC194" i="4" s="1"/>
  <c r="I46" i="8" s="1"/>
  <c r="AC385" i="4"/>
  <c r="AA343" i="4"/>
  <c r="AC343" i="4" s="1"/>
  <c r="U409" i="4"/>
  <c r="H68" i="8"/>
  <c r="AC25" i="4"/>
  <c r="AA68" i="4"/>
  <c r="AC68" i="4" s="1"/>
  <c r="AA359" i="4"/>
  <c r="AC359" i="4" s="1"/>
  <c r="AA118" i="4"/>
  <c r="AC118" i="4" s="1"/>
  <c r="AA69" i="4"/>
  <c r="AC69" i="4" s="1"/>
  <c r="H52" i="8"/>
  <c r="AC113" i="4"/>
  <c r="AA299" i="4"/>
  <c r="AC299" i="4" s="1"/>
  <c r="I97" i="8" s="1"/>
  <c r="AA30" i="4"/>
  <c r="AC30" i="4" s="1"/>
  <c r="I15" i="8" s="1"/>
  <c r="AA127" i="4"/>
  <c r="AC127" i="4" s="1"/>
  <c r="AA82" i="4"/>
  <c r="AC82" i="4" s="1"/>
  <c r="U397" i="4"/>
  <c r="AA382" i="4"/>
  <c r="AC382" i="4" s="1"/>
  <c r="V397" i="4"/>
  <c r="AA362" i="4"/>
  <c r="AC362" i="4" s="1"/>
  <c r="AA39" i="4"/>
  <c r="AC39" i="4" s="1"/>
  <c r="AA203" i="4"/>
  <c r="AA224" i="4"/>
  <c r="AC224" i="4" s="1"/>
  <c r="X397" i="4"/>
  <c r="AB401" i="4"/>
  <c r="AC401" i="4" s="1"/>
  <c r="AA89" i="4"/>
  <c r="AC89" i="4" s="1"/>
  <c r="AA339" i="4"/>
  <c r="AC339" i="4" s="1"/>
  <c r="AC76" i="4"/>
  <c r="X45" i="4"/>
  <c r="H6" i="8"/>
  <c r="M244" i="2"/>
  <c r="O244" i="2" s="1"/>
  <c r="M93" i="3"/>
  <c r="O93" i="3" s="1"/>
  <c r="N54" i="3"/>
  <c r="O54" i="3" s="1"/>
  <c r="G3" i="7"/>
  <c r="M193" i="2"/>
  <c r="O193" i="2" s="1"/>
  <c r="P193" i="2" s="1"/>
  <c r="M126" i="3"/>
  <c r="O126" i="3" s="1"/>
  <c r="G315" i="2"/>
  <c r="G316" i="2" s="1"/>
  <c r="G317" i="2" s="1"/>
  <c r="G329" i="2" s="1"/>
  <c r="J178" i="3"/>
  <c r="J120" i="3"/>
  <c r="M146" i="2"/>
  <c r="O146" i="2" s="1"/>
  <c r="P146" i="2" s="1"/>
  <c r="J93" i="2"/>
  <c r="G288" i="3"/>
  <c r="G289" i="3" s="1"/>
  <c r="G312" i="3" s="1"/>
  <c r="J78" i="2"/>
  <c r="G92" i="6"/>
  <c r="H92" i="6" s="1"/>
  <c r="M73" i="2"/>
  <c r="O73" i="2" s="1"/>
  <c r="P73" i="2" s="1"/>
  <c r="J73" i="2"/>
  <c r="H52" i="3"/>
  <c r="J52" i="3" s="1"/>
  <c r="M159" i="2"/>
  <c r="O159" i="2" s="1"/>
  <c r="P159" i="2" s="1"/>
  <c r="N277" i="3"/>
  <c r="O277" i="3" s="1"/>
  <c r="O101" i="3"/>
  <c r="M245" i="2"/>
  <c r="O245" i="2" s="1"/>
  <c r="P245" i="2" s="1"/>
  <c r="G34" i="6"/>
  <c r="H34" i="6" s="1"/>
  <c r="J245" i="2"/>
  <c r="J146" i="2"/>
  <c r="G90" i="6"/>
  <c r="H90" i="6" s="1"/>
  <c r="M80" i="2"/>
  <c r="O80" i="2" s="1"/>
  <c r="P80" i="2" s="1"/>
  <c r="G93" i="6"/>
  <c r="H93" i="6" s="1"/>
  <c r="M57" i="3"/>
  <c r="O57" i="3" s="1"/>
  <c r="J277" i="3"/>
  <c r="M242" i="2"/>
  <c r="O242" i="2" s="1"/>
  <c r="P242" i="2" s="1"/>
  <c r="G31" i="6"/>
  <c r="H31" i="6" s="1"/>
  <c r="M223" i="2"/>
  <c r="O223" i="2" s="1"/>
  <c r="P223" i="2" s="1"/>
  <c r="M284" i="2"/>
  <c r="O284" i="2" s="1"/>
  <c r="P284" i="2" s="1"/>
  <c r="M295" i="2"/>
  <c r="O295" i="2" s="1"/>
  <c r="P295" i="2" s="1"/>
  <c r="M130" i="2"/>
  <c r="O130" i="2" s="1"/>
  <c r="P130" i="2" s="1"/>
  <c r="M139" i="2"/>
  <c r="O139" i="2" s="1"/>
  <c r="P139" i="2" s="1"/>
  <c r="M273" i="3"/>
  <c r="O273" i="3" s="1"/>
  <c r="J139" i="2"/>
  <c r="M62" i="2"/>
  <c r="O62" i="2" s="1"/>
  <c r="P62" i="2" s="1"/>
  <c r="M158" i="2"/>
  <c r="O158" i="2" s="1"/>
  <c r="P158" i="2" s="1"/>
  <c r="J104" i="3"/>
  <c r="N124" i="3"/>
  <c r="O124" i="3" s="1"/>
  <c r="V163" i="4"/>
  <c r="V210" i="4" s="1"/>
  <c r="V231" i="4" s="1"/>
  <c r="E48" i="11"/>
  <c r="E52" i="11" s="1"/>
  <c r="E116" i="6"/>
  <c r="E117" i="6" s="1"/>
  <c r="H198" i="3"/>
  <c r="J198" i="3" s="1"/>
  <c r="F21" i="7"/>
  <c r="G89" i="6"/>
  <c r="H89" i="6" s="1"/>
  <c r="M277" i="2"/>
  <c r="O277" i="2" s="1"/>
  <c r="P277" i="2" s="1"/>
  <c r="M268" i="3"/>
  <c r="M99" i="2"/>
  <c r="O99" i="2" s="1"/>
  <c r="F111" i="6"/>
  <c r="H111" i="6" s="1"/>
  <c r="O323" i="2"/>
  <c r="P323" i="2" s="1"/>
  <c r="M43" i="2"/>
  <c r="O43" i="2" s="1"/>
  <c r="J130" i="2"/>
  <c r="F26" i="7"/>
  <c r="H26" i="7" s="1"/>
  <c r="M81" i="3"/>
  <c r="O81" i="3" s="1"/>
  <c r="N268" i="3"/>
  <c r="M39" i="3"/>
  <c r="O39" i="3" s="1"/>
  <c r="N122" i="3"/>
  <c r="O122" i="3" s="1"/>
  <c r="M66" i="3"/>
  <c r="O66" i="3" s="1"/>
  <c r="J69" i="2"/>
  <c r="M214" i="3"/>
  <c r="O214" i="3" s="1"/>
  <c r="M91" i="2"/>
  <c r="O91" i="2" s="1"/>
  <c r="P91" i="2" s="1"/>
  <c r="H65" i="3"/>
  <c r="J65" i="3" s="1"/>
  <c r="H27" i="2"/>
  <c r="M294" i="2"/>
  <c r="O294" i="2" s="1"/>
  <c r="M208" i="2"/>
  <c r="O208" i="2" s="1"/>
  <c r="H87" i="3"/>
  <c r="J87" i="3" s="1"/>
  <c r="H183" i="3"/>
  <c r="M183" i="3" s="1"/>
  <c r="O183" i="3" s="1"/>
  <c r="M109" i="2"/>
  <c r="O109" i="2" s="1"/>
  <c r="P109" i="2" s="1"/>
  <c r="D39" i="7"/>
  <c r="F39" i="7" s="1"/>
  <c r="D25" i="7"/>
  <c r="F25" i="7" s="1"/>
  <c r="H158" i="3"/>
  <c r="M158" i="3" s="1"/>
  <c r="O158" i="3" s="1"/>
  <c r="M48" i="3"/>
  <c r="O48" i="3" s="1"/>
  <c r="N36" i="3"/>
  <c r="O36" i="3" s="1"/>
  <c r="M165" i="3"/>
  <c r="O165" i="3" s="1"/>
  <c r="M183" i="2"/>
  <c r="O183" i="2" s="1"/>
  <c r="H240" i="3"/>
  <c r="M240" i="3" s="1"/>
  <c r="O240" i="3" s="1"/>
  <c r="J265" i="2"/>
  <c r="M24" i="2"/>
  <c r="O24" i="2" s="1"/>
  <c r="P24" i="2" s="1"/>
  <c r="H77" i="3"/>
  <c r="J77" i="3" s="1"/>
  <c r="M38" i="2"/>
  <c r="O38" i="2" s="1"/>
  <c r="P38" i="2" s="1"/>
  <c r="F153" i="3"/>
  <c r="M103" i="2"/>
  <c r="O103" i="2" s="1"/>
  <c r="P103" i="2" s="1"/>
  <c r="M30" i="3"/>
  <c r="O30" i="3" s="1"/>
  <c r="M113" i="2"/>
  <c r="O113" i="2" s="1"/>
  <c r="P113" i="2" s="1"/>
  <c r="P176" i="2"/>
  <c r="H65" i="8"/>
  <c r="F24" i="7"/>
  <c r="H24" i="7" s="1"/>
  <c r="G22" i="7"/>
  <c r="M114" i="2"/>
  <c r="O114" i="2" s="1"/>
  <c r="AC396" i="4"/>
  <c r="I112" i="8"/>
  <c r="J268" i="3"/>
  <c r="H88" i="3"/>
  <c r="M88" i="3" s="1"/>
  <c r="O88" i="3" s="1"/>
  <c r="J85" i="3"/>
  <c r="M69" i="2"/>
  <c r="O69" i="2" s="1"/>
  <c r="P69" i="2" s="1"/>
  <c r="M285" i="2"/>
  <c r="O285" i="2" s="1"/>
  <c r="P285" i="2" s="1"/>
  <c r="J77" i="2"/>
  <c r="J289" i="2"/>
  <c r="F46" i="7"/>
  <c r="J285" i="2"/>
  <c r="I280" i="3"/>
  <c r="G102" i="6"/>
  <c r="H102" i="6" s="1"/>
  <c r="I140" i="3"/>
  <c r="J140" i="3" s="1"/>
  <c r="M54" i="2"/>
  <c r="O54" i="2" s="1"/>
  <c r="M67" i="2"/>
  <c r="O67" i="2" s="1"/>
  <c r="J28" i="3"/>
  <c r="F49" i="7"/>
  <c r="H49" i="7" s="1"/>
  <c r="J54" i="2"/>
  <c r="H41" i="3"/>
  <c r="M41" i="3" s="1"/>
  <c r="O41" i="3" s="1"/>
  <c r="M195" i="2"/>
  <c r="O195" i="2" s="1"/>
  <c r="J195" i="2"/>
  <c r="H255" i="3"/>
  <c r="M255" i="3" s="1"/>
  <c r="O255" i="3" s="1"/>
  <c r="M280" i="2"/>
  <c r="O280" i="2" s="1"/>
  <c r="P280" i="2" s="1"/>
  <c r="M93" i="2"/>
  <c r="O93" i="2" s="1"/>
  <c r="P93" i="2" s="1"/>
  <c r="M187" i="3"/>
  <c r="O187" i="3" s="1"/>
  <c r="AC352" i="4"/>
  <c r="I78" i="8" s="1"/>
  <c r="AA58" i="4"/>
  <c r="AC58" i="4" s="1"/>
  <c r="I16" i="8" s="1"/>
  <c r="AA15" i="4"/>
  <c r="AC15" i="4" s="1"/>
  <c r="O21" i="3"/>
  <c r="W203" i="4"/>
  <c r="X203" i="4" s="1"/>
  <c r="H83" i="3"/>
  <c r="J83" i="3" s="1"/>
  <c r="M233" i="3"/>
  <c r="O233" i="3" s="1"/>
  <c r="J266" i="2"/>
  <c r="N293" i="2"/>
  <c r="O293" i="2" s="1"/>
  <c r="F28" i="2"/>
  <c r="J36" i="2"/>
  <c r="M36" i="2"/>
  <c r="O36" i="2" s="1"/>
  <c r="P36" i="2" s="1"/>
  <c r="O219" i="3"/>
  <c r="H51" i="3"/>
  <c r="J51" i="3" s="1"/>
  <c r="M110" i="2"/>
  <c r="O110" i="2" s="1"/>
  <c r="H192" i="3"/>
  <c r="J192" i="3" s="1"/>
  <c r="J98" i="3"/>
  <c r="J219" i="3"/>
  <c r="D36" i="7"/>
  <c r="F36" i="7" s="1"/>
  <c r="J218" i="2"/>
  <c r="M185" i="2"/>
  <c r="O185" i="2" s="1"/>
  <c r="H44" i="3"/>
  <c r="M44" i="3" s="1"/>
  <c r="O44" i="3" s="1"/>
  <c r="H160" i="3"/>
  <c r="J160" i="3" s="1"/>
  <c r="H193" i="3"/>
  <c r="M193" i="3" s="1"/>
  <c r="O193" i="3" s="1"/>
  <c r="O64" i="3"/>
  <c r="M70" i="2"/>
  <c r="O70" i="2" s="1"/>
  <c r="I195" i="3"/>
  <c r="G29" i="7" s="1"/>
  <c r="J94" i="2"/>
  <c r="M94" i="2"/>
  <c r="O94" i="2" s="1"/>
  <c r="P94" i="2" s="1"/>
  <c r="H69" i="3"/>
  <c r="J69" i="3" s="1"/>
  <c r="M95" i="2"/>
  <c r="O95" i="2" s="1"/>
  <c r="H5" i="3"/>
  <c r="J5" i="3" s="1"/>
  <c r="M31" i="2"/>
  <c r="O31" i="2" s="1"/>
  <c r="J206" i="3"/>
  <c r="M135" i="2"/>
  <c r="O135" i="2" s="1"/>
  <c r="P135" i="2" s="1"/>
  <c r="H32" i="3"/>
  <c r="M32" i="3" s="1"/>
  <c r="O32" i="3" s="1"/>
  <c r="M84" i="3"/>
  <c r="O84" i="3" s="1"/>
  <c r="J110" i="2"/>
  <c r="J231" i="2"/>
  <c r="M137" i="2"/>
  <c r="O137" i="2" s="1"/>
  <c r="J222" i="2"/>
  <c r="M274" i="2"/>
  <c r="O274" i="2" s="1"/>
  <c r="J134" i="2"/>
  <c r="H117" i="3"/>
  <c r="J117" i="3" s="1"/>
  <c r="M231" i="2"/>
  <c r="O231" i="2" s="1"/>
  <c r="P231" i="2" s="1"/>
  <c r="M143" i="2"/>
  <c r="O143" i="2" s="1"/>
  <c r="P143" i="2" s="1"/>
  <c r="H109" i="3"/>
  <c r="J109" i="3" s="1"/>
  <c r="M102" i="3"/>
  <c r="O102" i="3" s="1"/>
  <c r="H20" i="3"/>
  <c r="J20" i="3" s="1"/>
  <c r="J220" i="2"/>
  <c r="J137" i="2"/>
  <c r="O189" i="3"/>
  <c r="H249" i="3"/>
  <c r="M249" i="3" s="1"/>
  <c r="O249" i="3" s="1"/>
  <c r="J234" i="2"/>
  <c r="H108" i="3"/>
  <c r="J108" i="3" s="1"/>
  <c r="H112" i="3"/>
  <c r="M112" i="3" s="1"/>
  <c r="O112" i="3" s="1"/>
  <c r="M58" i="2"/>
  <c r="O58" i="2" s="1"/>
  <c r="D20" i="7"/>
  <c r="F20" i="7" s="1"/>
  <c r="H20" i="7" s="1"/>
  <c r="J46" i="2"/>
  <c r="M11" i="2"/>
  <c r="P11" i="2" s="1"/>
  <c r="M234" i="2"/>
  <c r="O234" i="2" s="1"/>
  <c r="P234" i="2" s="1"/>
  <c r="M138" i="2"/>
  <c r="O138" i="2" s="1"/>
  <c r="M123" i="2"/>
  <c r="O123" i="2" s="1"/>
  <c r="J123" i="2"/>
  <c r="J270" i="2"/>
  <c r="J264" i="3"/>
  <c r="H215" i="3"/>
  <c r="M215" i="3" s="1"/>
  <c r="O215" i="3" s="1"/>
  <c r="O115" i="3"/>
  <c r="J63" i="2"/>
  <c r="M63" i="2"/>
  <c r="O63" i="2" s="1"/>
  <c r="P63" i="2" s="1"/>
  <c r="P276" i="2"/>
  <c r="M289" i="2"/>
  <c r="O289" i="2" s="1"/>
  <c r="H103" i="3"/>
  <c r="J103" i="3" s="1"/>
  <c r="J37" i="3"/>
  <c r="F50" i="7"/>
  <c r="N3" i="3"/>
  <c r="O3" i="3" s="1"/>
  <c r="H27" i="3"/>
  <c r="M27" i="3" s="1"/>
  <c r="O27" i="3" s="1"/>
  <c r="M240" i="2"/>
  <c r="O240" i="2" s="1"/>
  <c r="P240" i="2" s="1"/>
  <c r="H197" i="3"/>
  <c r="J197" i="3" s="1"/>
  <c r="M270" i="2"/>
  <c r="O270" i="2" s="1"/>
  <c r="P270" i="2" s="1"/>
  <c r="M229" i="3"/>
  <c r="O229" i="3" s="1"/>
  <c r="M129" i="2"/>
  <c r="O129" i="2" s="1"/>
  <c r="P129" i="2" s="1"/>
  <c r="G50" i="7"/>
  <c r="H82" i="8"/>
  <c r="X292" i="4"/>
  <c r="AC187" i="4"/>
  <c r="AC84" i="4"/>
  <c r="AC16" i="4"/>
  <c r="G85" i="8"/>
  <c r="H71" i="8"/>
  <c r="H3" i="6"/>
  <c r="M73" i="3"/>
  <c r="O73" i="3" s="1"/>
  <c r="J241" i="3"/>
  <c r="M266" i="2"/>
  <c r="O266" i="2" s="1"/>
  <c r="AB397" i="4"/>
  <c r="P226" i="2"/>
  <c r="I110" i="8"/>
  <c r="AC355" i="4"/>
  <c r="M165" i="2"/>
  <c r="M301" i="2"/>
  <c r="N301" i="2"/>
  <c r="M139" i="3"/>
  <c r="N276" i="3"/>
  <c r="M276" i="3"/>
  <c r="J110" i="3"/>
  <c r="M97" i="3"/>
  <c r="O97" i="3" s="1"/>
  <c r="O49" i="3"/>
  <c r="J317" i="3"/>
  <c r="J128" i="3"/>
  <c r="J9" i="3"/>
  <c r="H107" i="3"/>
  <c r="M107" i="3" s="1"/>
  <c r="O107" i="3" s="1"/>
  <c r="H25" i="3"/>
  <c r="M25" i="3" s="1"/>
  <c r="O25" i="3" s="1"/>
  <c r="J51" i="2"/>
  <c r="I281" i="3"/>
  <c r="M133" i="2"/>
  <c r="O133" i="2" s="1"/>
  <c r="P133" i="2" s="1"/>
  <c r="J38" i="3"/>
  <c r="M35" i="2"/>
  <c r="O35" i="2" s="1"/>
  <c r="H116" i="3"/>
  <c r="J116" i="3" s="1"/>
  <c r="D10" i="7"/>
  <c r="F10" i="7" s="1"/>
  <c r="M142" i="2"/>
  <c r="O142" i="2" s="1"/>
  <c r="P142" i="2" s="1"/>
  <c r="M166" i="3"/>
  <c r="O166" i="3" s="1"/>
  <c r="N282" i="3"/>
  <c r="O282" i="3" s="1"/>
  <c r="M34" i="3"/>
  <c r="O34" i="3" s="1"/>
  <c r="H19" i="3"/>
  <c r="M19" i="3" s="1"/>
  <c r="O19" i="3" s="1"/>
  <c r="M128" i="2"/>
  <c r="O128" i="2" s="1"/>
  <c r="P128" i="2" s="1"/>
  <c r="J308" i="2"/>
  <c r="J45" i="2"/>
  <c r="M96" i="2"/>
  <c r="O96" i="2" s="1"/>
  <c r="P96" i="2" s="1"/>
  <c r="N308" i="2"/>
  <c r="O308" i="2" s="1"/>
  <c r="G113" i="6"/>
  <c r="H113" i="6" s="1"/>
  <c r="H239" i="3"/>
  <c r="M239" i="3" s="1"/>
  <c r="O239" i="3" s="1"/>
  <c r="M264" i="2"/>
  <c r="O264" i="2" s="1"/>
  <c r="M60" i="2"/>
  <c r="O60" i="2" s="1"/>
  <c r="P60" i="2" s="1"/>
  <c r="I155" i="3"/>
  <c r="O86" i="3"/>
  <c r="J128" i="2"/>
  <c r="M254" i="2"/>
  <c r="O254" i="2" s="1"/>
  <c r="N305" i="2"/>
  <c r="J254" i="2"/>
  <c r="J305" i="2"/>
  <c r="J102" i="2"/>
  <c r="H76" i="3"/>
  <c r="N180" i="2"/>
  <c r="O180" i="2" s="1"/>
  <c r="G36" i="6"/>
  <c r="H36" i="6" s="1"/>
  <c r="G44" i="6"/>
  <c r="H44" i="6" s="1"/>
  <c r="M21" i="15"/>
  <c r="W202" i="4"/>
  <c r="AC379" i="4"/>
  <c r="H114" i="8"/>
  <c r="H48" i="8"/>
  <c r="H51" i="8"/>
  <c r="F114" i="8"/>
  <c r="M99" i="3"/>
  <c r="O99" i="3" s="1"/>
  <c r="AC88" i="4"/>
  <c r="AC27" i="4"/>
  <c r="I5" i="8" s="1"/>
  <c r="AC241" i="4"/>
  <c r="I76" i="8" s="1"/>
  <c r="AC186" i="4"/>
  <c r="O7" i="3"/>
  <c r="O299" i="3"/>
  <c r="G109" i="6"/>
  <c r="H109" i="6" s="1"/>
  <c r="M136" i="2"/>
  <c r="O136" i="2" s="1"/>
  <c r="G54" i="6"/>
  <c r="H54" i="6" s="1"/>
  <c r="J136" i="2"/>
  <c r="D59" i="7"/>
  <c r="F59" i="7" s="1"/>
  <c r="D40" i="7"/>
  <c r="F40" i="7" s="1"/>
  <c r="M89" i="2"/>
  <c r="O89" i="2" s="1"/>
  <c r="M252" i="2"/>
  <c r="O252" i="2" s="1"/>
  <c r="P252" i="2" s="1"/>
  <c r="J252" i="2"/>
  <c r="O190" i="3"/>
  <c r="J95" i="2"/>
  <c r="H63" i="3"/>
  <c r="J63" i="3" s="1"/>
  <c r="G58" i="7"/>
  <c r="M199" i="2"/>
  <c r="O199" i="2" s="1"/>
  <c r="I112" i="6" s="1"/>
  <c r="H174" i="3"/>
  <c r="M174" i="3" s="1"/>
  <c r="O174" i="3" s="1"/>
  <c r="N307" i="2"/>
  <c r="O307" i="2" s="1"/>
  <c r="J307" i="2"/>
  <c r="AC312" i="4"/>
  <c r="AC282" i="4"/>
  <c r="AA172" i="4"/>
  <c r="AC172" i="4" s="1"/>
  <c r="AC29" i="4"/>
  <c r="AC304" i="4"/>
  <c r="O300" i="3"/>
  <c r="J260" i="3"/>
  <c r="J35" i="2"/>
  <c r="O188" i="3"/>
  <c r="J186" i="3"/>
  <c r="M305" i="2"/>
  <c r="H10" i="3"/>
  <c r="J10" i="3" s="1"/>
  <c r="M291" i="2"/>
  <c r="O291" i="2" s="1"/>
  <c r="P291" i="2" s="1"/>
  <c r="D8" i="7"/>
  <c r="F8" i="7" s="1"/>
  <c r="H266" i="3"/>
  <c r="J266" i="3" s="1"/>
  <c r="M79" i="3"/>
  <c r="O79" i="3" s="1"/>
  <c r="M244" i="3"/>
  <c r="O244" i="3" s="1"/>
  <c r="I31" i="3"/>
  <c r="N31" i="3" s="1"/>
  <c r="O31" i="3" s="1"/>
  <c r="N57" i="2"/>
  <c r="O57" i="2" s="1"/>
  <c r="J57" i="2"/>
  <c r="P271" i="2"/>
  <c r="J122" i="2"/>
  <c r="O203" i="2"/>
  <c r="AC302" i="4"/>
  <c r="G99" i="8"/>
  <c r="H99" i="8" s="1"/>
  <c r="AB174" i="4"/>
  <c r="AC174" i="4" s="1"/>
  <c r="AB50" i="4"/>
  <c r="AC50" i="4" s="1"/>
  <c r="AC122" i="4"/>
  <c r="I25" i="8" s="1"/>
  <c r="J169" i="2"/>
  <c r="N169" i="2"/>
  <c r="O169" i="2" s="1"/>
  <c r="I47" i="6" s="1"/>
  <c r="AA46" i="4"/>
  <c r="AC46" i="4" s="1"/>
  <c r="I11" i="8" s="1"/>
  <c r="AC154" i="4"/>
  <c r="AC42" i="4"/>
  <c r="AC120" i="4"/>
  <c r="H70" i="8"/>
  <c r="AC167" i="4"/>
  <c r="AC47" i="4"/>
  <c r="AC198" i="4"/>
  <c r="I51" i="8" s="1"/>
  <c r="AC288" i="4"/>
  <c r="H83" i="8"/>
  <c r="H68" i="3"/>
  <c r="J68" i="3" s="1"/>
  <c r="O220" i="2"/>
  <c r="P220" i="2" s="1"/>
  <c r="O241" i="3"/>
  <c r="D28" i="6"/>
  <c r="O136" i="3"/>
  <c r="J72" i="3"/>
  <c r="M17" i="3"/>
  <c r="O17" i="3" s="1"/>
  <c r="I313" i="2"/>
  <c r="P145" i="2"/>
  <c r="F314" i="2"/>
  <c r="M98" i="2"/>
  <c r="O98" i="2" s="1"/>
  <c r="P98" i="2" s="1"/>
  <c r="W372" i="4"/>
  <c r="AA205" i="4"/>
  <c r="AC205" i="4" s="1"/>
  <c r="I65" i="8" s="1"/>
  <c r="AC259" i="4"/>
  <c r="X177" i="4"/>
  <c r="M251" i="2"/>
  <c r="O251" i="2" s="1"/>
  <c r="P251" i="2" s="1"/>
  <c r="M247" i="2"/>
  <c r="O247" i="2" s="1"/>
  <c r="M217" i="2"/>
  <c r="O217" i="2" s="1"/>
  <c r="J247" i="2"/>
  <c r="M122" i="2"/>
  <c r="O122" i="2" s="1"/>
  <c r="P122" i="2" s="1"/>
  <c r="J60" i="2"/>
  <c r="I39" i="6"/>
  <c r="H80" i="3"/>
  <c r="J80" i="3" s="1"/>
  <c r="M106" i="2"/>
  <c r="O106" i="2" s="1"/>
  <c r="P68" i="2"/>
  <c r="D29" i="7"/>
  <c r="F29" i="7" s="1"/>
  <c r="H19" i="2"/>
  <c r="J202" i="2"/>
  <c r="H177" i="3"/>
  <c r="J201" i="3"/>
  <c r="H226" i="3"/>
  <c r="J226" i="3" s="1"/>
  <c r="P41" i="2"/>
  <c r="P124" i="2"/>
  <c r="O201" i="3"/>
  <c r="D38" i="6"/>
  <c r="D58" i="6" s="1"/>
  <c r="D86" i="6"/>
  <c r="H224" i="3"/>
  <c r="M224" i="3" s="1"/>
  <c r="O224" i="3" s="1"/>
  <c r="M74" i="3"/>
  <c r="O74" i="3" s="1"/>
  <c r="M249" i="2"/>
  <c r="O249" i="2" s="1"/>
  <c r="O272" i="3"/>
  <c r="O301" i="3"/>
  <c r="I34" i="7"/>
  <c r="O228" i="3"/>
  <c r="O60" i="3"/>
  <c r="F22" i="7"/>
  <c r="O305" i="3"/>
  <c r="O311" i="3" s="1"/>
  <c r="AC207" i="4"/>
  <c r="I72" i="8" s="1"/>
  <c r="AC170" i="4"/>
  <c r="J129" i="3"/>
  <c r="O39" i="2"/>
  <c r="P39" i="2" s="1"/>
  <c r="F33" i="7"/>
  <c r="J98" i="2"/>
  <c r="J290" i="2"/>
  <c r="M204" i="2"/>
  <c r="O204" i="2" s="1"/>
  <c r="M252" i="3"/>
  <c r="O252" i="3" s="1"/>
  <c r="AC175" i="4"/>
  <c r="AA3" i="4"/>
  <c r="AC3" i="4" s="1"/>
  <c r="V365" i="4"/>
  <c r="AC200" i="4"/>
  <c r="I53" i="8" s="1"/>
  <c r="U365" i="4"/>
  <c r="X168" i="4"/>
  <c r="AC182" i="4"/>
  <c r="F55" i="8"/>
  <c r="F75" i="8" s="1"/>
  <c r="D55" i="8"/>
  <c r="D75" i="8" s="1"/>
  <c r="V371" i="4"/>
  <c r="U371" i="4"/>
  <c r="H53" i="8"/>
  <c r="AC193" i="4"/>
  <c r="N166" i="2"/>
  <c r="O166" i="2" s="1"/>
  <c r="J166" i="2"/>
  <c r="T231" i="4"/>
  <c r="T366" i="4" s="1"/>
  <c r="AA105" i="4"/>
  <c r="AC105" i="4" s="1"/>
  <c r="I23" i="8" s="1"/>
  <c r="V372" i="4"/>
  <c r="U369" i="4"/>
  <c r="I68" i="8"/>
  <c r="T373" i="4"/>
  <c r="AC196" i="4"/>
  <c r="I49" i="8" s="1"/>
  <c r="AB28" i="4"/>
  <c r="AC28" i="4" s="1"/>
  <c r="G55" i="6"/>
  <c r="H55" i="6" s="1"/>
  <c r="N172" i="2"/>
  <c r="O172" i="2" s="1"/>
  <c r="J172" i="2"/>
  <c r="N146" i="3"/>
  <c r="O146" i="3" s="1"/>
  <c r="AB181" i="4"/>
  <c r="AC181" i="4" s="1"/>
  <c r="AA7" i="4"/>
  <c r="AC7" i="4" s="1"/>
  <c r="AA239" i="4"/>
  <c r="AC239" i="4" s="1"/>
  <c r="AC166" i="4"/>
  <c r="AC195" i="4"/>
  <c r="I48" i="8" s="1"/>
  <c r="U372" i="4"/>
  <c r="F12" i="8"/>
  <c r="F29" i="8" s="1"/>
  <c r="AB45" i="4"/>
  <c r="AC45" i="4" s="1"/>
  <c r="X191" i="4"/>
  <c r="AC197" i="4"/>
  <c r="I50" i="8" s="1"/>
  <c r="O14" i="3"/>
  <c r="I51" i="7" s="1"/>
  <c r="P149" i="2"/>
  <c r="AC158" i="4"/>
  <c r="P119" i="2"/>
  <c r="P104" i="2"/>
  <c r="AC199" i="4"/>
  <c r="P228" i="2"/>
  <c r="AC145" i="4"/>
  <c r="P189" i="2"/>
  <c r="AC171" i="4"/>
  <c r="O42" i="3"/>
  <c r="O100" i="2"/>
  <c r="P100" i="2" s="1"/>
  <c r="AC135" i="4"/>
  <c r="P205" i="2"/>
  <c r="AC188" i="4"/>
  <c r="AA409" i="4"/>
  <c r="P56" i="2"/>
  <c r="O200" i="3"/>
  <c r="U210" i="4"/>
  <c r="AC168" i="4"/>
  <c r="U162" i="4"/>
  <c r="AC141" i="4"/>
  <c r="D12" i="8"/>
  <c r="D29" i="8" s="1"/>
  <c r="AA37" i="4"/>
  <c r="AC37" i="4" s="1"/>
  <c r="I26" i="8" s="1"/>
  <c r="X230" i="4"/>
  <c r="X288" i="4"/>
  <c r="W365" i="4"/>
  <c r="AA285" i="4"/>
  <c r="AC285" i="4" s="1"/>
  <c r="X285" i="4"/>
  <c r="AC179" i="4"/>
  <c r="I84" i="8"/>
  <c r="X166" i="4"/>
  <c r="I71" i="8"/>
  <c r="X176" i="4"/>
  <c r="I4" i="8"/>
  <c r="AC249" i="4"/>
  <c r="V162" i="4"/>
  <c r="V369" i="4"/>
  <c r="X193" i="4"/>
  <c r="AC130" i="4"/>
  <c r="AC189" i="4"/>
  <c r="F85" i="8"/>
  <c r="F102" i="8" s="1"/>
  <c r="X172" i="4"/>
  <c r="AC328" i="4"/>
  <c r="AC178" i="4"/>
  <c r="H4" i="8"/>
  <c r="D85" i="8"/>
  <c r="D102" i="8" s="1"/>
  <c r="AC185" i="4"/>
  <c r="P154" i="2"/>
  <c r="H32" i="6"/>
  <c r="P117" i="2"/>
  <c r="J40" i="3"/>
  <c r="J31" i="2"/>
  <c r="O245" i="3"/>
  <c r="H94" i="6"/>
  <c r="J53" i="2"/>
  <c r="I76" i="6"/>
  <c r="O105" i="2"/>
  <c r="P105" i="2" s="1"/>
  <c r="O218" i="3"/>
  <c r="I24" i="3"/>
  <c r="N24" i="3" s="1"/>
  <c r="O24" i="3" s="1"/>
  <c r="G35" i="6"/>
  <c r="H35" i="6" s="1"/>
  <c r="M185" i="3"/>
  <c r="O185" i="3" s="1"/>
  <c r="M94" i="3"/>
  <c r="O94" i="3" s="1"/>
  <c r="P125" i="2"/>
  <c r="O171" i="2"/>
  <c r="J135" i="3"/>
  <c r="P214" i="2"/>
  <c r="F3" i="7"/>
  <c r="M201" i="2"/>
  <c r="O201" i="2" s="1"/>
  <c r="H176" i="3"/>
  <c r="J176" i="3" s="1"/>
  <c r="I50" i="6"/>
  <c r="G51" i="6"/>
  <c r="H51" i="6" s="1"/>
  <c r="M119" i="3"/>
  <c r="O119" i="3" s="1"/>
  <c r="J171" i="2"/>
  <c r="M283" i="2"/>
  <c r="O283" i="2" s="1"/>
  <c r="O40" i="3"/>
  <c r="O251" i="3"/>
  <c r="N50" i="2"/>
  <c r="O50" i="2" s="1"/>
  <c r="P50" i="2" s="1"/>
  <c r="O175" i="3"/>
  <c r="O191" i="3"/>
  <c r="P177" i="2"/>
  <c r="O98" i="3"/>
  <c r="O120" i="3"/>
  <c r="H70" i="3"/>
  <c r="O21" i="2"/>
  <c r="P21" i="2" s="1"/>
  <c r="O28" i="3"/>
  <c r="O135" i="3"/>
  <c r="O162" i="2"/>
  <c r="P140" i="2"/>
  <c r="H265" i="3"/>
  <c r="J265" i="3" s="1"/>
  <c r="O268" i="2"/>
  <c r="O230" i="2"/>
  <c r="O243" i="3"/>
  <c r="P275" i="2"/>
  <c r="O264" i="3"/>
  <c r="J200" i="3"/>
  <c r="P121" i="2"/>
  <c r="J13" i="2"/>
  <c r="J19" i="2" s="1"/>
  <c r="O256" i="2"/>
  <c r="M225" i="2"/>
  <c r="O225" i="2" s="1"/>
  <c r="P225" i="2" s="1"/>
  <c r="J225" i="2"/>
  <c r="H114" i="6"/>
  <c r="G55" i="7"/>
  <c r="N143" i="3"/>
  <c r="O143" i="3" s="1"/>
  <c r="AC191" i="4"/>
  <c r="O9" i="3"/>
  <c r="P32" i="2"/>
  <c r="H87" i="6"/>
  <c r="O231" i="3"/>
  <c r="O118" i="3"/>
  <c r="O43" i="3"/>
  <c r="G5" i="7"/>
  <c r="F11" i="7"/>
  <c r="H11" i="7" s="1"/>
  <c r="N311" i="3"/>
  <c r="J182" i="3"/>
  <c r="N303" i="3"/>
  <c r="M225" i="3"/>
  <c r="O225" i="3" s="1"/>
  <c r="O194" i="3"/>
  <c r="D7" i="7"/>
  <c r="F7" i="7" s="1"/>
  <c r="H7" i="7" s="1"/>
  <c r="D96" i="6"/>
  <c r="D116" i="6" s="1"/>
  <c r="O18" i="3"/>
  <c r="J123" i="3"/>
  <c r="M133" i="3"/>
  <c r="O133" i="3" s="1"/>
  <c r="M62" i="3"/>
  <c r="O62" i="3" s="1"/>
  <c r="O129" i="3"/>
  <c r="M172" i="3"/>
  <c r="O172" i="3" s="1"/>
  <c r="J30" i="3"/>
  <c r="O270" i="3"/>
  <c r="O85" i="3"/>
  <c r="D37" i="7"/>
  <c r="F48" i="7"/>
  <c r="O38" i="3"/>
  <c r="O72" i="3"/>
  <c r="O203" i="3"/>
  <c r="O110" i="3"/>
  <c r="O123" i="3"/>
  <c r="O164" i="3"/>
  <c r="M311" i="3"/>
  <c r="O37" i="3"/>
  <c r="O232" i="3"/>
  <c r="J118" i="3"/>
  <c r="J214" i="3"/>
  <c r="O202" i="3"/>
  <c r="F6" i="7"/>
  <c r="O186" i="3"/>
  <c r="O100" i="3"/>
  <c r="O104" i="3"/>
  <c r="M207" i="3"/>
  <c r="O207" i="3" s="1"/>
  <c r="M89" i="3"/>
  <c r="O89" i="3" s="1"/>
  <c r="J43" i="3"/>
  <c r="J81" i="3"/>
  <c r="M15" i="3"/>
  <c r="O15" i="3" s="1"/>
  <c r="O95" i="3"/>
  <c r="O178" i="3"/>
  <c r="M56" i="3"/>
  <c r="O56" i="3" s="1"/>
  <c r="J96" i="3"/>
  <c r="M96" i="3"/>
  <c r="O96" i="3" s="1"/>
  <c r="P40" i="2"/>
  <c r="P210" i="2"/>
  <c r="P15" i="2"/>
  <c r="J194" i="2"/>
  <c r="H169" i="3"/>
  <c r="O50" i="3"/>
  <c r="P78" i="2"/>
  <c r="P87" i="2"/>
  <c r="H258" i="3"/>
  <c r="M258" i="3" s="1"/>
  <c r="O258" i="3" s="1"/>
  <c r="H45" i="3"/>
  <c r="J71" i="2"/>
  <c r="M71" i="2"/>
  <c r="O71" i="2" s="1"/>
  <c r="H114" i="3"/>
  <c r="J140" i="2"/>
  <c r="J18" i="3"/>
  <c r="O141" i="2"/>
  <c r="O216" i="3"/>
  <c r="O318" i="2"/>
  <c r="P318" i="2" s="1"/>
  <c r="H196" i="3"/>
  <c r="M221" i="2"/>
  <c r="O221" i="2" s="1"/>
  <c r="P221" i="2" s="1"/>
  <c r="O262" i="3"/>
  <c r="H179" i="3"/>
  <c r="H159" i="3"/>
  <c r="J184" i="2"/>
  <c r="O45" i="2"/>
  <c r="M75" i="3"/>
  <c r="O75" i="3" s="1"/>
  <c r="M259" i="3"/>
  <c r="O259" i="3" s="1"/>
  <c r="O17" i="2"/>
  <c r="P17" i="2" s="1"/>
  <c r="J181" i="2"/>
  <c r="M181" i="2"/>
  <c r="O181" i="2" s="1"/>
  <c r="H156" i="3"/>
  <c r="O186" i="2"/>
  <c r="P186" i="2" s="1"/>
  <c r="O47" i="2"/>
  <c r="O297" i="2"/>
  <c r="O239" i="2"/>
  <c r="O42" i="2"/>
  <c r="P42" i="2" s="1"/>
  <c r="O253" i="3"/>
  <c r="H236" i="3"/>
  <c r="J261" i="2"/>
  <c r="F9" i="7"/>
  <c r="J60" i="3"/>
  <c r="M71" i="3"/>
  <c r="O71" i="3" s="1"/>
  <c r="J245" i="3"/>
  <c r="O82" i="3"/>
  <c r="J246" i="3"/>
  <c r="F30" i="7"/>
  <c r="O246" i="3"/>
  <c r="O260" i="3"/>
  <c r="O134" i="3"/>
  <c r="O198" i="2"/>
  <c r="P198" i="2" s="1"/>
  <c r="P248" i="2"/>
  <c r="P259" i="2"/>
  <c r="P131" i="2"/>
  <c r="P116" i="2"/>
  <c r="P76" i="2"/>
  <c r="M105" i="3"/>
  <c r="O105" i="3" s="1"/>
  <c r="J105" i="3"/>
  <c r="P261" i="2"/>
  <c r="F18" i="7"/>
  <c r="H18" i="7" s="1"/>
  <c r="O211" i="2"/>
  <c r="J235" i="3"/>
  <c r="M235" i="3"/>
  <c r="O235" i="3" s="1"/>
  <c r="O184" i="2"/>
  <c r="M254" i="3"/>
  <c r="O254" i="3" s="1"/>
  <c r="J254" i="3"/>
  <c r="P157" i="2"/>
  <c r="F5" i="7"/>
  <c r="O206" i="3"/>
  <c r="M221" i="3"/>
  <c r="O221" i="3" s="1"/>
  <c r="O207" i="2"/>
  <c r="P46" i="2"/>
  <c r="P161" i="2"/>
  <c r="P258" i="2"/>
  <c r="P53" i="2"/>
  <c r="M263" i="3"/>
  <c r="O263" i="3" s="1"/>
  <c r="J263" i="3"/>
  <c r="O302" i="2"/>
  <c r="P287" i="2"/>
  <c r="M67" i="3"/>
  <c r="O67" i="3" s="1"/>
  <c r="M208" i="3"/>
  <c r="O208" i="3" s="1"/>
  <c r="P52" i="2"/>
  <c r="I95" i="6"/>
  <c r="M220" i="3"/>
  <c r="O220" i="3" s="1"/>
  <c r="M199" i="3"/>
  <c r="O199" i="3" s="1"/>
  <c r="P86" i="2"/>
  <c r="J131" i="3"/>
  <c r="M131" i="3"/>
  <c r="O131" i="3" s="1"/>
  <c r="M222" i="3"/>
  <c r="O222" i="3" s="1"/>
  <c r="J222" i="3"/>
  <c r="O155" i="2"/>
  <c r="P227" i="2"/>
  <c r="O296" i="2"/>
  <c r="O101" i="2"/>
  <c r="P101" i="2" s="1"/>
  <c r="O4" i="2"/>
  <c r="I19" i="6" s="1"/>
  <c r="P292" i="2"/>
  <c r="M257" i="3"/>
  <c r="O257" i="3" s="1"/>
  <c r="J257" i="3"/>
  <c r="P200" i="2"/>
  <c r="P269" i="2"/>
  <c r="M250" i="3"/>
  <c r="O250" i="3" s="1"/>
  <c r="J250" i="3"/>
  <c r="J16" i="3"/>
  <c r="M16" i="3"/>
  <c r="O16" i="3" s="1"/>
  <c r="O148" i="2"/>
  <c r="I42" i="6" s="1"/>
  <c r="J271" i="3"/>
  <c r="M271" i="3"/>
  <c r="O271" i="3" s="1"/>
  <c r="F27" i="7"/>
  <c r="H27" i="7" s="1"/>
  <c r="M167" i="3"/>
  <c r="O167" i="3" s="1"/>
  <c r="J167" i="3"/>
  <c r="J213" i="3"/>
  <c r="M213" i="3"/>
  <c r="O213" i="3" s="1"/>
  <c r="P79" i="2"/>
  <c r="P281" i="2"/>
  <c r="P120" i="2"/>
  <c r="P85" i="2"/>
  <c r="P75" i="2"/>
  <c r="P134" i="2"/>
  <c r="J170" i="3"/>
  <c r="M170" i="3"/>
  <c r="O170" i="3" s="1"/>
  <c r="P238" i="2"/>
  <c r="M47" i="3"/>
  <c r="O47" i="3" s="1"/>
  <c r="J47" i="3"/>
  <c r="J53" i="3"/>
  <c r="M53" i="3"/>
  <c r="O53" i="3" s="1"/>
  <c r="F4" i="7"/>
  <c r="H4" i="7" s="1"/>
  <c r="F288" i="3"/>
  <c r="O115" i="2"/>
  <c r="P298" i="2"/>
  <c r="P233" i="2"/>
  <c r="J59" i="3"/>
  <c r="M59" i="3"/>
  <c r="O59" i="3" s="1"/>
  <c r="M267" i="3"/>
  <c r="O267" i="3" s="1"/>
  <c r="J267" i="3"/>
  <c r="O152" i="2"/>
  <c r="P16" i="2"/>
  <c r="O250" i="2"/>
  <c r="P81" i="2"/>
  <c r="M261" i="3"/>
  <c r="O261" i="3" s="1"/>
  <c r="J261" i="3"/>
  <c r="P112" i="2"/>
  <c r="M11" i="3"/>
  <c r="O11" i="3" s="1"/>
  <c r="F19" i="7"/>
  <c r="H19" i="7" s="1"/>
  <c r="J238" i="3"/>
  <c r="M238" i="3"/>
  <c r="O238" i="3" s="1"/>
  <c r="M180" i="3"/>
  <c r="O180" i="3" s="1"/>
  <c r="J180" i="3"/>
  <c r="P212" i="2"/>
  <c r="O217" i="3"/>
  <c r="O88" i="2"/>
  <c r="M182" i="2"/>
  <c r="O182" i="2" s="1"/>
  <c r="J182" i="2"/>
  <c r="H157" i="3"/>
  <c r="P286" i="2"/>
  <c r="P263" i="2"/>
  <c r="M132" i="3"/>
  <c r="O132" i="3" s="1"/>
  <c r="H155" i="3"/>
  <c r="J180" i="2"/>
  <c r="M125" i="3"/>
  <c r="O125" i="3" s="1"/>
  <c r="J125" i="3"/>
  <c r="J127" i="3"/>
  <c r="M127" i="3"/>
  <c r="O127" i="3" s="1"/>
  <c r="P241" i="2"/>
  <c r="P92" i="2"/>
  <c r="J165" i="3"/>
  <c r="O8" i="3"/>
  <c r="H313" i="2"/>
  <c r="N27" i="2"/>
  <c r="O23" i="3"/>
  <c r="P83" i="2"/>
  <c r="J206" i="2"/>
  <c r="M206" i="2"/>
  <c r="O206" i="2" s="1"/>
  <c r="H181" i="3"/>
  <c r="P153" i="2"/>
  <c r="M209" i="3"/>
  <c r="O209" i="3" s="1"/>
  <c r="J209" i="3"/>
  <c r="M187" i="2"/>
  <c r="O187" i="2" s="1"/>
  <c r="H162" i="3"/>
  <c r="J187" i="2"/>
  <c r="F28" i="7"/>
  <c r="H28" i="7" s="1"/>
  <c r="M58" i="3"/>
  <c r="O58" i="3" s="1"/>
  <c r="O191" i="2"/>
  <c r="P191" i="2" s="1"/>
  <c r="M55" i="3"/>
  <c r="O55" i="3" s="1"/>
  <c r="M230" i="3"/>
  <c r="O230" i="3" s="1"/>
  <c r="J230" i="3"/>
  <c r="P118" i="2"/>
  <c r="M223" i="3"/>
  <c r="O223" i="3" s="1"/>
  <c r="J223" i="3"/>
  <c r="P108" i="2"/>
  <c r="M121" i="3"/>
  <c r="O121" i="3" s="1"/>
  <c r="J121" i="3"/>
  <c r="O202" i="2"/>
  <c r="P202" i="2" s="1"/>
  <c r="F38" i="6"/>
  <c r="F58" i="6" s="1"/>
  <c r="F54" i="7"/>
  <c r="H54" i="7" s="1"/>
  <c r="P84" i="2"/>
  <c r="M26" i="3"/>
  <c r="O26" i="3" s="1"/>
  <c r="J26" i="3"/>
  <c r="J188" i="2"/>
  <c r="M188" i="2"/>
  <c r="O188" i="2" s="1"/>
  <c r="H163" i="3"/>
  <c r="M30" i="2"/>
  <c r="O30" i="2" s="1"/>
  <c r="J30" i="2"/>
  <c r="H4" i="3"/>
  <c r="J92" i="3"/>
  <c r="M92" i="3"/>
  <c r="O92" i="3" s="1"/>
  <c r="M210" i="3"/>
  <c r="O210" i="3" s="1"/>
  <c r="J210" i="3"/>
  <c r="P126" i="2"/>
  <c r="P144" i="2"/>
  <c r="P90" i="2"/>
  <c r="M78" i="3"/>
  <c r="O78" i="3" s="1"/>
  <c r="J78" i="3"/>
  <c r="M46" i="3"/>
  <c r="O46" i="3" s="1"/>
  <c r="J46" i="3"/>
  <c r="J33" i="3"/>
  <c r="M33" i="3"/>
  <c r="O33" i="3" s="1"/>
  <c r="P150" i="2"/>
  <c r="J173" i="3"/>
  <c r="M173" i="3"/>
  <c r="O173" i="3" s="1"/>
  <c r="P237" i="2"/>
  <c r="J27" i="2"/>
  <c r="M184" i="3"/>
  <c r="O184" i="3" s="1"/>
  <c r="J184" i="3"/>
  <c r="M29" i="3"/>
  <c r="O29" i="3" s="1"/>
  <c r="J29" i="3"/>
  <c r="P273" i="2"/>
  <c r="P37" i="2"/>
  <c r="J130" i="3"/>
  <c r="M130" i="3"/>
  <c r="O130" i="3" s="1"/>
  <c r="M35" i="3"/>
  <c r="O35" i="3" s="1"/>
  <c r="J35" i="3"/>
  <c r="F23" i="7"/>
  <c r="H23" i="7" s="1"/>
  <c r="M168" i="3"/>
  <c r="O168" i="3" s="1"/>
  <c r="J168" i="3"/>
  <c r="O34" i="2"/>
  <c r="O179" i="2"/>
  <c r="M212" i="3"/>
  <c r="O212" i="3" s="1"/>
  <c r="J212" i="3"/>
  <c r="P55" i="2"/>
  <c r="P265" i="2"/>
  <c r="M248" i="3"/>
  <c r="O248" i="3" s="1"/>
  <c r="J248" i="3"/>
  <c r="P61" i="2"/>
  <c r="P59" i="2"/>
  <c r="P253" i="2"/>
  <c r="P160" i="2"/>
  <c r="M12" i="3"/>
  <c r="O12" i="3" s="1"/>
  <c r="J12" i="3"/>
  <c r="O319" i="2"/>
  <c r="P319" i="2" s="1"/>
  <c r="P197" i="2"/>
  <c r="H65" i="6"/>
  <c r="F69" i="6"/>
  <c r="F86" i="6" s="1"/>
  <c r="P66" i="2"/>
  <c r="J91" i="3"/>
  <c r="M91" i="3"/>
  <c r="O91" i="3" s="1"/>
  <c r="O190" i="2"/>
  <c r="J269" i="3"/>
  <c r="M269" i="3"/>
  <c r="O269" i="3" s="1"/>
  <c r="M227" i="3"/>
  <c r="O227" i="3" s="1"/>
  <c r="J227" i="3"/>
  <c r="P236" i="2"/>
  <c r="P74" i="2"/>
  <c r="P65" i="2"/>
  <c r="O33" i="2"/>
  <c r="P262" i="2"/>
  <c r="P267" i="2"/>
  <c r="N171" i="3"/>
  <c r="M171" i="3"/>
  <c r="P222" i="2"/>
  <c r="H8" i="6"/>
  <c r="F12" i="6"/>
  <c r="F28" i="6" s="1"/>
  <c r="M90" i="3"/>
  <c r="O90" i="3" s="1"/>
  <c r="H22" i="3"/>
  <c r="M48" i="2"/>
  <c r="O48" i="2" s="1"/>
  <c r="H178" i="2"/>
  <c r="M111" i="3"/>
  <c r="O111" i="3" s="1"/>
  <c r="J111" i="3"/>
  <c r="J113" i="3"/>
  <c r="M113" i="3"/>
  <c r="O113" i="3" s="1"/>
  <c r="M211" i="3"/>
  <c r="O211" i="3" s="1"/>
  <c r="J211" i="3"/>
  <c r="P325" i="2"/>
  <c r="O232" i="2"/>
  <c r="P151" i="2"/>
  <c r="O196" i="2"/>
  <c r="M237" i="3"/>
  <c r="O237" i="3" s="1"/>
  <c r="J237" i="3"/>
  <c r="I37" i="6"/>
  <c r="P156" i="2"/>
  <c r="J106" i="3"/>
  <c r="M106" i="3"/>
  <c r="O106" i="3" s="1"/>
  <c r="M234" i="3"/>
  <c r="O234" i="3" s="1"/>
  <c r="J234" i="3"/>
  <c r="G10" i="7"/>
  <c r="E59" i="6"/>
  <c r="J13" i="3"/>
  <c r="M13" i="3"/>
  <c r="O13" i="3" s="1"/>
  <c r="J229" i="2"/>
  <c r="H204" i="3"/>
  <c r="M229" i="2"/>
  <c r="O229" i="2" s="1"/>
  <c r="J61" i="3"/>
  <c r="M61" i="3"/>
  <c r="O5" i="2"/>
  <c r="J151" i="3"/>
  <c r="M151" i="3"/>
  <c r="O151" i="3" s="1"/>
  <c r="J150" i="3"/>
  <c r="M150" i="3"/>
  <c r="O150" i="3" s="1"/>
  <c r="O22" i="2"/>
  <c r="O213" i="2"/>
  <c r="P209" i="2"/>
  <c r="P72" i="2"/>
  <c r="P132" i="2"/>
  <c r="H30" i="6"/>
  <c r="F38" i="7"/>
  <c r="E42" i="7"/>
  <c r="E62" i="7" s="1"/>
  <c r="J303" i="3"/>
  <c r="AA237" i="4"/>
  <c r="AC237" i="4" s="1"/>
  <c r="X237" i="4"/>
  <c r="X180" i="4"/>
  <c r="X178" i="4"/>
  <c r="AC24" i="4"/>
  <c r="AC180" i="4"/>
  <c r="AC348" i="4"/>
  <c r="H46" i="8"/>
  <c r="AC177" i="4"/>
  <c r="H5" i="8"/>
  <c r="W369" i="4"/>
  <c r="W162" i="4"/>
  <c r="X183" i="4"/>
  <c r="I70" i="8"/>
  <c r="AC67" i="4"/>
  <c r="AC289" i="4"/>
  <c r="AC183" i="4"/>
  <c r="AA165" i="4"/>
  <c r="W165" i="4"/>
  <c r="AB169" i="4"/>
  <c r="AC169" i="4" s="1"/>
  <c r="X169" i="4"/>
  <c r="AC156" i="4"/>
  <c r="AC176" i="4"/>
  <c r="AC184" i="4"/>
  <c r="AC243" i="4"/>
  <c r="AC159" i="4"/>
  <c r="AC173" i="4"/>
  <c r="X184" i="4"/>
  <c r="AC33" i="4"/>
  <c r="I6" i="8" s="1"/>
  <c r="AC313" i="4"/>
  <c r="AC81" i="4"/>
  <c r="X173" i="4"/>
  <c r="AC333" i="4"/>
  <c r="AC301" i="4"/>
  <c r="I90" i="8" s="1"/>
  <c r="AC41" i="4"/>
  <c r="AC31" i="4"/>
  <c r="AC40" i="4"/>
  <c r="AC164" i="4"/>
  <c r="AC140" i="4"/>
  <c r="AC220" i="4"/>
  <c r="X164" i="4"/>
  <c r="AC284" i="4"/>
  <c r="I60" i="8"/>
  <c r="AC94" i="4"/>
  <c r="F34" i="7"/>
  <c r="H34" i="7" s="1"/>
  <c r="F60" i="7"/>
  <c r="H60" i="7" s="1"/>
  <c r="F57" i="7"/>
  <c r="H57" i="7" s="1"/>
  <c r="F51" i="7"/>
  <c r="H51" i="7" s="1"/>
  <c r="F56" i="7"/>
  <c r="H56" i="7" s="1"/>
  <c r="N161" i="3"/>
  <c r="M161" i="3"/>
  <c r="O316" i="3"/>
  <c r="N6" i="3"/>
  <c r="M6" i="3"/>
  <c r="O247" i="3"/>
  <c r="J290" i="3"/>
  <c r="M290" i="3"/>
  <c r="H293" i="3"/>
  <c r="M154" i="3"/>
  <c r="N154" i="3"/>
  <c r="F13" i="7"/>
  <c r="H13" i="7" s="1"/>
  <c r="F53" i="7"/>
  <c r="H53" i="7" s="1"/>
  <c r="F52" i="7"/>
  <c r="H52" i="7" s="1"/>
  <c r="F55" i="7"/>
  <c r="F43" i="7"/>
  <c r="H43" i="7" s="1"/>
  <c r="F61" i="7"/>
  <c r="H61" i="7" s="1"/>
  <c r="M317" i="3"/>
  <c r="O315" i="3"/>
  <c r="F17" i="7"/>
  <c r="H17" i="7" s="1"/>
  <c r="F41" i="7"/>
  <c r="H41" i="7" s="1"/>
  <c r="J311" i="3"/>
  <c r="O294" i="3"/>
  <c r="M303" i="3"/>
  <c r="F35" i="7"/>
  <c r="F47" i="7"/>
  <c r="H47" i="7" s="1"/>
  <c r="F31" i="7"/>
  <c r="H31" i="7" s="1"/>
  <c r="F58" i="7"/>
  <c r="G8" i="7"/>
  <c r="G9" i="7"/>
  <c r="G6" i="7"/>
  <c r="F96" i="6"/>
  <c r="H48" i="6"/>
  <c r="O182" i="3"/>
  <c r="J205" i="3"/>
  <c r="M205" i="3"/>
  <c r="O205" i="3" s="1"/>
  <c r="O194" i="2"/>
  <c r="P272" i="2"/>
  <c r="E12" i="7"/>
  <c r="E32" i="7" s="1"/>
  <c r="P312" i="2"/>
  <c r="G59" i="7"/>
  <c r="G33" i="7"/>
  <c r="G38" i="7"/>
  <c r="N145" i="3"/>
  <c r="O145" i="3" s="1"/>
  <c r="G40" i="7"/>
  <c r="G48" i="7"/>
  <c r="H29" i="6"/>
  <c r="AC380" i="4"/>
  <c r="AA397" i="4"/>
  <c r="H34" i="8"/>
  <c r="F39" i="8"/>
  <c r="F45" i="8" s="1"/>
  <c r="AC236" i="4"/>
  <c r="H93" i="8"/>
  <c r="D45" i="8"/>
  <c r="AB190" i="4"/>
  <c r="AC190" i="4" s="1"/>
  <c r="X190" i="4"/>
  <c r="AC129" i="4"/>
  <c r="AC387" i="4"/>
  <c r="X192" i="4"/>
  <c r="H9" i="8"/>
  <c r="AB192" i="4"/>
  <c r="AC192" i="4" s="1"/>
  <c r="AC341" i="4"/>
  <c r="AC4" i="4"/>
  <c r="G55" i="8"/>
  <c r="O138" i="3" l="1"/>
  <c r="I14" i="8"/>
  <c r="AC204" i="4"/>
  <c r="I61" i="8" s="1"/>
  <c r="I87" i="8"/>
  <c r="I34" i="12"/>
  <c r="J49" i="14"/>
  <c r="H49" i="14"/>
  <c r="G49" i="14"/>
  <c r="AC201" i="4"/>
  <c r="I57" i="8" s="1"/>
  <c r="E49" i="14"/>
  <c r="M36" i="15"/>
  <c r="D49" i="14"/>
  <c r="C49" i="14"/>
  <c r="K38" i="14"/>
  <c r="I42" i="13"/>
  <c r="K36" i="11"/>
  <c r="I43" i="12"/>
  <c r="B49" i="14"/>
  <c r="B54" i="14" s="1"/>
  <c r="M32" i="15"/>
  <c r="K37" i="11"/>
  <c r="O278" i="3"/>
  <c r="I18" i="7" s="1"/>
  <c r="K33" i="11"/>
  <c r="I35" i="13"/>
  <c r="I36" i="12"/>
  <c r="K36" i="14"/>
  <c r="I41" i="13"/>
  <c r="I38" i="12"/>
  <c r="I34" i="13"/>
  <c r="P51" i="2"/>
  <c r="I40" i="6"/>
  <c r="K44" i="11"/>
  <c r="I42" i="12"/>
  <c r="B46" i="13"/>
  <c r="B50" i="13" s="1"/>
  <c r="I33" i="13"/>
  <c r="K42" i="11"/>
  <c r="I40" i="12"/>
  <c r="K35" i="11"/>
  <c r="I36" i="13"/>
  <c r="F49" i="14"/>
  <c r="F54" i="14" s="1"/>
  <c r="O303" i="2"/>
  <c r="K39" i="11"/>
  <c r="U231" i="4"/>
  <c r="X162" i="4"/>
  <c r="X369" i="4"/>
  <c r="AC364" i="4"/>
  <c r="I82" i="8" s="1"/>
  <c r="G320" i="2"/>
  <c r="G322" i="2" s="1"/>
  <c r="G328" i="2" s="1"/>
  <c r="G330" i="2" s="1"/>
  <c r="M29" i="15"/>
  <c r="M33" i="15"/>
  <c r="I33" i="12"/>
  <c r="I32" i="12"/>
  <c r="K32" i="11"/>
  <c r="I32" i="13"/>
  <c r="I8" i="8"/>
  <c r="K41" i="14"/>
  <c r="K42" i="14"/>
  <c r="K48" i="14"/>
  <c r="K34" i="14"/>
  <c r="K35" i="14"/>
  <c r="I31" i="13"/>
  <c r="B48" i="11"/>
  <c r="B52" i="11" s="1"/>
  <c r="O8" i="2"/>
  <c r="P8" i="2" s="1"/>
  <c r="AB372" i="4"/>
  <c r="N19" i="2"/>
  <c r="O7" i="2"/>
  <c r="P7" i="2" s="1"/>
  <c r="AC161" i="4"/>
  <c r="I9" i="8" s="1"/>
  <c r="O9" i="2"/>
  <c r="P9" i="2" s="1"/>
  <c r="AB365" i="4"/>
  <c r="O10" i="2"/>
  <c r="P10" i="2" s="1"/>
  <c r="C42" i="15"/>
  <c r="C44" i="15" s="1"/>
  <c r="H48" i="11"/>
  <c r="H52" i="11" s="1"/>
  <c r="O6" i="2"/>
  <c r="P6" i="2" s="1"/>
  <c r="J48" i="11"/>
  <c r="J52" i="11" s="1"/>
  <c r="AC209" i="4"/>
  <c r="I52" i="8" s="1"/>
  <c r="I55" i="8" s="1"/>
  <c r="I42" i="15"/>
  <c r="I44" i="15" s="1"/>
  <c r="H42" i="15"/>
  <c r="H44" i="15" s="1"/>
  <c r="B42" i="15"/>
  <c r="B44" i="15" s="1"/>
  <c r="D46" i="13"/>
  <c r="D50" i="13" s="1"/>
  <c r="I54" i="14"/>
  <c r="L42" i="15"/>
  <c r="L44" i="15" s="1"/>
  <c r="C54" i="14"/>
  <c r="E54" i="14"/>
  <c r="G54" i="14"/>
  <c r="K42" i="15"/>
  <c r="K44" i="15" s="1"/>
  <c r="D48" i="11"/>
  <c r="D52" i="11" s="1"/>
  <c r="J54" i="14"/>
  <c r="H54" i="14"/>
  <c r="G46" i="13"/>
  <c r="G50" i="13" s="1"/>
  <c r="C46" i="13"/>
  <c r="C50" i="13" s="1"/>
  <c r="G48" i="11"/>
  <c r="G52" i="11" s="1"/>
  <c r="G42" i="15"/>
  <c r="G44" i="15" s="1"/>
  <c r="E42" i="15"/>
  <c r="E44" i="15" s="1"/>
  <c r="H46" i="13"/>
  <c r="H50" i="13" s="1"/>
  <c r="AB409" i="4"/>
  <c r="AC409" i="4"/>
  <c r="W371" i="4"/>
  <c r="AA230" i="4"/>
  <c r="I66" i="8"/>
  <c r="G59" i="8"/>
  <c r="H59" i="8" s="1"/>
  <c r="AB203" i="4"/>
  <c r="AC203" i="4" s="1"/>
  <c r="I59" i="8" s="1"/>
  <c r="H3" i="7"/>
  <c r="J183" i="3"/>
  <c r="M52" i="3"/>
  <c r="O52" i="3" s="1"/>
  <c r="H28" i="2"/>
  <c r="M27" i="2"/>
  <c r="M65" i="3"/>
  <c r="O65" i="3" s="1"/>
  <c r="J240" i="3"/>
  <c r="M87" i="3"/>
  <c r="O87" i="3" s="1"/>
  <c r="M198" i="3"/>
  <c r="O198" i="3" s="1"/>
  <c r="O268" i="3"/>
  <c r="M77" i="3"/>
  <c r="O77" i="3" s="1"/>
  <c r="I44" i="7" s="1"/>
  <c r="J158" i="3"/>
  <c r="M108" i="3"/>
  <c r="O108" i="3" s="1"/>
  <c r="W163" i="4"/>
  <c r="AA163" i="4"/>
  <c r="AA370" i="4" s="1"/>
  <c r="V370" i="4"/>
  <c r="V373" i="4" s="1"/>
  <c r="H22" i="7"/>
  <c r="F116" i="6"/>
  <c r="F117" i="6" s="1"/>
  <c r="G96" i="6"/>
  <c r="G116" i="6" s="1"/>
  <c r="G117" i="6" s="1"/>
  <c r="P294" i="2"/>
  <c r="P208" i="2"/>
  <c r="M192" i="3"/>
  <c r="O192" i="3" s="1"/>
  <c r="I79" i="6"/>
  <c r="I48" i="11"/>
  <c r="I52" i="11" s="1"/>
  <c r="E48" i="12"/>
  <c r="E52" i="12" s="1"/>
  <c r="D42" i="15"/>
  <c r="D44" i="15" s="1"/>
  <c r="I81" i="8"/>
  <c r="P169" i="2"/>
  <c r="P114" i="2"/>
  <c r="N281" i="3"/>
  <c r="O281" i="3" s="1"/>
  <c r="G25" i="7"/>
  <c r="H25" i="7" s="1"/>
  <c r="P54" i="2"/>
  <c r="P195" i="2"/>
  <c r="I77" i="6"/>
  <c r="N280" i="3"/>
  <c r="O280" i="3" s="1"/>
  <c r="G21" i="7"/>
  <c r="H21" i="7" s="1"/>
  <c r="J88" i="3"/>
  <c r="J239" i="3"/>
  <c r="F315" i="2"/>
  <c r="F316" i="2" s="1"/>
  <c r="F317" i="2" s="1"/>
  <c r="F329" i="2" s="1"/>
  <c r="N140" i="3"/>
  <c r="O140" i="3" s="1"/>
  <c r="J41" i="3"/>
  <c r="M160" i="3"/>
  <c r="O160" i="3" s="1"/>
  <c r="J27" i="3"/>
  <c r="G35" i="7"/>
  <c r="H35" i="7" s="1"/>
  <c r="P247" i="2"/>
  <c r="G46" i="7"/>
  <c r="H46" i="7" s="1"/>
  <c r="M20" i="3"/>
  <c r="M116" i="3"/>
  <c r="O116" i="3" s="1"/>
  <c r="P67" i="2"/>
  <c r="I54" i="7"/>
  <c r="P274" i="2"/>
  <c r="P110" i="2"/>
  <c r="M51" i="3"/>
  <c r="O51" i="3" s="1"/>
  <c r="P138" i="2"/>
  <c r="J44" i="3"/>
  <c r="J280" i="3"/>
  <c r="J255" i="3"/>
  <c r="J32" i="3"/>
  <c r="J19" i="3"/>
  <c r="P266" i="2"/>
  <c r="M109" i="3"/>
  <c r="O109" i="3" s="1"/>
  <c r="P293" i="2"/>
  <c r="M83" i="3"/>
  <c r="O83" i="3" s="1"/>
  <c r="J112" i="3"/>
  <c r="P123" i="2"/>
  <c r="O305" i="2"/>
  <c r="P308" i="2"/>
  <c r="P137" i="2"/>
  <c r="J215" i="3"/>
  <c r="N195" i="3"/>
  <c r="O195" i="3" s="1"/>
  <c r="I100" i="6"/>
  <c r="P70" i="2"/>
  <c r="J195" i="3"/>
  <c r="P95" i="2"/>
  <c r="H12" i="6"/>
  <c r="H28" i="6" s="1"/>
  <c r="P264" i="2"/>
  <c r="J193" i="3"/>
  <c r="M10" i="3"/>
  <c r="O10" i="3" s="1"/>
  <c r="M69" i="3"/>
  <c r="O69" i="3" s="1"/>
  <c r="M5" i="3"/>
  <c r="O5" i="3" s="1"/>
  <c r="I288" i="3"/>
  <c r="P58" i="2"/>
  <c r="M197" i="3"/>
  <c r="O197" i="3" s="1"/>
  <c r="M19" i="2"/>
  <c r="M117" i="3"/>
  <c r="O117" i="3" s="1"/>
  <c r="M103" i="3"/>
  <c r="O103" i="3" s="1"/>
  <c r="J249" i="3"/>
  <c r="P254" i="2"/>
  <c r="H50" i="7"/>
  <c r="J107" i="3"/>
  <c r="P289" i="2"/>
  <c r="J281" i="3"/>
  <c r="J25" i="3"/>
  <c r="I103" i="6"/>
  <c r="I50" i="7"/>
  <c r="P31" i="2"/>
  <c r="I46" i="6"/>
  <c r="I17" i="6"/>
  <c r="I19" i="8"/>
  <c r="D48" i="12"/>
  <c r="D52" i="12" s="1"/>
  <c r="C48" i="12"/>
  <c r="C52" i="12" s="1"/>
  <c r="O301" i="2"/>
  <c r="I36" i="6"/>
  <c r="O276" i="3"/>
  <c r="I15" i="7" s="1"/>
  <c r="P136" i="2"/>
  <c r="H48" i="12"/>
  <c r="H52" i="12" s="1"/>
  <c r="B48" i="12"/>
  <c r="B52" i="12" s="1"/>
  <c r="P180" i="2"/>
  <c r="I114" i="6"/>
  <c r="J174" i="3"/>
  <c r="N155" i="3"/>
  <c r="G30" i="7"/>
  <c r="H30" i="7" s="1"/>
  <c r="J76" i="3"/>
  <c r="M76" i="3"/>
  <c r="O76" i="3" s="1"/>
  <c r="G36" i="7"/>
  <c r="H36" i="7" s="1"/>
  <c r="M176" i="3"/>
  <c r="O176" i="3" s="1"/>
  <c r="J224" i="3"/>
  <c r="P297" i="2"/>
  <c r="E46" i="13"/>
  <c r="E50" i="13" s="1"/>
  <c r="I93" i="6"/>
  <c r="J293" i="3"/>
  <c r="J42" i="15"/>
  <c r="J44" i="15" s="1"/>
  <c r="AB202" i="4"/>
  <c r="AC202" i="4" s="1"/>
  <c r="I58" i="8" s="1"/>
  <c r="X202" i="4"/>
  <c r="I113" i="8"/>
  <c r="I114" i="8" s="1"/>
  <c r="M266" i="3"/>
  <c r="O266" i="3" s="1"/>
  <c r="M63" i="3"/>
  <c r="O63" i="3" s="1"/>
  <c r="G102" i="8"/>
  <c r="I10" i="8"/>
  <c r="D42" i="7"/>
  <c r="D62" i="7" s="1"/>
  <c r="M226" i="3"/>
  <c r="O226" i="3" s="1"/>
  <c r="N313" i="2"/>
  <c r="M80" i="3"/>
  <c r="O80" i="3" s="1"/>
  <c r="I32" i="6"/>
  <c r="I31" i="6"/>
  <c r="H58" i="7"/>
  <c r="P89" i="2"/>
  <c r="I44" i="6"/>
  <c r="P199" i="2"/>
  <c r="I92" i="6"/>
  <c r="F37" i="7"/>
  <c r="H37" i="7" s="1"/>
  <c r="P307" i="2"/>
  <c r="D117" i="6"/>
  <c r="J31" i="3"/>
  <c r="P211" i="2"/>
  <c r="P106" i="2"/>
  <c r="M68" i="3"/>
  <c r="O68" i="3" s="1"/>
  <c r="G39" i="7"/>
  <c r="P203" i="2"/>
  <c r="I99" i="8"/>
  <c r="P166" i="2"/>
  <c r="H85" i="8"/>
  <c r="H102" i="8" s="1"/>
  <c r="U366" i="4"/>
  <c r="D59" i="6"/>
  <c r="P217" i="2"/>
  <c r="I79" i="8"/>
  <c r="U373" i="4"/>
  <c r="M265" i="3"/>
  <c r="O265" i="3" s="1"/>
  <c r="I34" i="6"/>
  <c r="P201" i="2"/>
  <c r="I87" i="6"/>
  <c r="J177" i="3"/>
  <c r="M177" i="3"/>
  <c r="O177" i="3" s="1"/>
  <c r="P249" i="2"/>
  <c r="I93" i="8"/>
  <c r="J24" i="3"/>
  <c r="P283" i="2"/>
  <c r="AB162" i="4"/>
  <c r="V366" i="4"/>
  <c r="AA162" i="4"/>
  <c r="I3" i="8"/>
  <c r="AB369" i="4"/>
  <c r="H55" i="8"/>
  <c r="AA369" i="4"/>
  <c r="X365" i="4"/>
  <c r="D103" i="8"/>
  <c r="D54" i="14"/>
  <c r="I83" i="8"/>
  <c r="G48" i="12"/>
  <c r="G52" i="12" s="1"/>
  <c r="P239" i="2"/>
  <c r="P185" i="2"/>
  <c r="P268" i="2"/>
  <c r="I90" i="6"/>
  <c r="AA365" i="4"/>
  <c r="I7" i="8"/>
  <c r="AA372" i="4"/>
  <c r="P172" i="2"/>
  <c r="I55" i="6"/>
  <c r="P171" i="2"/>
  <c r="P184" i="2"/>
  <c r="H55" i="7"/>
  <c r="P302" i="2"/>
  <c r="G38" i="6"/>
  <c r="G58" i="6" s="1"/>
  <c r="G59" i="6" s="1"/>
  <c r="H9" i="7"/>
  <c r="J258" i="3"/>
  <c r="I51" i="6"/>
  <c r="P115" i="2"/>
  <c r="I81" i="6"/>
  <c r="P141" i="2"/>
  <c r="P162" i="2"/>
  <c r="N28" i="2"/>
  <c r="J28" i="2"/>
  <c r="J70" i="3"/>
  <c r="M70" i="3"/>
  <c r="O70" i="3" s="1"/>
  <c r="H314" i="2"/>
  <c r="D12" i="7"/>
  <c r="D32" i="7" s="1"/>
  <c r="P230" i="2"/>
  <c r="P47" i="2"/>
  <c r="P256" i="2"/>
  <c r="I109" i="6"/>
  <c r="I58" i="7"/>
  <c r="H5" i="7"/>
  <c r="H10" i="7"/>
  <c r="I111" i="6"/>
  <c r="H48" i="7"/>
  <c r="H6" i="7"/>
  <c r="O317" i="3"/>
  <c r="I11" i="7"/>
  <c r="J159" i="3"/>
  <c r="M159" i="3"/>
  <c r="O159" i="3" s="1"/>
  <c r="J196" i="3"/>
  <c r="M196" i="3"/>
  <c r="O196" i="3" s="1"/>
  <c r="I14" i="7" s="1"/>
  <c r="I35" i="6"/>
  <c r="M178" i="2"/>
  <c r="J179" i="3"/>
  <c r="M179" i="3"/>
  <c r="O179" i="3" s="1"/>
  <c r="M45" i="3"/>
  <c r="O45" i="3" s="1"/>
  <c r="J45" i="3"/>
  <c r="F289" i="3"/>
  <c r="J169" i="3"/>
  <c r="M169" i="3"/>
  <c r="O169" i="3" s="1"/>
  <c r="P71" i="2"/>
  <c r="F12" i="7"/>
  <c r="F32" i="7" s="1"/>
  <c r="P207" i="2"/>
  <c r="P4" i="2"/>
  <c r="H8" i="7"/>
  <c r="J114" i="3"/>
  <c r="M114" i="3"/>
  <c r="O114" i="3" s="1"/>
  <c r="E118" i="6"/>
  <c r="M236" i="3"/>
  <c r="O236" i="3" s="1"/>
  <c r="J236" i="3"/>
  <c r="J156" i="3"/>
  <c r="M156" i="3"/>
  <c r="O156" i="3" s="1"/>
  <c r="P181" i="2"/>
  <c r="P45" i="2"/>
  <c r="H38" i="7"/>
  <c r="H288" i="3"/>
  <c r="P204" i="2"/>
  <c r="P57" i="2"/>
  <c r="I106" i="6"/>
  <c r="P183" i="2"/>
  <c r="P148" i="2"/>
  <c r="I89" i="6"/>
  <c r="P99" i="2"/>
  <c r="P296" i="2"/>
  <c r="P152" i="2"/>
  <c r="P250" i="2"/>
  <c r="P155" i="2"/>
  <c r="J4" i="3"/>
  <c r="M4" i="3"/>
  <c r="O4" i="3" s="1"/>
  <c r="P182" i="2"/>
  <c r="H153" i="3"/>
  <c r="I43" i="7"/>
  <c r="J155" i="3"/>
  <c r="M155" i="3"/>
  <c r="P43" i="2"/>
  <c r="P30" i="2"/>
  <c r="I49" i="6"/>
  <c r="J162" i="3"/>
  <c r="M162" i="3"/>
  <c r="O162" i="3" s="1"/>
  <c r="J181" i="3"/>
  <c r="M181" i="3"/>
  <c r="O181" i="3" s="1"/>
  <c r="J163" i="3"/>
  <c r="M163" i="3"/>
  <c r="O163" i="3" s="1"/>
  <c r="I16" i="7" s="1"/>
  <c r="P187" i="2"/>
  <c r="P206" i="2"/>
  <c r="P88" i="2"/>
  <c r="P188" i="2"/>
  <c r="I57" i="7"/>
  <c r="J313" i="2"/>
  <c r="P244" i="2"/>
  <c r="J157" i="3"/>
  <c r="M157" i="3"/>
  <c r="O157" i="3" s="1"/>
  <c r="I113" i="6"/>
  <c r="P5" i="2"/>
  <c r="I25" i="6"/>
  <c r="J204" i="3"/>
  <c r="M204" i="3"/>
  <c r="O204" i="3" s="1"/>
  <c r="P190" i="2"/>
  <c r="P20" i="2"/>
  <c r="O27" i="2"/>
  <c r="I54" i="6"/>
  <c r="P34" i="2"/>
  <c r="P22" i="2"/>
  <c r="I75" i="6"/>
  <c r="P232" i="2"/>
  <c r="P229" i="2"/>
  <c r="I41" i="7"/>
  <c r="H40" i="7"/>
  <c r="M313" i="2"/>
  <c r="P48" i="2"/>
  <c r="I33" i="6"/>
  <c r="O171" i="3"/>
  <c r="J22" i="3"/>
  <c r="M22" i="3"/>
  <c r="O22" i="3" s="1"/>
  <c r="I48" i="6"/>
  <c r="P33" i="2"/>
  <c r="I28" i="7"/>
  <c r="H69" i="6"/>
  <c r="H86" i="6" s="1"/>
  <c r="F59" i="6"/>
  <c r="O161" i="3"/>
  <c r="P213" i="2"/>
  <c r="I91" i="6"/>
  <c r="P179" i="2"/>
  <c r="I94" i="6"/>
  <c r="P196" i="2"/>
  <c r="O6" i="3"/>
  <c r="H7" i="8"/>
  <c r="H12" i="8" s="1"/>
  <c r="G62" i="8"/>
  <c r="H62" i="8" s="1"/>
  <c r="AC230" i="4"/>
  <c r="F103" i="8"/>
  <c r="X165" i="4"/>
  <c r="X372" i="4"/>
  <c r="I20" i="8"/>
  <c r="AB165" i="4"/>
  <c r="AA371" i="4"/>
  <c r="H59" i="7"/>
  <c r="O290" i="3"/>
  <c r="M293" i="3"/>
  <c r="O303" i="3"/>
  <c r="I52" i="7"/>
  <c r="O154" i="3"/>
  <c r="H96" i="6"/>
  <c r="H116" i="6" s="1"/>
  <c r="I8" i="7"/>
  <c r="G12" i="7"/>
  <c r="E63" i="7"/>
  <c r="H29" i="7"/>
  <c r="P194" i="2"/>
  <c r="I105" i="6"/>
  <c r="P35" i="2"/>
  <c r="H38" i="6"/>
  <c r="H58" i="6" s="1"/>
  <c r="H33" i="7"/>
  <c r="I48" i="7"/>
  <c r="I29" i="6"/>
  <c r="H39" i="8"/>
  <c r="AC397" i="4"/>
  <c r="I80" i="8"/>
  <c r="AC372" i="4"/>
  <c r="AC365" i="4"/>
  <c r="AC162" i="4" l="1"/>
  <c r="AC369" i="4"/>
  <c r="P303" i="2"/>
  <c r="I104" i="6"/>
  <c r="H315" i="2"/>
  <c r="H316" i="2" s="1"/>
  <c r="H317" i="2" s="1"/>
  <c r="H329" i="2" s="1"/>
  <c r="X371" i="4"/>
  <c r="K49" i="14"/>
  <c r="K54" i="14" s="1"/>
  <c r="I18" i="6"/>
  <c r="I28" i="6" s="1"/>
  <c r="O19" i="2"/>
  <c r="O28" i="2" s="1"/>
  <c r="K48" i="11"/>
  <c r="K52" i="11" s="1"/>
  <c r="AA210" i="4"/>
  <c r="AA231" i="4" s="1"/>
  <c r="M28" i="2"/>
  <c r="I20" i="7"/>
  <c r="W210" i="4"/>
  <c r="W231" i="4" s="1"/>
  <c r="W366" i="4" s="1"/>
  <c r="X163" i="4"/>
  <c r="X370" i="4" s="1"/>
  <c r="G43" i="8"/>
  <c r="W370" i="4"/>
  <c r="W373" i="4" s="1"/>
  <c r="AB163" i="4"/>
  <c r="AB210" i="4" s="1"/>
  <c r="AB231" i="4" s="1"/>
  <c r="F320" i="2"/>
  <c r="F322" i="2" s="1"/>
  <c r="F328" i="2" s="1"/>
  <c r="F330" i="2" s="1"/>
  <c r="I25" i="7"/>
  <c r="I46" i="13"/>
  <c r="I50" i="13" s="1"/>
  <c r="I102" i="6"/>
  <c r="P301" i="2"/>
  <c r="I27" i="7"/>
  <c r="I21" i="7"/>
  <c r="I22" i="7"/>
  <c r="I39" i="7"/>
  <c r="I46" i="7"/>
  <c r="M42" i="15"/>
  <c r="M44" i="15" s="1"/>
  <c r="P305" i="2"/>
  <c r="O155" i="3"/>
  <c r="I30" i="7" s="1"/>
  <c r="O313" i="2"/>
  <c r="G32" i="7"/>
  <c r="N288" i="3"/>
  <c r="I55" i="7"/>
  <c r="I36" i="7"/>
  <c r="I3" i="7"/>
  <c r="I49" i="7"/>
  <c r="G42" i="7"/>
  <c r="G118" i="6"/>
  <c r="I48" i="12"/>
  <c r="I52" i="12" s="1"/>
  <c r="D118" i="6"/>
  <c r="I9" i="7"/>
  <c r="F42" i="7"/>
  <c r="F62" i="7" s="1"/>
  <c r="I53" i="6"/>
  <c r="H39" i="7"/>
  <c r="H42" i="7" s="1"/>
  <c r="M314" i="2"/>
  <c r="M315" i="2" s="1"/>
  <c r="I6" i="7"/>
  <c r="H75" i="8"/>
  <c r="AA373" i="4"/>
  <c r="I59" i="7"/>
  <c r="I10" i="7"/>
  <c r="F118" i="6"/>
  <c r="D63" i="7"/>
  <c r="I37" i="7"/>
  <c r="I38" i="7"/>
  <c r="H12" i="7"/>
  <c r="H32" i="7" s="1"/>
  <c r="H289" i="3"/>
  <c r="H312" i="3" s="1"/>
  <c r="I35" i="7"/>
  <c r="I40" i="7"/>
  <c r="F312" i="3"/>
  <c r="I5" i="7"/>
  <c r="I47" i="7"/>
  <c r="I7" i="7"/>
  <c r="M153" i="3"/>
  <c r="H320" i="2"/>
  <c r="H322" i="2" s="1"/>
  <c r="H328" i="2" s="1"/>
  <c r="H330" i="2" s="1"/>
  <c r="I19" i="7"/>
  <c r="M288" i="3"/>
  <c r="I53" i="7"/>
  <c r="I96" i="6"/>
  <c r="P27" i="2"/>
  <c r="J288" i="3"/>
  <c r="P19" i="2"/>
  <c r="H117" i="6"/>
  <c r="I86" i="6"/>
  <c r="G75" i="8"/>
  <c r="G12" i="8"/>
  <c r="G29" i="8" s="1"/>
  <c r="AC165" i="4"/>
  <c r="AB371" i="4"/>
  <c r="I29" i="7"/>
  <c r="O293" i="3"/>
  <c r="I33" i="7"/>
  <c r="H59" i="6"/>
  <c r="I38" i="6"/>
  <c r="H29" i="8"/>
  <c r="I12" i="8"/>
  <c r="I85" i="8"/>
  <c r="X210" i="4" l="1"/>
  <c r="X231" i="4" s="1"/>
  <c r="X366" i="4" s="1"/>
  <c r="AA366" i="4"/>
  <c r="X373" i="4"/>
  <c r="P313" i="2"/>
  <c r="AB370" i="4"/>
  <c r="AB373" i="4" s="1"/>
  <c r="AC163" i="4"/>
  <c r="AC210" i="4" s="1"/>
  <c r="AC231" i="4" s="1"/>
  <c r="AC366" i="4" s="1"/>
  <c r="G45" i="8"/>
  <c r="G103" i="8" s="1"/>
  <c r="H43" i="8"/>
  <c r="H45" i="8" s="1"/>
  <c r="AB366" i="4"/>
  <c r="O288" i="3"/>
  <c r="F63" i="7"/>
  <c r="I29" i="8"/>
  <c r="I12" i="7"/>
  <c r="M289" i="3"/>
  <c r="M312" i="3" s="1"/>
  <c r="I116" i="6"/>
  <c r="P28" i="2"/>
  <c r="H118" i="6"/>
  <c r="AC371" i="4"/>
  <c r="I62" i="8"/>
  <c r="I42" i="7"/>
  <c r="I102" i="8"/>
  <c r="H103" i="8" l="1"/>
  <c r="AC370" i="4"/>
  <c r="AC373" i="4" s="1"/>
  <c r="I43" i="8"/>
  <c r="I45" i="8" s="1"/>
  <c r="I32" i="7"/>
  <c r="I117" i="6"/>
  <c r="I75" i="8"/>
  <c r="I103" i="8" l="1"/>
  <c r="P329" i="2" l="1"/>
  <c r="O329" i="2"/>
  <c r="I165" i="2"/>
  <c r="J165" i="2" s="1"/>
  <c r="I178" i="2"/>
  <c r="I314" i="2" s="1"/>
  <c r="I315" i="2" s="1"/>
  <c r="K25" i="11"/>
  <c r="I139" i="3" l="1"/>
  <c r="G45" i="7" s="1"/>
  <c r="J178" i="2"/>
  <c r="N165" i="2"/>
  <c r="H45" i="7" l="1"/>
  <c r="G62" i="7"/>
  <c r="G63" i="7"/>
  <c r="J139" i="3"/>
  <c r="J153" i="3" s="1"/>
  <c r="J289" i="3" s="1"/>
  <c r="J312" i="3" s="1"/>
  <c r="I153" i="3"/>
  <c r="I289" i="3" s="1"/>
  <c r="I312" i="3" s="1"/>
  <c r="N139" i="3"/>
  <c r="O139" i="3" s="1"/>
  <c r="I45" i="7" s="1"/>
  <c r="O165" i="2"/>
  <c r="I41" i="6" s="1"/>
  <c r="N178" i="2"/>
  <c r="N314" i="2" s="1"/>
  <c r="N315" i="2" s="1"/>
  <c r="J314" i="2"/>
  <c r="J315" i="2" s="1"/>
  <c r="N153" i="3"/>
  <c r="I62" i="7" l="1"/>
  <c r="I63" i="7" s="1"/>
  <c r="H62" i="7"/>
  <c r="H63" i="7" s="1"/>
  <c r="I58" i="6"/>
  <c r="I59" i="6" s="1"/>
  <c r="I118" i="6" s="1"/>
  <c r="N289" i="3"/>
  <c r="N312" i="3" s="1"/>
  <c r="P165" i="2"/>
  <c r="O178" i="2"/>
  <c r="O314" i="2" s="1"/>
  <c r="O315" i="2" s="1"/>
  <c r="O153" i="3"/>
  <c r="J316" i="2"/>
  <c r="O289" i="3" l="1"/>
  <c r="O312" i="3" s="1"/>
  <c r="O316" i="2"/>
  <c r="O320" i="2" s="1"/>
  <c r="O322" i="2" s="1"/>
  <c r="O328" i="2" s="1"/>
  <c r="O330" i="2" s="1"/>
  <c r="J317" i="2"/>
  <c r="J329" i="2" s="1"/>
  <c r="P178" i="2"/>
  <c r="P314" i="2" s="1"/>
  <c r="P315" i="2" s="1"/>
  <c r="J320" i="2" l="1"/>
  <c r="J322" i="2" s="1"/>
  <c r="J328" i="2" s="1"/>
  <c r="J330" i="2" s="1"/>
  <c r="P316" i="2"/>
  <c r="P320" i="2" s="1"/>
  <c r="P322" i="2" s="1"/>
  <c r="P328" i="2" s="1"/>
  <c r="P330" i="2" s="1"/>
  <c r="K26" i="14"/>
</calcChain>
</file>

<file path=xl/sharedStrings.xml><?xml version="1.0" encoding="utf-8"?>
<sst xmlns="http://schemas.openxmlformats.org/spreadsheetml/2006/main" count="4002" uniqueCount="804">
  <si>
    <t>Book-Tax Differences</t>
  </si>
  <si>
    <t>Utility (U) /</t>
  </si>
  <si>
    <t>Total Company</t>
  </si>
  <si>
    <t>Description</t>
  </si>
  <si>
    <t>SAP</t>
  </si>
  <si>
    <t>#</t>
  </si>
  <si>
    <t>Factor</t>
  </si>
  <si>
    <t>DIT Expense</t>
  </si>
  <si>
    <t>- - - - -</t>
  </si>
  <si>
    <t>U</t>
  </si>
  <si>
    <t>SO</t>
  </si>
  <si>
    <t>SCHMDEXP</t>
  </si>
  <si>
    <t>Meals &amp; Entertainment - Bridger Coal</t>
  </si>
  <si>
    <t>SE</t>
  </si>
  <si>
    <t>OTHER</t>
  </si>
  <si>
    <t>SNP</t>
  </si>
  <si>
    <t>CA</t>
  </si>
  <si>
    <t>Book Depreciation</t>
  </si>
  <si>
    <t>SG</t>
  </si>
  <si>
    <t>CIAC</t>
  </si>
  <si>
    <t>SNPD</t>
  </si>
  <si>
    <t>Capitalization of Test Energy</t>
  </si>
  <si>
    <t>FAS 143 ARO Liability</t>
  </si>
  <si>
    <t>105.400a</t>
  </si>
  <si>
    <t>105.400c</t>
  </si>
  <si>
    <t>WA</t>
  </si>
  <si>
    <t>UT</t>
  </si>
  <si>
    <t>IDU</t>
  </si>
  <si>
    <t>OR</t>
  </si>
  <si>
    <t>SGCT</t>
  </si>
  <si>
    <t>WYP</t>
  </si>
  <si>
    <t>Bear River Settlement Agreement</t>
  </si>
  <si>
    <t>Rogue River - Habitat Enhancement Liability</t>
  </si>
  <si>
    <t>Lewis River Settlement Agreement</t>
  </si>
  <si>
    <t>Hermiston Swap</t>
  </si>
  <si>
    <t>Vacation Accrual - PMI</t>
  </si>
  <si>
    <t>TROJD</t>
  </si>
  <si>
    <t>Reg Liability - UT Home Energy Lifeline</t>
  </si>
  <si>
    <t>Reg Liability - Other - Balance Reclass</t>
  </si>
  <si>
    <t>FAS 112 Book Reserve</t>
  </si>
  <si>
    <t>Tax Depreciation</t>
  </si>
  <si>
    <t>TAXDEPR</t>
  </si>
  <si>
    <t>Capitalized Depreciation</t>
  </si>
  <si>
    <t>Basis Intangible Difference</t>
  </si>
  <si>
    <t>Gain / (Loss) on Prop. Disposition</t>
  </si>
  <si>
    <t>GPS</t>
  </si>
  <si>
    <t>SSGCH</t>
  </si>
  <si>
    <t>105.400b</t>
  </si>
  <si>
    <t>105.400d</t>
  </si>
  <si>
    <t>PMI-Fuel Cost Adjustment</t>
  </si>
  <si>
    <t>Sec. 263A Inventory Change - PMI</t>
  </si>
  <si>
    <t>BADDEBT</t>
  </si>
  <si>
    <t>R &amp; E - Sec.174 Deduction</t>
  </si>
  <si>
    <t>CN</t>
  </si>
  <si>
    <t>Unearned Joint Use Pole Contact Revenue</t>
  </si>
  <si>
    <t>Reg Asset - Other - Balance Reclass</t>
  </si>
  <si>
    <t>610.100N</t>
  </si>
  <si>
    <t>Bridger Coal Company Gain/Loss on Assets Disposed</t>
  </si>
  <si>
    <t>Reg Liability - WA Low Energy Program</t>
  </si>
  <si>
    <t>FAS 158 Pension Liability</t>
  </si>
  <si>
    <t>FAS 158 SERP Liability</t>
  </si>
  <si>
    <t>Bridger Coal Company Underground Mine Cost Depletion</t>
  </si>
  <si>
    <t>Bridger Coal Company Reclamation Trust Earnings - PMI</t>
  </si>
  <si>
    <t>Total Book-Tax Differences</t>
  </si>
  <si>
    <t>FERC</t>
  </si>
  <si>
    <t>WYU</t>
  </si>
  <si>
    <t>Deferred Income Tax Expense ~ Washington Flow-Through</t>
  </si>
  <si>
    <t>IBT</t>
  </si>
  <si>
    <t>Pre-Tax Book Income</t>
  </si>
  <si>
    <t>Acct. #</t>
  </si>
  <si>
    <t>SCH M</t>
  </si>
  <si>
    <t>Adjusted Utility</t>
  </si>
  <si>
    <t>Adjusted</t>
  </si>
  <si>
    <t>%</t>
  </si>
  <si>
    <t>Unadjusted</t>
  </si>
  <si>
    <t>for Price Change</t>
  </si>
  <si>
    <t>DESCRIPTION</t>
  </si>
  <si>
    <t>FACTOR</t>
  </si>
  <si>
    <t>TOTAL</t>
  </si>
  <si>
    <t>CALIFORNIA</t>
  </si>
  <si>
    <t>OREGON</t>
  </si>
  <si>
    <t>WASHINGTON</t>
  </si>
  <si>
    <t>MONTANA</t>
  </si>
  <si>
    <t>UTAH</t>
  </si>
  <si>
    <t>IDAHO</t>
  </si>
  <si>
    <t>WY-UP&amp;L</t>
  </si>
  <si>
    <t>Situs</t>
  </si>
  <si>
    <t>System Generation</t>
  </si>
  <si>
    <t>System Generation (Pacific Costs on SG)</t>
  </si>
  <si>
    <t>SG-P</t>
  </si>
  <si>
    <t>System Generation (Utah Costs on SG)</t>
  </si>
  <si>
    <t>SG-U</t>
  </si>
  <si>
    <t>Divisional Generation - Pacific</t>
  </si>
  <si>
    <t>DGP</t>
  </si>
  <si>
    <t>Divisional Generation - Utah</t>
  </si>
  <si>
    <t>DGU</t>
  </si>
  <si>
    <t>System Capacity</t>
  </si>
  <si>
    <t>SC</t>
  </si>
  <si>
    <t>System Energy</t>
  </si>
  <si>
    <t>Control Area Energy - West</t>
  </si>
  <si>
    <t>CAEW</t>
  </si>
  <si>
    <t>Control Area Energy - East</t>
  </si>
  <si>
    <t>CAEE</t>
  </si>
  <si>
    <t>Divisional Energy - Pacific</t>
  </si>
  <si>
    <t>DEP</t>
  </si>
  <si>
    <t>Divisional Energy - Utah</t>
  </si>
  <si>
    <t>DEU</t>
  </si>
  <si>
    <t>System Overhead</t>
  </si>
  <si>
    <t>System Overhead (Pacific Costs on SO)</t>
  </si>
  <si>
    <t>SO-P</t>
  </si>
  <si>
    <t>System Overhead (Utah Costs on SO)</t>
  </si>
  <si>
    <t>SO-U</t>
  </si>
  <si>
    <t>Divisional Overhead - Pacific</t>
  </si>
  <si>
    <t>DOP</t>
  </si>
  <si>
    <t>Divisional Overhead - Utah</t>
  </si>
  <si>
    <t>DOU</t>
  </si>
  <si>
    <t>Gross Plant-System</t>
  </si>
  <si>
    <t>System Gross Plant - Pacific</t>
  </si>
  <si>
    <t>SGPP</t>
  </si>
  <si>
    <t>System Gross Plant - Utah</t>
  </si>
  <si>
    <t>SGPU</t>
  </si>
  <si>
    <t>System Net Plant</t>
  </si>
  <si>
    <t>Seasonal System Capacity Combustion Turbine</t>
  </si>
  <si>
    <t>SSCCT</t>
  </si>
  <si>
    <t>Seasonal System Energy Combustion Turbine</t>
  </si>
  <si>
    <t>SSECT</t>
  </si>
  <si>
    <t>Seasonal System Capacity Cholla</t>
  </si>
  <si>
    <t>SSCCH</t>
  </si>
  <si>
    <t>Seasonal System Energy Cholla</t>
  </si>
  <si>
    <t>SSECH</t>
  </si>
  <si>
    <t>Seasonal System Generation Cholla</t>
  </si>
  <si>
    <t>Seasonal System Capacity Purchases</t>
  </si>
  <si>
    <t>SSCP</t>
  </si>
  <si>
    <t>Seasonal System Energy Purchases</t>
  </si>
  <si>
    <t>SSEP</t>
  </si>
  <si>
    <t>Seasonal System Generation Contracts</t>
  </si>
  <si>
    <t>SSGC</t>
  </si>
  <si>
    <t>Seasonal System Generation Combustion Turbine</t>
  </si>
  <si>
    <t>SSGCT</t>
  </si>
  <si>
    <t xml:space="preserve">Mid-Columbia </t>
  </si>
  <si>
    <t>MC</t>
  </si>
  <si>
    <t>Division Net Plant Distribution</t>
  </si>
  <si>
    <t>Control Area Generation - West</t>
  </si>
  <si>
    <t>CAGW</t>
  </si>
  <si>
    <t>Control Area Generation - East</t>
  </si>
  <si>
    <t>CAGE</t>
  </si>
  <si>
    <t>Division Net Plant General-Mine - Pacific</t>
  </si>
  <si>
    <t>DNPGMP</t>
  </si>
  <si>
    <t>Division Net Plant General-Mine - Utah</t>
  </si>
  <si>
    <t>DNPGMU</t>
  </si>
  <si>
    <t>Jim Bridger Generation</t>
  </si>
  <si>
    <t>JBG</t>
  </si>
  <si>
    <t>Jim Bridger Energy</t>
  </si>
  <si>
    <t>JBE</t>
  </si>
  <si>
    <t>Wheeling Revenue - Generation</t>
  </si>
  <si>
    <t>WRG</t>
  </si>
  <si>
    <t>Wheeling Revenue - Energy</t>
  </si>
  <si>
    <t>WRE</t>
  </si>
  <si>
    <t>Division Net Plant Hydro - Pacific</t>
  </si>
  <si>
    <t>DNPPHP</t>
  </si>
  <si>
    <t>Division Net Plant Hydro - Utah</t>
  </si>
  <si>
    <t>DNPPHU</t>
  </si>
  <si>
    <t>System Net Hydro Plant-Pacific</t>
  </si>
  <si>
    <t>SNPPH-P</t>
  </si>
  <si>
    <t>System Net Hydro Plant-Utah</t>
  </si>
  <si>
    <t>SNPPH-U</t>
  </si>
  <si>
    <t>Customer - System</t>
  </si>
  <si>
    <t>Customer - Pacific</t>
  </si>
  <si>
    <t>CNP</t>
  </si>
  <si>
    <t>Customer - Utah</t>
  </si>
  <si>
    <t>CNU</t>
  </si>
  <si>
    <t>Washington Business Tax</t>
  </si>
  <si>
    <t>WBTAX</t>
  </si>
  <si>
    <t>Operating Revenue - Idaho</t>
  </si>
  <si>
    <t>OPRV-ID</t>
  </si>
  <si>
    <t>Operating Revenue - Wyoming</t>
  </si>
  <si>
    <t>OPRVWY</t>
  </si>
  <si>
    <t>Excise Tax - superfund</t>
  </si>
  <si>
    <t>EXCTAX</t>
  </si>
  <si>
    <t>Interest</t>
  </si>
  <si>
    <t>INT</t>
  </si>
  <si>
    <t>Idaho State Income Tax</t>
  </si>
  <si>
    <t>IDSIT</t>
  </si>
  <si>
    <t>Tax Depreciation (Accord)</t>
  </si>
  <si>
    <t>DONOTUSE</t>
  </si>
  <si>
    <t>Bad Debt Expense</t>
  </si>
  <si>
    <t>DIT Expense (Accord)</t>
  </si>
  <si>
    <t>DIT Balance</t>
  </si>
  <si>
    <t>Accumulated Investment Tax Credit 1984</t>
  </si>
  <si>
    <t>ITC84</t>
  </si>
  <si>
    <t>Accumulated Investment Tax Credit 1985</t>
  </si>
  <si>
    <t>ITC85</t>
  </si>
  <si>
    <t>Accumulated Investment Tax Credit 1986</t>
  </si>
  <si>
    <t>ITC86</t>
  </si>
  <si>
    <t>Accumulated Investment Tax Credit 1988</t>
  </si>
  <si>
    <t>ITC88</t>
  </si>
  <si>
    <t>Accumulated Investment Tax Credit 1989</t>
  </si>
  <si>
    <t>ITC89</t>
  </si>
  <si>
    <t>Accumulated Investment Tax Credit 1990</t>
  </si>
  <si>
    <t>ITC90</t>
  </si>
  <si>
    <t>Other Electric</t>
  </si>
  <si>
    <t>System Net Steam Plant</t>
  </si>
  <si>
    <t>SNPPS</t>
  </si>
  <si>
    <t>System Net Transmission Plant</t>
  </si>
  <si>
    <t>SNPT</t>
  </si>
  <si>
    <t>System Net Production Plant</t>
  </si>
  <si>
    <t>SNPP</t>
  </si>
  <si>
    <t>System Net Hydro Plant</t>
  </si>
  <si>
    <t>SNPPH</t>
  </si>
  <si>
    <t>System Net Nuclear Plant</t>
  </si>
  <si>
    <t>SNPPN</t>
  </si>
  <si>
    <t>System Net Other Production Plant</t>
  </si>
  <si>
    <t>SNPPO</t>
  </si>
  <si>
    <t>System Net General Plant</t>
  </si>
  <si>
    <t>SNPG</t>
  </si>
  <si>
    <t>System Net Intangible Plant</t>
  </si>
  <si>
    <t>SNPI</t>
  </si>
  <si>
    <t>Trojan Plant Allocator</t>
  </si>
  <si>
    <t>TROJP</t>
  </si>
  <si>
    <t>Trojan Decommissioning Allocator</t>
  </si>
  <si>
    <t>Income Before Taxes</t>
  </si>
  <si>
    <t>DITEXP</t>
  </si>
  <si>
    <t>DITBAL</t>
  </si>
  <si>
    <t>DIT Expense (Modified Accord)</t>
  </si>
  <si>
    <t>DIT Balance (Modified Accord)</t>
  </si>
  <si>
    <t>Tax Depreciation (Modified Accord)</t>
  </si>
  <si>
    <t>SCHMAT Depreciation Expense</t>
  </si>
  <si>
    <t>SCHMDT Amortization Expense</t>
  </si>
  <si>
    <t>SCHMAEXP</t>
  </si>
  <si>
    <t>System Generation Cholla Transaction</t>
  </si>
  <si>
    <t>Permanent Additions</t>
  </si>
  <si>
    <t>Temporary Additions</t>
  </si>
  <si>
    <t>Permanent Deductions</t>
  </si>
  <si>
    <t>Temporary Deductions</t>
  </si>
  <si>
    <t>Debits</t>
  </si>
  <si>
    <t>Credits</t>
  </si>
  <si>
    <t>Account</t>
  </si>
  <si>
    <t>Book Tax Difference</t>
  </si>
  <si>
    <t>MCI FOG Wire Lease</t>
  </si>
  <si>
    <t>Misc. Current and Accrued Liability</t>
  </si>
  <si>
    <t>Accrued Royalties</t>
  </si>
  <si>
    <t>Bridger Coal Company Extraction Taxes Payable - PMI</t>
  </si>
  <si>
    <t>Book Depreciation - PMI</t>
  </si>
  <si>
    <t xml:space="preserve">CIAC </t>
  </si>
  <si>
    <t xml:space="preserve">Avoided Costs </t>
  </si>
  <si>
    <t xml:space="preserve">Removal Costs </t>
  </si>
  <si>
    <t>Sec. 481a Adjustment - Repair Deduction</t>
  </si>
  <si>
    <t>Tax Depletion-SRC</t>
  </si>
  <si>
    <t>Total</t>
  </si>
  <si>
    <t>Taxable Income / (Loss) Before State Taxes</t>
  </si>
  <si>
    <t>State Income Tax Expense @ 4.54%</t>
  </si>
  <si>
    <t>Utah Production Tax Credits (Refundable)</t>
  </si>
  <si>
    <t>Federal Taxable Income / (Loss)</t>
  </si>
  <si>
    <t>Statutory Federal Tax Rate</t>
  </si>
  <si>
    <t>Federal Income Tax</t>
  </si>
  <si>
    <t>Renewable Electricity Production Tax Credits</t>
  </si>
  <si>
    <t>Total Federal Income Tax</t>
  </si>
  <si>
    <t>Total State Income Tax</t>
  </si>
  <si>
    <t>Total Federal &amp; State Income Taxes</t>
  </si>
  <si>
    <t>Adjustment</t>
  </si>
  <si>
    <t>Accumulated Deferred Income Taxes (CA)</t>
  </si>
  <si>
    <t>Accumulated Deferred Income Taxes (IDU)</t>
  </si>
  <si>
    <t>Accumulated Deferred Income Taxes (OR)</t>
  </si>
  <si>
    <t>Accumulated Deferred Income Taxes (OTHER)</t>
  </si>
  <si>
    <t>Accumulated Deferred Income Taxes (UT)</t>
  </si>
  <si>
    <t>Accumulated Deferred Income Taxes (WA)</t>
  </si>
  <si>
    <t>Accumulated Deferred Income Taxes (WYP)</t>
  </si>
  <si>
    <t>Allocated</t>
  </si>
  <si>
    <t>Base</t>
  </si>
  <si>
    <t>Subtotal: Permanent Book-Tax Differences (Additions)</t>
  </si>
  <si>
    <t>Subtotal: Permanent Book-Tax Differences (Deductions)</t>
  </si>
  <si>
    <t>Total Permanent Book-Tax Differences</t>
  </si>
  <si>
    <t>Subtotal: Temporary Book-Tax Differences (Additions)</t>
  </si>
  <si>
    <t>Subtotal: Temporary Book-Tax Differences (Deductions)</t>
  </si>
  <si>
    <t>Total Temporary Book-Tax Differences</t>
  </si>
  <si>
    <t>Total DIT Expense on Temporary Book-Tax Differences</t>
  </si>
  <si>
    <t>Total Deferred Income Tax Expense</t>
  </si>
  <si>
    <t>Fuel Tax Credit</t>
  </si>
  <si>
    <t>Foreign Tax Credit</t>
  </si>
  <si>
    <t>ARO Regulatory Liabilities</t>
  </si>
  <si>
    <t>PMI Development Cost Amortization</t>
  </si>
  <si>
    <t>Accelerated Pollution Control Facilities Depreciation</t>
  </si>
  <si>
    <t>Repair Deduction</t>
  </si>
  <si>
    <t>Reimbursements</t>
  </si>
  <si>
    <t>§1031 Exchange</t>
  </si>
  <si>
    <t>Reclass to Pollution Control Facilities Depreciation</t>
  </si>
  <si>
    <t>Non-ARO Liability - Regulatory Liability</t>
  </si>
  <si>
    <t>Non ARO - reclass to regulatory assets/liabilities</t>
  </si>
  <si>
    <t>ARO Regulatory Assets</t>
  </si>
  <si>
    <t>Penalties</t>
  </si>
  <si>
    <t>Base Period Balances</t>
  </si>
  <si>
    <t>ACCUM DEF ITC - UPL IDAHO 46(F)(2)</t>
  </si>
  <si>
    <t>ACCUM DEF ITC - UPL POST 71 46 (F)(2)</t>
  </si>
  <si>
    <t>ACCUM DEF ITC - UPL POST 71 46 (F)(2) Amortization</t>
  </si>
  <si>
    <t>ACCUM DEF ITC - UPL IDAHO 46(F)(2) Amortization</t>
  </si>
  <si>
    <t>Dividends Received Deduction - Deferred Compensation</t>
  </si>
  <si>
    <t>Environmental Liability - Regulated</t>
  </si>
  <si>
    <t>105.141a</t>
  </si>
  <si>
    <t>105.141b</t>
  </si>
  <si>
    <t>Reg Asset - Frozen MTM</t>
  </si>
  <si>
    <t>AFUDC - Equity</t>
  </si>
  <si>
    <t>Environmental Liability - Non-Regulated</t>
  </si>
  <si>
    <t>UT Klamath Relicensing Costs</t>
  </si>
  <si>
    <t>Reg Asset - Post-Employment Costs</t>
  </si>
  <si>
    <t>State Allocation</t>
  </si>
  <si>
    <t>State</t>
  </si>
  <si>
    <t>Acc Def Idaho ITC - ID situs ATL</t>
  </si>
  <si>
    <t>Acc Def Idaho ITC - BTL</t>
  </si>
  <si>
    <t>Current Allocation FACTORS</t>
  </si>
  <si>
    <t>STATE Allocation</t>
  </si>
  <si>
    <t>NREG</t>
  </si>
  <si>
    <t>Non-Reg (NR)</t>
  </si>
  <si>
    <t>NR</t>
  </si>
  <si>
    <t>NON-REG</t>
  </si>
  <si>
    <t>Non-Reg</t>
  </si>
  <si>
    <t>Period w/ NREG</t>
  </si>
  <si>
    <t>Adjust to Pro Forma</t>
  </si>
  <si>
    <t>Adj. to Pro Forma</t>
  </si>
  <si>
    <t>Adj to Pro Forma</t>
  </si>
  <si>
    <t>Prepaid Aircraft Maintenance Costs</t>
  </si>
  <si>
    <t>Reg Asset - WY Liquidation Damages N2</t>
  </si>
  <si>
    <t>ARO/Reg Diff - Trojan - WA</t>
  </si>
  <si>
    <t>DIT Expense on Temporary Book-Tax Differences (Additions)(411)</t>
  </si>
  <si>
    <t>Accum Def ITC - Solar Arrays - 2013</t>
  </si>
  <si>
    <t>Reg Liability - Depreciation Decrease - OR</t>
  </si>
  <si>
    <t>Reg Asset - Depreciation Increase - ID</t>
  </si>
  <si>
    <t>Reg Asset - Depreciation Increase - UT</t>
  </si>
  <si>
    <t>Reg Asset - Depreciation Increase - WY</t>
  </si>
  <si>
    <t>Reg Asset - Carbon Unrecovered Plant - UT</t>
  </si>
  <si>
    <t>Deferred Income Tax Expense - Solar ITC Basis Adjustment</t>
  </si>
  <si>
    <t>Accum Def ITC - Solar Arrays - 2014</t>
  </si>
  <si>
    <t>RA - Solar ITC Basis Adjustment</t>
  </si>
  <si>
    <t>Solar ITC Basis Adjustment</t>
  </si>
  <si>
    <t>Contra Reg Asset - Deer Creek Abandonment</t>
  </si>
  <si>
    <t>Reg Asset - Energy West Mining</t>
  </si>
  <si>
    <t>Reg Asset - BPA Balancing Account - OR</t>
  </si>
  <si>
    <t>Reg Liability - 50% Bonus Tax Depreciation - WY</t>
  </si>
  <si>
    <t>Chehalis WA EFSEC C02 Mitigation Obligation</t>
  </si>
  <si>
    <t>Contra Receivable from Joint Owners</t>
  </si>
  <si>
    <t>Reg Asset - Pref Stock Redemp Loss WA</t>
  </si>
  <si>
    <t>Reg Asset - CA Mobile Home Park Conversion</t>
  </si>
  <si>
    <t>Deferred Revenue - Other</t>
  </si>
  <si>
    <t>Trapper Mine Contract Obligation</t>
  </si>
  <si>
    <t>Reg Asset - UT Subscriber Solar Program</t>
  </si>
  <si>
    <t>Contract Liability Basis Adjustment - Chehalis Mitigation Obligation</t>
  </si>
  <si>
    <t>Inventory Reserve - PMI</t>
  </si>
  <si>
    <t>Reg Liability - Energy Savings Assistance (ESA) - CA</t>
  </si>
  <si>
    <t>Reg Liability - WA - Accelerated Depreciation</t>
  </si>
  <si>
    <t>Reg Liability - WA Decoupling Mechanism</t>
  </si>
  <si>
    <t>Reg Asset - ID 2017 Protocol - MSP Deferral</t>
  </si>
  <si>
    <t>PP&amp;E FIN 48 Balances</t>
  </si>
  <si>
    <t>Property Tax FIN 48 Balances</t>
  </si>
  <si>
    <t>Income Tax Interest</t>
  </si>
  <si>
    <t>Nondeductible Fringe Benefits</t>
  </si>
  <si>
    <t>Reg Liability - Excess Income Tax Deferral - CA</t>
  </si>
  <si>
    <t>Reg Liability - Excess Income Tax Deferral - OR</t>
  </si>
  <si>
    <t>Reg Liability - Excess Income Tax Deferral - WA</t>
  </si>
  <si>
    <t>Reg Liability - Excess Income Tax Deferral - WY</t>
  </si>
  <si>
    <t>Nondeductible Parking Costs</t>
  </si>
  <si>
    <t>Contra Reg Asset - UMWA Pension</t>
  </si>
  <si>
    <t>Reg Liability - Oregon Clean Fuels Program</t>
  </si>
  <si>
    <t>Reg Asset - OR Transportation Electrification Pilot</t>
  </si>
  <si>
    <t>Research &amp; Experimentation Credits</t>
  </si>
  <si>
    <t>Reg Asset - Community Solar - OR</t>
  </si>
  <si>
    <t>Lease Liability (Operating Lease)</t>
  </si>
  <si>
    <t>Reg Liability - FAS 158 Post Retirement</t>
  </si>
  <si>
    <t>Reg Asset - WA Transportation Electrification Pilot</t>
  </si>
  <si>
    <t>Reg Asset - Lease Depreciation - Timing Difference</t>
  </si>
  <si>
    <t>Reg Asset - Pension Settlement - WA</t>
  </si>
  <si>
    <t>ROU Asset (Operating Lease)</t>
  </si>
  <si>
    <t>WY-PP&amp;L</t>
  </si>
  <si>
    <t xml:space="preserve">Book Depreciation Allocated to Capitalized M&amp;E </t>
  </si>
  <si>
    <t>Meals &amp; Entertainment</t>
  </si>
  <si>
    <t>Lobbying Expense</t>
  </si>
  <si>
    <t>PPL Pre-1943 Preferred Stock Dividend Deduction</t>
  </si>
  <si>
    <t>Dividend Received Deduction - PMI</t>
  </si>
  <si>
    <t xml:space="preserve">Capitalized labor and benefit costs </t>
  </si>
  <si>
    <t>Property Taxes - Lien Date</t>
  </si>
  <si>
    <t>Bad Debt Allowances</t>
  </si>
  <si>
    <t>Reg Asset - Post Retirement Settlement Loss</t>
  </si>
  <si>
    <t>Reg Asset - Utah STEP Pilot Program Balance Account</t>
  </si>
  <si>
    <t>Reg Asset - Environmental Costs - WA</t>
  </si>
  <si>
    <t>Reg Asset - Lake Side Settlement - WY</t>
  </si>
  <si>
    <t>Reg Asset - Goodnoe Hills Settlement - WY</t>
  </si>
  <si>
    <t>NonCurr Liab - Frozen MTM</t>
  </si>
  <si>
    <t>Reg Asset - Powerdale Decommissioning - ID</t>
  </si>
  <si>
    <t xml:space="preserve">Reg Asset - Storm Damage Deferral - CA </t>
  </si>
  <si>
    <t>Reg Asset - Deferred Overburden Costs - ID</t>
  </si>
  <si>
    <t>Reg Asset - Deferred Overburden Costs - WY</t>
  </si>
  <si>
    <t>Hydro Relicensing Obligation</t>
  </si>
  <si>
    <t>N. Umpqua Settlement Agreement</t>
  </si>
  <si>
    <t>Reg Liability - BPA Balancing Account - ID</t>
  </si>
  <si>
    <t>Accrued Bonus</t>
  </si>
  <si>
    <t>Accrued Vacation</t>
  </si>
  <si>
    <t xml:space="preserve">Accrued Retention Bonus </t>
  </si>
  <si>
    <t>Trojan Decommissioning Costs</t>
  </si>
  <si>
    <t xml:space="preserve">Accrued Final Reclamation </t>
  </si>
  <si>
    <t>Coal Mine Development Expense - PMI</t>
  </si>
  <si>
    <t>Reg Liability - DSM Balance Reclass</t>
  </si>
  <si>
    <t>Reg Liability - OR Direct Access 5 Year Opt Out</t>
  </si>
  <si>
    <t>Reg Liability - Blue Sky Program - OR</t>
  </si>
  <si>
    <t>Reg Liability - Blue Sky Program - WA</t>
  </si>
  <si>
    <t>Reg Liability - Blue Sky Program - CA</t>
  </si>
  <si>
    <t>Reg Liability - Blue Sky Program - UT</t>
  </si>
  <si>
    <t>Reg Liability - Blue Sky Program - ID</t>
  </si>
  <si>
    <t>Reg Liability - Blue Sky Program - WY</t>
  </si>
  <si>
    <t>Reg Liability - Injuries &amp; Damages Reserve - OR</t>
  </si>
  <si>
    <t>Reg Liability - Property Insurance Reserve - OR</t>
  </si>
  <si>
    <t>Reg Liability - Property Insurance Reserve - ID</t>
  </si>
  <si>
    <t>Reg Liability - Property Insurance Reserve - WY</t>
  </si>
  <si>
    <t>Reg Liability - BPA Balancing Account - WA</t>
  </si>
  <si>
    <t>Pension/Retirement Accrual</t>
  </si>
  <si>
    <t>Western Coal Carrier Retiree Medical Accrual</t>
  </si>
  <si>
    <t>Post Merger Loss - Reacquired Debt</t>
  </si>
  <si>
    <t>LTIP-Noncurrent</t>
  </si>
  <si>
    <t>Tax Depreciation - PMI</t>
  </si>
  <si>
    <t xml:space="preserve">AFUDC - Debt </t>
  </si>
  <si>
    <t>Contract Liability Basis Adjustment-Eagle Mountain</t>
  </si>
  <si>
    <t>ARO - reclass to ARO liabilities</t>
  </si>
  <si>
    <t>Book Gain/Loss on Property Disposition</t>
  </si>
  <si>
    <t>Trapper Mining Inc. Investment Basis</t>
  </si>
  <si>
    <t>CWIP Reserve - Distribution O&amp;M Amortization of Write-off</t>
  </si>
  <si>
    <t>Inventory Reserve</t>
  </si>
  <si>
    <t>Prepaid Fees - OR PUC</t>
  </si>
  <si>
    <t>Prepaid Fees - UT PSC</t>
  </si>
  <si>
    <t>Prepaid Fees - Idaho PUC</t>
  </si>
  <si>
    <t>Other Prepaid</t>
  </si>
  <si>
    <t xml:space="preserve">Prepaid Water Rights </t>
  </si>
  <si>
    <t>Transmission Service Deposits</t>
  </si>
  <si>
    <t>Reg Asset - Environmental Cost</t>
  </si>
  <si>
    <t>Contra Reg Asset - Deer Creek Abandonment - CA</t>
  </si>
  <si>
    <t>Contra Reg Asset - Deer Creek Abandonment - ID</t>
  </si>
  <si>
    <t>Contra Reg Asset - Deer Creek Abandonment - OR</t>
  </si>
  <si>
    <t>Contra Reg Asset - Deer Creek Abandonment - UT</t>
  </si>
  <si>
    <t>Contra Reg Asset - Deer Creek Abandonment - WA</t>
  </si>
  <si>
    <t>Contra Reg Asset - UMWA Pension - WA</t>
  </si>
  <si>
    <t>Reg Asset - Preferred Stock Redemption Loss UT</t>
  </si>
  <si>
    <t>Reg Asset - Preferred Stock Redemption Loss WY</t>
  </si>
  <si>
    <t>Reg Asset - Deferred Intervenor Funding Grants - OR</t>
  </si>
  <si>
    <t>Reg Asset - Deferred Intervenor Funding Grants - CA</t>
  </si>
  <si>
    <t>Reg Asset - UT - Liquidation Damages JB4, N1&amp;2</t>
  </si>
  <si>
    <t>Reg Asset - Deferred Independent Evaluator Fee - UT</t>
  </si>
  <si>
    <t>Reg Asset - Deferred Intervenor Funding Grants - ID</t>
  </si>
  <si>
    <t>Tenant Lease Allowances</t>
  </si>
  <si>
    <t>Reg Asset - Klamath Hydroelectric Relicensing Costs - UT</t>
  </si>
  <si>
    <t>Reg Asset - DSM Balance Reclass</t>
  </si>
  <si>
    <t>Amortization NOPAs 99-00 RAR</t>
  </si>
  <si>
    <t>PMI EITF04-06 Pre-Stripping Cost</t>
  </si>
  <si>
    <t>OR Reg Asset/Liability Consolidation Account</t>
  </si>
  <si>
    <t>Reg Liability - OR Energy Conservation Charge</t>
  </si>
  <si>
    <t>Reg Liability - Property Insurance Reserve - UT</t>
  </si>
  <si>
    <t>Deferred Compensation Plan Benefits - PPL</t>
  </si>
  <si>
    <t>Accrued Severance</t>
  </si>
  <si>
    <t>FAS 158 Post-Retirement Asset</t>
  </si>
  <si>
    <t>Injuries and Damage reserve</t>
  </si>
  <si>
    <t xml:space="preserve">Wasatch Workers Comp Reserve </t>
  </si>
  <si>
    <t>Realized Gain/Loss from Trading Securities</t>
  </si>
  <si>
    <t>Bridger Coal Company Mine Reclamation Costs</t>
  </si>
  <si>
    <t>Valuation Allowance - Credit</t>
  </si>
  <si>
    <t>Reg Liability - Income Tax Property Flowthrough - Gross Up</t>
  </si>
  <si>
    <t>Reg Liability - Income Tax Property Flowthrough - PMI - Gross Up</t>
  </si>
  <si>
    <t>Reg Liability - Excess Deferred Income Taxes - CA</t>
  </si>
  <si>
    <t>Reg Liability - Excess Deferred Income Taxes - ID</t>
  </si>
  <si>
    <t>Reg Liability - Excess Deferred Income Taxes - WA</t>
  </si>
  <si>
    <t>Reg Liability - Excess Deferred Income Taxes - WY</t>
  </si>
  <si>
    <t>Bad Debt FIN 48 Balances</t>
  </si>
  <si>
    <t>Pension Liability - UMWA Withdrawal Obligation</t>
  </si>
  <si>
    <t>Regulatory Liability - ITC</t>
  </si>
  <si>
    <t>Valuation Allowance - NOL</t>
  </si>
  <si>
    <t>BCC Money Market Interest Income - PMI</t>
  </si>
  <si>
    <t>ERC Impairment Reserve</t>
  </si>
  <si>
    <t>Investment Tax Credits - DTA</t>
  </si>
  <si>
    <t>WA Flow-through - Non-Property - DTL</t>
  </si>
  <si>
    <t>DTA BETC Purchased Credits</t>
  </si>
  <si>
    <t>DTA Idaho ITC Carryforward</t>
  </si>
  <si>
    <t>DTA BETC Purchased Gain</t>
  </si>
  <si>
    <t>Non-current deferred federal tax correction benefit of interest</t>
  </si>
  <si>
    <t>Non-current deferred federal uncertain tax position benefit of interest</t>
  </si>
  <si>
    <t>Non-current deferred state tax correction benefit of interest</t>
  </si>
  <si>
    <t>Non-current deferred state uncertain tax position benefit of interest</t>
  </si>
  <si>
    <t>Capitalized labor costs for PowerTax input -Medicare Subsidy-Temporary</t>
  </si>
  <si>
    <t>Regulatory Adjustment:  Effects of Ratemaking - Fixed Assets - Fed/State</t>
  </si>
  <si>
    <t>Fixed Assets - State Modifications - DTL</t>
  </si>
  <si>
    <t>Mine Safety Sec 179E Election ~ PPW</t>
  </si>
  <si>
    <t>Reclass to §1031 Exchange Normalization Adjustment - General</t>
  </si>
  <si>
    <t>Reclass to §1031 Exchange Normalization Adjustment - Transmission</t>
  </si>
  <si>
    <t xml:space="preserve"> §1031 Exchange Normalization Adjustment</t>
  </si>
  <si>
    <t>Regulatory Adjustment: Effects of Ratemaking - Fixed Assets - PMI - Fed Only</t>
  </si>
  <si>
    <t>Income Tax Prop Flow-through - DTA - Fed/State</t>
  </si>
  <si>
    <t>Income Tax Prop Flow-through - PMI - DTA - Fed Only</t>
  </si>
  <si>
    <t>Reg Asset - Carbon Plant Decommissioning/Inventory - WA</t>
  </si>
  <si>
    <t>Reg Asset - Carbon Plant Decommissioning/Inventory - CA</t>
  </si>
  <si>
    <t>Prepaid Fees - Wyoming PSC</t>
  </si>
  <si>
    <t>Contra Reg Asset - Deer Creek Abandonment - WY</t>
  </si>
  <si>
    <t>Reg Asset - Solar ITC Basis Adjustment</t>
  </si>
  <si>
    <t>Reg Asset - Carbon Plant Decommissioning/Inventory</t>
  </si>
  <si>
    <t>ADIT Liability - State Reclass from Federal</t>
  </si>
  <si>
    <t>ADIT Liability - State Portion</t>
  </si>
  <si>
    <t>SCHMAT</t>
  </si>
  <si>
    <t>Subtotal</t>
  </si>
  <si>
    <t>Total PP&amp;E SCHMAT</t>
  </si>
  <si>
    <t>Allocation Factors</t>
  </si>
  <si>
    <t>SCHMDT</t>
  </si>
  <si>
    <t>Total PP&amp;E SCHMDT</t>
  </si>
  <si>
    <t>Total PP&amp;E 41010</t>
  </si>
  <si>
    <t>Total PP&amp;E 41110</t>
  </si>
  <si>
    <t>Subtotal 282</t>
  </si>
  <si>
    <t>Total 282</t>
  </si>
  <si>
    <t>Reg Asset - CA Transportation Electrification Pilot</t>
  </si>
  <si>
    <t>DIT Expense on Temporary Book-Tax Differences (Deductions)(410)</t>
  </si>
  <si>
    <t>Lobbying Expense - PMI</t>
  </si>
  <si>
    <t>Balance</t>
  </si>
  <si>
    <t>Bridger Coal Company Percentage Depletion - PMI</t>
  </si>
  <si>
    <t>State Net Operating Loss Adjustment - Carryforward</t>
  </si>
  <si>
    <t>Dividend Received Deduction</t>
  </si>
  <si>
    <t>Reg Asset - Fire Risk Mitigation - CA</t>
  </si>
  <si>
    <t>Reg Asset - Carbon Decommissioning - CA</t>
  </si>
  <si>
    <t>Subtotal:  Deferred Only Tax Adjustments</t>
  </si>
  <si>
    <t>Subtotal:  Jurisdictional Flowthrough</t>
  </si>
  <si>
    <t>Depreciation Flow-Through ~ CA</t>
  </si>
  <si>
    <t>Depreciation Flow-Through ~ FERC</t>
  </si>
  <si>
    <t>Depreciation Flow-Through ~ ID</t>
  </si>
  <si>
    <t>Depreciation Flow-Through ~ OR</t>
  </si>
  <si>
    <t>Depreciation Flow-Through ~ OTHER</t>
  </si>
  <si>
    <t>Depreciation Flow-Through ~ UT</t>
  </si>
  <si>
    <t>Depreciation Flow-Through ~ WA</t>
  </si>
  <si>
    <t>Depreciation Flow-Through ~ WYP</t>
  </si>
  <si>
    <t>Depreciation Flow-Through ~ WYU</t>
  </si>
  <si>
    <t>Excess Deferred Income Tax Amortization ~ CA</t>
  </si>
  <si>
    <t>Excess Deferred Income Tax Amortization ~ FERC</t>
  </si>
  <si>
    <t>Excess Deferred Income Tax Amortization ~ ID</t>
  </si>
  <si>
    <t>Excess Deferred Income Tax Amortization ~ OR</t>
  </si>
  <si>
    <t>Excess Deferred Income Tax Amortization ~ UT</t>
  </si>
  <si>
    <t>Excess Deferred Income Tax Amortization ~ WA</t>
  </si>
  <si>
    <t>Excess Deferred Income Tax Amortization ~ WY</t>
  </si>
  <si>
    <t>Subtotal:  Excess Deferred Income Taxes</t>
  </si>
  <si>
    <t>See 'Tab 282'</t>
  </si>
  <si>
    <t>SNP - Debt</t>
  </si>
  <si>
    <t>SNP - Equity</t>
  </si>
  <si>
    <t>PP&amp;E Adjustment - SG</t>
  </si>
  <si>
    <t>PP&amp;E Adjustment - SO</t>
  </si>
  <si>
    <t>Mine Rescue Training Credit ~ PMI</t>
  </si>
  <si>
    <t>Contra RA - Deer Creek Aband WY</t>
  </si>
  <si>
    <t>Net Operating Loss - State</t>
  </si>
  <si>
    <t>Net Operating Loss - State (Federal Detriment)</t>
  </si>
  <si>
    <t>Reg Liability - Sale of REC - WA</t>
  </si>
  <si>
    <t>Reg Liability- Alternative Rate for Energy Program (CARE) - CA</t>
  </si>
  <si>
    <t>ADIT Liability - State Reclass from Federal - PMI</t>
  </si>
  <si>
    <t>ADIT Liability - State Portion - PMI</t>
  </si>
  <si>
    <t>Reg Liability – Non-Protected PP&amp;E EDIT – WY</t>
  </si>
  <si>
    <t>Reporting Period</t>
  </si>
  <si>
    <t>Reporting</t>
  </si>
  <si>
    <t>Executive Compensation 162(m)</t>
  </si>
  <si>
    <t>Mining Rescue Training Credit Addback-PMI</t>
  </si>
  <si>
    <t>Inventory Reserve - Cholla U4</t>
  </si>
  <si>
    <t>Contra Reg Asset - Cholla U4 Closure WA/FERC</t>
  </si>
  <si>
    <t>Prepaid - FSA O&amp;M - West</t>
  </si>
  <si>
    <t>Prepaid - FSA O&amp;M - East</t>
  </si>
  <si>
    <t xml:space="preserve">Reg Asset - Fire Risk Mitigation - CA </t>
  </si>
  <si>
    <t>Reg Asset - Cholla U4 Closure</t>
  </si>
  <si>
    <t>Reg Liability - Sale of Renewable Energy Credit - OR</t>
  </si>
  <si>
    <t>Accrued Payroll Taxes</t>
  </si>
  <si>
    <t>Reg Liability - CA California Alternative</t>
  </si>
  <si>
    <t>Basis Intangible Difference - Debt</t>
  </si>
  <si>
    <t>Reg Asset - Pension Settlement - CA</t>
  </si>
  <si>
    <t>Reg Liability - CA Property Insurance Reserve</t>
  </si>
  <si>
    <t>Reg Asset - Deferred Oregon Independent Evaluation Fees</t>
  </si>
  <si>
    <t>Reg Asset - Carbon Plant Decommissioning/Inventory - WY</t>
  </si>
  <si>
    <t>Penalties - PMI</t>
  </si>
  <si>
    <t>110.205a</t>
  </si>
  <si>
    <t>Reg Asset - Deferred OR Independent Evaluator Fees</t>
  </si>
  <si>
    <t>Reg Liability - Sale of REC's-WA</t>
  </si>
  <si>
    <t>Reg Asset - Carbon Plant Decommissioning /Inventory</t>
  </si>
  <si>
    <t>Reg Asset - Emergency Service Programs - Battery Storage - CA</t>
  </si>
  <si>
    <t>Reg Asset - WA Decoupling Mechanism</t>
  </si>
  <si>
    <t>RA - OR OCAT Expense Deferral</t>
  </si>
  <si>
    <t>See 'Tab SCHMAT'</t>
  </si>
  <si>
    <t>See 'Tab 41110'</t>
  </si>
  <si>
    <t>See "Tab SCHMDT"</t>
  </si>
  <si>
    <t>Contra Reg Asset - Cholla U4 Closure - OR</t>
  </si>
  <si>
    <t>Contra Reg Asset - Cholla U4 Closure - UT</t>
  </si>
  <si>
    <t>Contra Reg Asset - Cholla U4 Closure - WY</t>
  </si>
  <si>
    <t>Reg Liability - Cholla Decommissioning - OR</t>
  </si>
  <si>
    <t>Reg Liability - Cholla Decommissioning - UT</t>
  </si>
  <si>
    <t>See 'Tab 41010'</t>
  </si>
  <si>
    <t>Reg Liability- FAS133 Unrealized Gain/Loss</t>
  </si>
  <si>
    <t>Reg Liability - Property Insurance Reserve - WA</t>
  </si>
  <si>
    <t>Reg Liability - Bridger Mine Accelerated Depreciation - WA</t>
  </si>
  <si>
    <t>Reg Liability - Cholla Decommissioning - CA</t>
  </si>
  <si>
    <t>Reg Liability - Cholla Decommissioning - ID</t>
  </si>
  <si>
    <t>Reg Liability - Cholla Decommissioning - WY</t>
  </si>
  <si>
    <t>Reg Liability - CA Klamath River Dams Removal</t>
  </si>
  <si>
    <t>Reg Liability - Bridger Mine Accelerated Depreciation - OR</t>
  </si>
  <si>
    <t>Reg Liability - Plant Closure Cost - WA</t>
  </si>
  <si>
    <t xml:space="preserve">Reg Liability - WA Rate Refunds </t>
  </si>
  <si>
    <t>Reg Asset - Cholla Unrecovered Plant - CA</t>
  </si>
  <si>
    <t>Reg Asset - Cholla U4 - O&amp;M Depreciation Savings - ID</t>
  </si>
  <si>
    <t>Reg Asset - 2020 GRC - Meters Replaced by AMI - OR</t>
  </si>
  <si>
    <t>Reg Liability - Steam Decommissioning - WA</t>
  </si>
  <si>
    <t>Reg Asset - Covid-19 Bill Assistance Program - OR</t>
  </si>
  <si>
    <t>Reg Asset - Covid-19 Bill Assistance Program - WA</t>
  </si>
  <si>
    <t>Accrued Payroll Taxes - PMI</t>
  </si>
  <si>
    <t>Reg Asset - Pension Settlement - WY</t>
  </si>
  <si>
    <t>07/31/2021</t>
  </si>
  <si>
    <t>09/30/2021</t>
  </si>
  <si>
    <t>12/31/2021</t>
  </si>
  <si>
    <t>08/31/2021</t>
  </si>
  <si>
    <t>Idaho Disallowed Loss</t>
  </si>
  <si>
    <t>Reg Asset - Cholla Unrecovered Plant - WY</t>
  </si>
  <si>
    <t>Reg Asset - Pension Settlement - OR</t>
  </si>
  <si>
    <t>Reg Asset - Pension Settlement - UT</t>
  </si>
  <si>
    <t>10/31/2021</t>
  </si>
  <si>
    <t>Reg Liability - Property Insurance Reserve - CA</t>
  </si>
  <si>
    <t>Company Plane</t>
  </si>
  <si>
    <t>Reg Asset - CA GHG Allowance</t>
  </si>
  <si>
    <t xml:space="preserve">Investment Tax Credit Amortization </t>
  </si>
  <si>
    <t>Reg Asset - WA - Major Mtc Expense - Colstrip #4</t>
  </si>
  <si>
    <t>Reg Asset - Wildland Fire Protect# UT</t>
  </si>
  <si>
    <t>Reg Asset - Cholla U4 PP&amp;E - WA/FERC</t>
  </si>
  <si>
    <t>Contra Reg Asset - Cholla U4 - OR</t>
  </si>
  <si>
    <t>Contra Reg Asset - Cholla U4 - UT</t>
  </si>
  <si>
    <t>Contra Reg Asset - Cholla U4 - WY</t>
  </si>
  <si>
    <t>Reg Asset - Emergency Svc Prgms - CA</t>
  </si>
  <si>
    <t>Reg Asset 2020 GRC - AMI-Meter-OR</t>
  </si>
  <si>
    <t>Reg Asset - OR CAT - Expense Deferral</t>
  </si>
  <si>
    <t>State Tax Deduction on Federal Return</t>
  </si>
  <si>
    <t>FAS 133 Derivatives</t>
  </si>
  <si>
    <t>CA AMT Credit</t>
  </si>
  <si>
    <t>State Charitable Contribution Carryforward</t>
  </si>
  <si>
    <t>Klamath Settlement Obligation</t>
  </si>
  <si>
    <t>Accrued Payroll Tax</t>
  </si>
  <si>
    <t>Reg Liability - Cholla Decommissioning - IDU</t>
  </si>
  <si>
    <t>Reg Liability - WA Plant Closure Costs</t>
  </si>
  <si>
    <t>Reg Liability - Bridger Accelerated Depreciation - WA</t>
  </si>
  <si>
    <t>Reg Liability - Non-Protected PP&amp;E EDIT - CA</t>
  </si>
  <si>
    <t>Reg Liability - Non-Protected PP&amp;E EDIT - ID</t>
  </si>
  <si>
    <t>Reg Liability - Non-Protected PP&amp;E EDIT - WA</t>
  </si>
  <si>
    <t>Reg Liability - Protected PP&amp;E EDIT Deferral - CA</t>
  </si>
  <si>
    <t>Reg Liability - Protected PP&amp;E EDIT Deferral - ID</t>
  </si>
  <si>
    <t>Reg Liability - Protected PP&amp;E EDIT Deferral - OR</t>
  </si>
  <si>
    <t>Reg Liability - Protected PP&amp;E EDIT Deferral - UT</t>
  </si>
  <si>
    <t>Reg Liability - Protected PP&amp;E EDIT Deferral - WA</t>
  </si>
  <si>
    <t>Reg Liability - Protected PP&amp;E EDIT Deferral - WY</t>
  </si>
  <si>
    <t>287341/287970</t>
  </si>
  <si>
    <t>910.530/415.815</t>
  </si>
  <si>
    <t>Reg Asset - BPA Balancing Account - ID</t>
  </si>
  <si>
    <t>PMI CWIP Adjustment</t>
  </si>
  <si>
    <t>Reg Asset - WA Equity Advisory Group (CETA)</t>
  </si>
  <si>
    <t>Reg Asset - Wind Test Energy Deferral - WY</t>
  </si>
  <si>
    <t>Reg Asset - OR Metro Business Income Tax Deferral</t>
  </si>
  <si>
    <t>Reg Liability - Protected Excess Deferred Income Tax - CA</t>
  </si>
  <si>
    <t>Reg Liability - Protected Excess Deferred Income Tax - ID</t>
  </si>
  <si>
    <t>Reg Liability - Protected Excess Deferred Income Tax - OR</t>
  </si>
  <si>
    <t>Reg Liability - Protected Excess Deferred Income Tax - WA</t>
  </si>
  <si>
    <t>Reg Liability - Protected Excess Deferred Income Tax - WY</t>
  </si>
  <si>
    <t>Reg Liability - Protected Excess Deferred Income Tax - UT</t>
  </si>
  <si>
    <t>Reg Liability - Non-Protected PP&amp;E Excess Deferred Income Tax - CA</t>
  </si>
  <si>
    <t>Reg Liability - Non-Protected PP&amp;E Excess Deferred Income Tax - ID</t>
  </si>
  <si>
    <t>Reg Liability - Non-Protected PP&amp;E Excess Deferred Income Tax - WA</t>
  </si>
  <si>
    <t>Reg Liability - Non-Protected PP&amp;E Excess Deferred Income Tax - WY</t>
  </si>
  <si>
    <t>Reg Liability - Non-Protected Excess Deferred Income Tax - CA</t>
  </si>
  <si>
    <t>Reg Liability - Non-Protected Excess Deferred Income Tax - ID</t>
  </si>
  <si>
    <t>Reg Liability - Non-Protected Excess Deferred Income Tax - WA</t>
  </si>
  <si>
    <t>Reg Liability - Non-Protected Excess Deferred Income Tax - WY</t>
  </si>
  <si>
    <t>Reg Liability - Protected PP&amp;E EDIT Amort Deferral - CA</t>
  </si>
  <si>
    <t>Reg Liability - Protected PP&amp;E EDIT Amort Deferral - ID</t>
  </si>
  <si>
    <t>Reg Liability - Protected PP&amp;E EDIT Amort Deferral - OR</t>
  </si>
  <si>
    <t>Reg Liability - Protected PP&amp;E EDIT Amort Deferral - UT</t>
  </si>
  <si>
    <t>Reg Liability - Protected PP&amp;E EDIT Amort Deferral - WA</t>
  </si>
  <si>
    <t>Reg Liability - Protected PP&amp;E EDIT Amort Deferral - WY</t>
  </si>
  <si>
    <t>Reg Liability - Steam Decommissioning - ID</t>
  </si>
  <si>
    <t>Reg Liability - Steam Decommissioning - UT</t>
  </si>
  <si>
    <t>Reg Liability - Steam Decommissioning - WY</t>
  </si>
  <si>
    <t>Accum Def ITC Solar Battery</t>
  </si>
  <si>
    <t>Accum Def ITC Solar Facility</t>
  </si>
  <si>
    <t>FAS 158 Pension Asset</t>
  </si>
  <si>
    <t>Reg Asset - Low Carbon Energy Standards - WY</t>
  </si>
  <si>
    <t>Reg Asset - UT Wildland Fire Protection</t>
  </si>
  <si>
    <t>Reg Asset - Wildfire Mitigation Account - OR</t>
  </si>
  <si>
    <t>Reg Asset - Electric Vehicle Charging Infrastructure - UT</t>
  </si>
  <si>
    <t>Accrued Severance - PMI</t>
  </si>
  <si>
    <t>Sick Leave Accrual - PMI</t>
  </si>
  <si>
    <t>Reg Liability - WA Rate Refunds</t>
  </si>
  <si>
    <t>Reg Liability - FAS133 Unrealized Gain/Loss</t>
  </si>
  <si>
    <t>Reg Asset - Low Income Bill Discount - OR</t>
  </si>
  <si>
    <t>Reg Asset - Utility Community Advisory Group - OR</t>
  </si>
  <si>
    <t>6/30/2021</t>
  </si>
  <si>
    <t>11/31/2021</t>
  </si>
  <si>
    <t>01/31/2022</t>
  </si>
  <si>
    <t>02/28/2022</t>
  </si>
  <si>
    <t>04/30/2022</t>
  </si>
  <si>
    <t>05/31/2022</t>
  </si>
  <si>
    <t>06/30/2022</t>
  </si>
  <si>
    <t>Reg Asset -  Wildfire Mitigation - OR</t>
  </si>
  <si>
    <t>03/31/2022</t>
  </si>
  <si>
    <t>Reg Asset - Wildfire Damaged Asset - OR</t>
  </si>
  <si>
    <t>Reg Liability - Protected PP&amp;E EDIT - CA</t>
  </si>
  <si>
    <t>Reg Liability - Protected PP&amp;E EDIT - ID</t>
  </si>
  <si>
    <t>Reg Liability - Protected PP&amp;E EDIT - OR</t>
  </si>
  <si>
    <t>Reg Liability - Protected PP&amp;E EDIT - WA</t>
  </si>
  <si>
    <t>Reg Liability - Protected PP&amp;E EDIT - WY</t>
  </si>
  <si>
    <t>Reg Liability - Protected PP&amp;E EDIT - UT</t>
  </si>
  <si>
    <t>Reg Liability - Sale of RECs - OR</t>
  </si>
  <si>
    <t>Reg Asset - WY Wind Test Energy Deferral</t>
  </si>
  <si>
    <t>Reg Asset - Deferred Excess NPC - WA Hydro</t>
  </si>
  <si>
    <t>WIJAM Factor</t>
  </si>
  <si>
    <t>AMA</t>
  </si>
  <si>
    <t>WIJAM Transmission Reallocation</t>
  </si>
  <si>
    <t>415.815/910.530</t>
  </si>
  <si>
    <t>287970/287341</t>
  </si>
  <si>
    <t>Injuries, Damages &amp; Insurance Reserves</t>
  </si>
  <si>
    <t>PMI Fuel Tax Credit - Addback</t>
  </si>
  <si>
    <t>Foreign Tax Credit - Addback</t>
  </si>
  <si>
    <t>Tax Percentage Depletion - Blundell</t>
  </si>
  <si>
    <t>Corporate Owned Life Insurance</t>
  </si>
  <si>
    <t>Reg Asset - FAS 158 Pension Liability</t>
  </si>
  <si>
    <t>Reg Asset - FAS 158 Post Retirement Liability</t>
  </si>
  <si>
    <t>Reg Asset - Solar Incentive Program - UT</t>
  </si>
  <si>
    <t>Reg Asset - Deferred Excess NPC - OR</t>
  </si>
  <si>
    <t>Reg Asset - REC Sales Deferral - UT</t>
  </si>
  <si>
    <t>Reg Asset - REC Sales Deferral - WY</t>
  </si>
  <si>
    <t>Reg Asset - OR Asset Sale Gain Giveback</t>
  </si>
  <si>
    <t>Reg Asset - Demand Side Management</t>
  </si>
  <si>
    <t>Reg Liability - Sale of REC - UT</t>
  </si>
  <si>
    <t>Reg Liability - GHG Allowance Revenues - CA</t>
  </si>
  <si>
    <t>Reg Liability - Deferred Excess NPC - CA</t>
  </si>
  <si>
    <t>Reg Liability - Deferred Excess NPC - OR</t>
  </si>
  <si>
    <t>Reg Liability - Deferred Excess NPC - WA</t>
  </si>
  <si>
    <t>Reg Liability - Deferred Excess NPC - WY</t>
  </si>
  <si>
    <t>Reg Liability - Solar Incentive Program - UT</t>
  </si>
  <si>
    <t>Reg Asset - Solar Feed-In Tariff Deferral - OR</t>
  </si>
  <si>
    <t>Reg Asset - Deferred Excess NPC - CA</t>
  </si>
  <si>
    <t>Reg Asset - Deferred Excess NPC - WY '09 &amp; After</t>
  </si>
  <si>
    <t>Reg Asset - Deferred Excess NPC - UT</t>
  </si>
  <si>
    <t>Reg Asset - REC Sales Deferral - WA</t>
  </si>
  <si>
    <t>Reg Asset Reclass - Other</t>
  </si>
  <si>
    <t>Reg Asset - Deferred Excess NPC - ID</t>
  </si>
  <si>
    <t>Reg Asset - REC Sales Deferral - OR</t>
  </si>
  <si>
    <t>Reg Liability - Sale of REC - WY</t>
  </si>
  <si>
    <t>Reg Liability Reclass - Other</t>
  </si>
  <si>
    <t>Accrued Bonus - PMI</t>
  </si>
  <si>
    <t>Def Comp Mark to Mkt Gain/Loss</t>
  </si>
  <si>
    <t>LTIP Mark to Mkt Gain/Loss</t>
  </si>
  <si>
    <t>Reg Liability - CA Def NPC</t>
  </si>
  <si>
    <t>Reg Asset - CA GHG Allowances</t>
  </si>
  <si>
    <t>Colorado Tax Credit Carryforward</t>
  </si>
  <si>
    <t>Oregon BETC Carryforward - Self Generated</t>
  </si>
  <si>
    <t>Reg Asset - Electric Vehicle Charging Infrastructure  - UT</t>
  </si>
  <si>
    <t>PP&amp;E Adjustment - CAGE</t>
  </si>
  <si>
    <t>PP&amp;E Adjustment - CAGW</t>
  </si>
  <si>
    <t>Incremental Decommissioning - WA</t>
  </si>
  <si>
    <t>PP&amp;E Adjustment - JBG</t>
  </si>
  <si>
    <t>WA - Depreciation flow-through</t>
  </si>
  <si>
    <t>Washington Allocated</t>
  </si>
  <si>
    <t>Klamath Asset Transfer Reg Asset</t>
  </si>
  <si>
    <t>Exsisting Coal Fired Assets</t>
  </si>
  <si>
    <t>Colstrip #3 Removal</t>
  </si>
  <si>
    <t>Removal of Colstrip #3</t>
  </si>
  <si>
    <t>SCHMAPJBE</t>
  </si>
  <si>
    <t>SCHMDPJBE</t>
  </si>
  <si>
    <t>SCHMDTCAGW</t>
  </si>
  <si>
    <t>SCHMDTJBG</t>
  </si>
  <si>
    <t>SCHMDTJBE</t>
  </si>
  <si>
    <t>41010JBE</t>
  </si>
  <si>
    <t>41010JBG</t>
  </si>
  <si>
    <t>41110JBE</t>
  </si>
  <si>
    <t>41110JBG</t>
  </si>
  <si>
    <t>41110CAGW</t>
  </si>
  <si>
    <t>190JBE</t>
  </si>
  <si>
    <t>282JBE</t>
  </si>
  <si>
    <t>282JBG</t>
  </si>
  <si>
    <t>Remove Deferred State Tax Expense &amp; Balance</t>
  </si>
  <si>
    <t>PowerTax ADIT Adjustment - WIJAM Reallocation 2024</t>
  </si>
  <si>
    <t>PowerTax ADIT Adjustment - Remove Labor Day Wildfire Restoration 2024</t>
  </si>
  <si>
    <t>Jim Bridger SCRs Removal</t>
  </si>
  <si>
    <t>Labor Day Wildfire Restoration Capital Removal</t>
  </si>
  <si>
    <t>Proforma Major Plant Additions
Year 1</t>
  </si>
  <si>
    <t>PowerTax ADIT Adjustment
Year 1</t>
  </si>
  <si>
    <t>Existing Coal-Fired Generation Assets
Year 1</t>
  </si>
  <si>
    <t>Pro Forma JB Units 3, 4 and Colstrip 4 Additions
Year 1</t>
  </si>
  <si>
    <t>Pro Forma JB Units 1 &amp; 2 Additions
Year 1</t>
  </si>
  <si>
    <t>Pro Forma July 2022-Dec 2022 Actuals</t>
  </si>
  <si>
    <t>10.X</t>
  </si>
  <si>
    <t xml:space="preserve">WYP </t>
  </si>
  <si>
    <t>ID</t>
  </si>
  <si>
    <t xml:space="preserve">CN </t>
  </si>
  <si>
    <t>PP&amp;E Adjustment - CA</t>
  </si>
  <si>
    <t>PP&amp;E Adjustment - OR</t>
  </si>
  <si>
    <t>PP&amp;E Adjustment - WA</t>
  </si>
  <si>
    <t>PP&amp;E Adjustment - WYP</t>
  </si>
  <si>
    <t>PP&amp;E Adjustment - UT</t>
  </si>
  <si>
    <t>PP&amp;E Adjustment - ID</t>
  </si>
  <si>
    <t>PP&amp;E Adjustment - CN</t>
  </si>
  <si>
    <t>PP&amp;E Adjustment - CAEE</t>
  </si>
  <si>
    <t>PP&amp;E Adjustment - IDU</t>
  </si>
  <si>
    <t>10.7 R</t>
  </si>
  <si>
    <t>6.4 R</t>
  </si>
  <si>
    <t>10.6 R</t>
  </si>
  <si>
    <t>7.4 R</t>
  </si>
  <si>
    <t>7.3_R / 9.1_R</t>
  </si>
  <si>
    <t>7.6 R</t>
  </si>
  <si>
    <t>8.4 R</t>
  </si>
  <si>
    <t>8.2 R</t>
  </si>
  <si>
    <t>8.8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</si>
</sst>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\(0.000\)"/>
    <numFmt numFmtId="165" formatCode="0.000"/>
    <numFmt numFmtId="166" formatCode="0.0000%"/>
    <numFmt numFmtId="167" formatCode="0_);\(0\)"/>
    <numFmt numFmtId="168" formatCode="mmmm\ d\,\ yyyy"/>
    <numFmt numFmtId="169" formatCode="0.000%"/>
    <numFmt numFmtId="170" formatCode="0.00_)"/>
    <numFmt numFmtId="171" formatCode="#,##0.0000"/>
    <numFmt numFmtId="172" formatCode="&quot;$&quot;#,##0\ ;\(&quot;$&quot;#,##0\)"/>
    <numFmt numFmtId="173" formatCode="0.0"/>
    <numFmt numFmtId="174" formatCode="_(* #,##0_);_(* \(#,##0\);_(* &quot;-&quot;??_);_(@_)"/>
    <numFmt numFmtId="175" formatCode="###,000"/>
    <numFmt numFmtId="176" formatCode="_-* #,##0\ &quot;F&quot;_-;\-* #,##0\ &quot;F&quot;_-;_-* &quot;-&quot;\ &quot;F&quot;_-;_-@_-"/>
    <numFmt numFmtId="177" formatCode="_(* #,##0.00_);[Red]_(* \(#,##0.00\);_(* &quot;-&quot;??_);_(@_)"/>
    <numFmt numFmtId="178" formatCode="&quot;$&quot;###0;[Red]\(&quot;$&quot;###0\)"/>
    <numFmt numFmtId="179" formatCode="########\-###\-###"/>
    <numFmt numFmtId="180" formatCode="#,##0.000;[Red]\-#,##0.000"/>
    <numFmt numFmtId="181" formatCode="#,##0.0_);\(#,##0.0\);\-\ ;"/>
    <numFmt numFmtId="182" formatCode="mmm\ dd\,\ yyyy"/>
    <numFmt numFmtId="183" formatCode="General_)"/>
    <numFmt numFmtId="184" formatCode="0.00000%"/>
    <numFmt numFmtId="185" formatCode="#,##0.0_);\(#,##0.0\)"/>
    <numFmt numFmtId="186" formatCode="0.0000_);\(0.0000\)"/>
    <numFmt numFmtId="187" formatCode="0.0000"/>
    <numFmt numFmtId="188" formatCode="#,##0.0000000000000_);\(#,##0.0000000000000\)"/>
    <numFmt numFmtId="189" formatCode="m/d/yyyy;@"/>
    <numFmt numFmtId="190" formatCode="_(* #,##0_);[Red]_(* \(#,##0\);_(* &quot;-&quot;_);_(@_)"/>
  </numFmts>
  <fonts count="1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2"/>
      <name val="Arial MT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indexed="11"/>
      <name val="Geneva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color indexed="11"/>
      <name val="Geneva"/>
      <family val="2"/>
    </font>
    <font>
      <sz val="8"/>
      <name val="Arial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0"/>
      <name val="Tms Rmn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2"/>
      <color indexed="24"/>
      <name val="Arial"/>
      <family val="2"/>
    </font>
    <font>
      <u/>
      <sz val="12"/>
      <color indexed="24"/>
      <name val="Arial"/>
      <family val="2"/>
    </font>
    <font>
      <sz val="8"/>
      <color indexed="24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8"/>
      <color indexed="62"/>
      <name val="Arial"/>
      <family val="2"/>
    </font>
    <font>
      <sz val="10"/>
      <color indexed="24"/>
      <name val="Courier New"/>
      <family val="3"/>
    </font>
    <font>
      <sz val="10"/>
      <name val="MS Sans Serif"/>
      <family val="2"/>
    </font>
    <font>
      <sz val="8"/>
      <name val="Helv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sz val="11"/>
      <name val="TimesNewRomanPS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10"/>
      <color indexed="39"/>
      <name val="Arial"/>
      <family val="2"/>
    </font>
    <font>
      <sz val="10"/>
      <name val="LinePrinter"/>
    </font>
    <font>
      <sz val="10"/>
      <color rgb="FF9C0006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  <bgColor indexed="40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rgb="FFFFC7CE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47">
    <xf numFmtId="0" fontId="0" fillId="0" borderId="0"/>
    <xf numFmtId="9" fontId="6" fillId="0" borderId="0" applyFont="0" applyFill="0" applyBorder="0" applyAlignment="0" applyProtection="0"/>
    <xf numFmtId="0" fontId="7" fillId="0" borderId="0"/>
    <xf numFmtId="4" fontId="10" fillId="0" borderId="4" applyNumberFormat="0" applyProtection="0">
      <alignment horizontal="left" vertical="center" indent="1"/>
    </xf>
    <xf numFmtId="4" fontId="11" fillId="3" borderId="4" applyNumberFormat="0" applyProtection="0"/>
    <xf numFmtId="0" fontId="10" fillId="3" borderId="5" applyNumberFormat="0" applyProtection="0">
      <alignment horizontal="left" vertical="top"/>
    </xf>
    <xf numFmtId="4" fontId="10" fillId="0" borderId="5" applyNumberFormat="0" applyProtection="0">
      <alignment horizontal="right" vertical="center"/>
    </xf>
    <xf numFmtId="4" fontId="11" fillId="4" borderId="5" applyNumberFormat="0" applyProtection="0">
      <alignment horizontal="left" vertical="center" indent="1"/>
    </xf>
    <xf numFmtId="4" fontId="11" fillId="5" borderId="5" applyNumberFormat="0" applyProtection="0">
      <alignment vertical="center"/>
    </xf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1" fontId="16" fillId="0" borderId="0"/>
    <xf numFmtId="37" fontId="7" fillId="0" borderId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5" fontId="17" fillId="0" borderId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0" fontId="17" fillId="0" borderId="0"/>
    <xf numFmtId="0" fontId="17" fillId="0" borderId="0"/>
    <xf numFmtId="2" fontId="7" fillId="0" borderId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38" fontId="20" fillId="0" borderId="0">
      <alignment horizontal="left" wrapText="1"/>
    </xf>
    <xf numFmtId="38" fontId="21" fillId="0" borderId="0">
      <alignment horizontal="left" wrapText="1"/>
    </xf>
    <xf numFmtId="37" fontId="22" fillId="0" borderId="0" applyNumberFormat="0" applyFill="0" applyBorder="0"/>
    <xf numFmtId="170" fontId="23" fillId="0" borderId="0"/>
    <xf numFmtId="37" fontId="17" fillId="0" borderId="0"/>
    <xf numFmtId="0" fontId="17" fillId="0" borderId="0"/>
    <xf numFmtId="0" fontId="17" fillId="0" borderId="0"/>
    <xf numFmtId="9" fontId="24" fillId="0" borderId="0"/>
    <xf numFmtId="4" fontId="11" fillId="5" borderId="23" applyNumberFormat="0" applyProtection="0">
      <alignment vertical="center"/>
    </xf>
    <xf numFmtId="4" fontId="11" fillId="4" borderId="23" applyNumberFormat="0" applyProtection="0">
      <alignment horizontal="left" vertical="center" indent="1"/>
    </xf>
    <xf numFmtId="4" fontId="11" fillId="3" borderId="23" applyNumberFormat="0" applyProtection="0"/>
    <xf numFmtId="4" fontId="11" fillId="12" borderId="24" applyNumberFormat="0" applyProtection="0">
      <alignment horizontal="left" vertical="center" indent="1"/>
    </xf>
    <xf numFmtId="4" fontId="10" fillId="13" borderId="0" applyNumberFormat="0" applyProtection="0">
      <alignment horizontal="left" vertical="center" indent="1"/>
    </xf>
    <xf numFmtId="4" fontId="27" fillId="0" borderId="0" applyNumberFormat="0" applyProtection="0">
      <alignment horizontal="left" vertical="center" indent="1"/>
    </xf>
    <xf numFmtId="4" fontId="25" fillId="14" borderId="0" applyNumberFormat="0" applyProtection="0"/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left" vertical="center" indent="1"/>
    </xf>
    <xf numFmtId="0" fontId="10" fillId="3" borderId="23" applyNumberFormat="0" applyProtection="0">
      <alignment horizontal="left" vertical="top"/>
    </xf>
    <xf numFmtId="4" fontId="26" fillId="15" borderId="0" applyNumberFormat="0" applyProtection="0">
      <alignment horizontal="left" vertical="center" indent="1"/>
    </xf>
    <xf numFmtId="37" fontId="13" fillId="16" borderId="0" applyNumberFormat="0" applyFont="0" applyBorder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17" fillId="0" borderId="26"/>
    <xf numFmtId="0" fontId="17" fillId="0" borderId="27"/>
    <xf numFmtId="0" fontId="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4" fontId="10" fillId="0" borderId="23" applyNumberFormat="0" applyProtection="0">
      <alignment horizontal="left" vertical="center" indent="1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9" fontId="6" fillId="0" borderId="0" applyFont="0" applyFill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7" fillId="0" borderId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5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5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5" fillId="2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5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5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5" fillId="2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6" fillId="29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2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6" fillId="31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46" fillId="3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3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46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6" fillId="3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6" fillId="31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46" fillId="32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7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48" fillId="39" borderId="28" applyNumberFormat="0" applyAlignment="0" applyProtection="0"/>
    <xf numFmtId="0" fontId="59" fillId="40" borderId="18" applyNumberFormat="0" applyAlignment="0" applyProtection="0"/>
    <xf numFmtId="0" fontId="59" fillId="40" borderId="18" applyNumberFormat="0" applyAlignment="0" applyProtection="0"/>
    <xf numFmtId="0" fontId="43" fillId="0" borderId="0"/>
    <xf numFmtId="0" fontId="49" fillId="41" borderId="29" applyNumberFormat="0" applyAlignment="0" applyProtection="0"/>
    <xf numFmtId="0" fontId="32" fillId="7" borderId="20" applyNumberFormat="0" applyAlignment="0" applyProtection="0"/>
    <xf numFmtId="0" fontId="32" fillId="7" borderId="20" applyNumberFormat="0" applyAlignment="0" applyProtection="0"/>
    <xf numFmtId="0" fontId="15" fillId="0" borderId="0"/>
    <xf numFmtId="0" fontId="35" fillId="10" borderId="0" applyNumberFormat="0" applyBorder="0" applyAlignment="0" applyProtection="0"/>
    <xf numFmtId="37" fontId="7" fillId="0" borderId="0" applyFill="0" applyBorder="0" applyAlignment="0" applyProtection="0"/>
    <xf numFmtId="0" fontId="35" fillId="38" borderId="0" applyNumberFormat="0" applyBorder="0" applyAlignment="0" applyProtection="0"/>
    <xf numFmtId="0" fontId="46" fillId="31" borderId="0" applyNumberFormat="0" applyBorder="0" applyAlignment="0" applyProtection="0"/>
    <xf numFmtId="0" fontId="35" fillId="28" borderId="0" applyNumberFormat="0" applyBorder="0" applyAlignment="0" applyProtection="0"/>
    <xf numFmtId="0" fontId="46" fillId="36" borderId="0" applyNumberFormat="0" applyBorder="0" applyAlignment="0" applyProtection="0"/>
    <xf numFmtId="0" fontId="35" fillId="35" borderId="0" applyNumberFormat="0" applyBorder="0" applyAlignment="0" applyProtection="0"/>
    <xf numFmtId="0" fontId="46" fillId="34" borderId="0" applyNumberFormat="0" applyBorder="0" applyAlignment="0" applyProtection="0"/>
    <xf numFmtId="5" fontId="7" fillId="0" borderId="0" applyFill="0" applyBorder="0" applyAlignment="0" applyProtection="0"/>
    <xf numFmtId="0" fontId="45" fillId="23" borderId="37" applyNumberFormat="0" applyFont="0" applyAlignment="0" applyProtection="0"/>
    <xf numFmtId="0" fontId="40" fillId="0" borderId="0"/>
    <xf numFmtId="0" fontId="40" fillId="0" borderId="30"/>
    <xf numFmtId="168" fontId="7" fillId="0" borderId="0" applyFill="0" applyBorder="0" applyAlignment="0" applyProtection="0"/>
    <xf numFmtId="0" fontId="35" fillId="26" borderId="0" applyNumberFormat="0" applyBorder="0" applyAlignment="0" applyProtection="0"/>
    <xf numFmtId="0" fontId="46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7" fillId="0" borderId="0" applyFill="0" applyBorder="0" applyAlignment="0" applyProtection="0"/>
    <xf numFmtId="0" fontId="35" fillId="28" borderId="0" applyNumberFormat="0" applyBorder="0" applyAlignment="0" applyProtection="0"/>
    <xf numFmtId="0" fontId="46" fillId="21" borderId="0" applyNumberFormat="0" applyBorder="0" applyAlignment="0" applyProtection="0"/>
    <xf numFmtId="0" fontId="5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38" fontId="39" fillId="17" borderId="0" applyNumberFormat="0" applyBorder="0" applyAlignment="0" applyProtection="0"/>
    <xf numFmtId="38" fontId="39" fillId="17" borderId="0" applyNumberFormat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35" fillId="26" borderId="0" applyNumberFormat="0" applyBorder="0" applyAlignment="0" applyProtection="0"/>
    <xf numFmtId="0" fontId="19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52" fillId="0" borderId="33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5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169" fontId="7" fillId="0" borderId="0">
      <protection locked="0"/>
    </xf>
    <xf numFmtId="0" fontId="45" fillId="19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53" fillId="25" borderId="28" applyNumberFormat="0" applyAlignment="0" applyProtection="0"/>
    <xf numFmtId="10" fontId="39" fillId="42" borderId="17" applyNumberFormat="0" applyBorder="0" applyAlignment="0" applyProtection="0"/>
    <xf numFmtId="10" fontId="39" fillId="42" borderId="17" applyNumberFormat="0" applyBorder="0" applyAlignment="0" applyProtection="0"/>
    <xf numFmtId="10" fontId="39" fillId="42" borderId="17" applyNumberFormat="0" applyBorder="0" applyAlignment="0" applyProtection="0"/>
    <xf numFmtId="0" fontId="30" fillId="5" borderId="18" applyNumberFormat="0" applyAlignment="0" applyProtection="0"/>
    <xf numFmtId="0" fontId="30" fillId="5" borderId="18" applyNumberFormat="0" applyAlignment="0" applyProtection="0"/>
    <xf numFmtId="0" fontId="6" fillId="5" borderId="0" applyNumberFormat="0" applyBorder="0" applyAlignment="0" applyProtection="0"/>
    <xf numFmtId="0" fontId="41" fillId="43" borderId="30"/>
    <xf numFmtId="0" fontId="54" fillId="0" borderId="35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55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45" fillId="27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45" fillId="23" borderId="37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56" fillId="39" borderId="38" applyNumberFormat="0" applyAlignment="0" applyProtection="0"/>
    <xf numFmtId="0" fontId="31" fillId="40" borderId="19" applyNumberFormat="0" applyAlignment="0" applyProtection="0"/>
    <xf numFmtId="0" fontId="31" fillId="40" borderId="19" applyNumberFormat="0" applyAlignment="0" applyProtection="0"/>
    <xf numFmtId="40" fontId="10" fillId="44" borderId="0">
      <alignment horizontal="right"/>
    </xf>
    <xf numFmtId="0" fontId="11" fillId="44" borderId="0">
      <alignment horizontal="left"/>
    </xf>
    <xf numFmtId="0" fontId="6" fillId="23" borderId="0" applyNumberFormat="0" applyBorder="0" applyAlignment="0" applyProtection="0"/>
    <xf numFmtId="10" fontId="7" fillId="0" borderId="0" applyFont="0" applyFill="0" applyBorder="0" applyAlignment="0" applyProtection="0"/>
    <xf numFmtId="9" fontId="38" fillId="0" borderId="0"/>
    <xf numFmtId="0" fontId="40" fillId="0" borderId="0"/>
    <xf numFmtId="0" fontId="45" fillId="25" borderId="0" applyNumberFormat="0" applyBorder="0" applyAlignment="0" applyProtection="0"/>
    <xf numFmtId="171" fontId="7" fillId="0" borderId="1">
      <alignment horizontal="justify" vertical="top" wrapText="1"/>
    </xf>
    <xf numFmtId="0" fontId="44" fillId="45" borderId="39"/>
    <xf numFmtId="0" fontId="40" fillId="0" borderId="30"/>
    <xf numFmtId="38" fontId="7" fillId="0" borderId="0">
      <alignment horizontal="left" wrapText="1"/>
    </xf>
    <xf numFmtId="0" fontId="6" fillId="25" borderId="0" applyNumberFormat="0" applyBorder="0" applyAlignment="0" applyProtection="0"/>
    <xf numFmtId="0" fontId="45" fillId="24" borderId="0" applyNumberFormat="0" applyBorder="0" applyAlignment="0" applyProtection="0"/>
    <xf numFmtId="0" fontId="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42" fillId="46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4" fillId="0" borderId="40" applyNumberFormat="0" applyFill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41" fillId="0" borderId="41"/>
    <xf numFmtId="0" fontId="41" fillId="0" borderId="30"/>
    <xf numFmtId="0" fontId="36" fillId="0" borderId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/>
    <xf numFmtId="0" fontId="32" fillId="7" borderId="20" applyNumberFormat="0" applyAlignment="0" applyProtection="0"/>
    <xf numFmtId="0" fontId="6" fillId="19" borderId="0" applyNumberFormat="0" applyBorder="0" applyAlignment="0" applyProtection="0"/>
    <xf numFmtId="0" fontId="49" fillId="41" borderId="29" applyNumberFormat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59" fillId="40" borderId="18" applyNumberFormat="0" applyAlignment="0" applyProtection="0"/>
    <xf numFmtId="0" fontId="6" fillId="11" borderId="0" applyNumberFormat="0" applyBorder="0" applyAlignment="0" applyProtection="0"/>
    <xf numFmtId="0" fontId="48" fillId="39" borderId="28" applyNumberFormat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29" fillId="24" borderId="0" applyNumberFormat="0" applyBorder="0" applyAlignment="0" applyProtection="0"/>
    <xf numFmtId="0" fontId="6" fillId="9" borderId="0" applyNumberFormat="0" applyBorder="0" applyAlignment="0" applyProtection="0"/>
    <xf numFmtId="0" fontId="47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35" fillId="36" borderId="0" applyNumberFormat="0" applyBorder="0" applyAlignment="0" applyProtection="0"/>
    <xf numFmtId="0" fontId="6" fillId="26" borderId="0" applyNumberFormat="0" applyBorder="0" applyAlignment="0" applyProtection="0"/>
    <xf numFmtId="0" fontId="4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15" fillId="0" borderId="0"/>
    <xf numFmtId="10" fontId="39" fillId="42" borderId="17" applyNumberFormat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19" fillId="0" borderId="0" applyNumberFormat="0" applyFill="0" applyBorder="0" applyAlignment="0" applyProtection="0"/>
    <xf numFmtId="168" fontId="7" fillId="0" borderId="0" applyFill="0" applyBorder="0" applyAlignment="0" applyProtection="0"/>
    <xf numFmtId="0" fontId="18" fillId="0" borderId="0" applyNumberFormat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38" fontId="39" fillId="17" borderId="0" applyNumberFormat="0" applyBorder="0" applyAlignment="0" applyProtection="0"/>
    <xf numFmtId="2" fontId="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37" fontId="7" fillId="0" borderId="0" applyFill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45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5" fillId="19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1" borderId="0" applyNumberFormat="0" applyBorder="0" applyAlignment="0" applyProtection="0"/>
    <xf numFmtId="38" fontId="7" fillId="0" borderId="0">
      <alignment horizontal="left" wrapText="1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6" fillId="0" borderId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46" fillId="37" borderId="0" applyNumberFormat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0" fontId="35" fillId="21" borderId="0" applyNumberFormat="0" applyBorder="0" applyAlignment="0" applyProtection="0"/>
    <xf numFmtId="0" fontId="35" fillId="20" borderId="0" applyNumberFormat="0" applyBorder="0" applyAlignment="0" applyProtection="0"/>
    <xf numFmtId="0" fontId="46" fillId="27" borderId="0" applyNumberFormat="0" applyBorder="0" applyAlignment="0" applyProtection="0"/>
    <xf numFmtId="37" fontId="7" fillId="0" borderId="0" applyFill="0" applyBorder="0" applyAlignment="0" applyProtection="0"/>
    <xf numFmtId="0" fontId="45" fillId="28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46" fillId="31" borderId="0" applyNumberFormat="0" applyBorder="0" applyAlignment="0" applyProtection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0" fontId="45" fillId="24" borderId="0" applyNumberFormat="0" applyBorder="0" applyAlignment="0" applyProtection="0"/>
    <xf numFmtId="5" fontId="7" fillId="0" borderId="0" applyFill="0" applyBorder="0" applyAlignment="0" applyProtection="0"/>
    <xf numFmtId="0" fontId="35" fillId="30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6" fillId="20" borderId="0" applyNumberFormat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0" fontId="46" fillId="33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33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0" fontId="35" fillId="30" borderId="0" applyNumberFormat="0" applyBorder="0" applyAlignment="0" applyProtection="0"/>
    <xf numFmtId="171" fontId="7" fillId="0" borderId="1">
      <alignment horizontal="justify" vertical="top" wrapText="1"/>
    </xf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0" fontId="45" fillId="26" borderId="0" applyNumberFormat="0" applyBorder="0" applyAlignment="0" applyProtection="0"/>
    <xf numFmtId="0" fontId="6" fillId="19" borderId="0" applyNumberFormat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6" fillId="21" borderId="0" applyNumberFormat="0" applyBorder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45" fillId="20" borderId="0" applyNumberFormat="0" applyBorder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37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37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66" fillId="0" borderId="0"/>
    <xf numFmtId="38" fontId="10" fillId="0" borderId="9" applyFill="0" applyBorder="0" applyAlignment="0" applyProtection="0">
      <protection locked="0"/>
    </xf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168" fontId="7" fillId="0" borderId="0" applyFill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5" fontId="7" fillId="0" borderId="0" applyFill="0" applyBorder="0" applyAlignment="0" applyProtection="0"/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66" fillId="0" borderId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38" fontId="10" fillId="0" borderId="9" applyFill="0" applyBorder="0" applyAlignment="0" applyProtection="0">
      <protection locked="0"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5" fillId="0" borderId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5" fontId="7" fillId="0" borderId="0" applyFill="0" applyBorder="0" applyAlignment="0" applyProtection="0"/>
    <xf numFmtId="10" fontId="39" fillId="42" borderId="17" applyNumberFormat="0" applyBorder="0" applyAlignment="0" applyProtection="0"/>
    <xf numFmtId="168" fontId="7" fillId="0" borderId="0" applyFill="0" applyBorder="0" applyAlignment="0" applyProtection="0"/>
    <xf numFmtId="38" fontId="7" fillId="0" borderId="0">
      <alignment horizontal="left" wrapText="1"/>
    </xf>
    <xf numFmtId="2" fontId="7" fillId="0" borderId="0" applyFill="0" applyBorder="0" applyAlignment="0" applyProtection="0"/>
    <xf numFmtId="171" fontId="7" fillId="0" borderId="1">
      <alignment horizontal="justify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6" fillId="0" borderId="0"/>
    <xf numFmtId="0" fontId="6" fillId="0" borderId="0"/>
    <xf numFmtId="171" fontId="7" fillId="0" borderId="1">
      <alignment horizontal="justify" vertical="top" wrapText="1"/>
    </xf>
    <xf numFmtId="2" fontId="7" fillId="0" borderId="0" applyFill="0" applyBorder="0" applyAlignment="0" applyProtection="0"/>
    <xf numFmtId="38" fontId="7" fillId="0" borderId="0">
      <alignment horizontal="left" wrapText="1"/>
    </xf>
    <xf numFmtId="168" fontId="7" fillId="0" borderId="0" applyFill="0" applyBorder="0" applyAlignment="0" applyProtection="0"/>
    <xf numFmtId="5" fontId="7" fillId="0" borderId="0" applyFill="0" applyBorder="0" applyAlignment="0" applyProtection="0"/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6" fillId="26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0" fontId="46" fillId="32" borderId="0" applyNumberFormat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52" fillId="0" borderId="33" applyNumberFormat="0" applyFill="0" applyAlignment="0" applyProtection="0"/>
    <xf numFmtId="0" fontId="46" fillId="29" borderId="0" applyNumberFormat="0" applyBorder="0" applyAlignment="0" applyProtection="0"/>
    <xf numFmtId="0" fontId="45" fillId="22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37" fontId="7" fillId="0" borderId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38" fontId="7" fillId="0" borderId="0">
      <alignment horizontal="left" wrapText="1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0" fontId="15" fillId="0" borderId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169" fontId="7" fillId="0" borderId="0">
      <protection locked="0"/>
    </xf>
    <xf numFmtId="0" fontId="6" fillId="5" borderId="0" applyNumberFormat="0" applyBorder="0" applyAlignment="0" applyProtection="0"/>
    <xf numFmtId="169" fontId="7" fillId="0" borderId="0">
      <protection locked="0"/>
    </xf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15" fillId="0" borderId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169" fontId="7" fillId="0" borderId="0">
      <protection locked="0"/>
    </xf>
    <xf numFmtId="0" fontId="6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10" fontId="39" fillId="42" borderId="17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10" fontId="39" fillId="42" borderId="17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5" fillId="0" borderId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7" fillId="0" borderId="25" applyNumberFormat="0" applyFill="0" applyAlignment="0" applyProtection="0"/>
    <xf numFmtId="38" fontId="7" fillId="0" borderId="0">
      <alignment horizontal="left" wrapText="1"/>
    </xf>
    <xf numFmtId="171" fontId="7" fillId="0" borderId="1">
      <alignment horizontal="justify" vertical="top" wrapText="1"/>
    </xf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171" fontId="7" fillId="0" borderId="1">
      <alignment horizontal="justify" vertical="top" wrapText="1"/>
    </xf>
    <xf numFmtId="169" fontId="7" fillId="0" borderId="0">
      <protection locked="0"/>
    </xf>
    <xf numFmtId="38" fontId="7" fillId="0" borderId="0">
      <alignment horizontal="left" wrapText="1"/>
    </xf>
    <xf numFmtId="0" fontId="19" fillId="0" borderId="0" applyNumberFormat="0" applyFill="0" applyBorder="0" applyAlignment="0" applyProtection="0"/>
    <xf numFmtId="168" fontId="7" fillId="0" borderId="0" applyFill="0" applyBorder="0" applyAlignment="0" applyProtection="0"/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69" fontId="7" fillId="0" borderId="0">
      <protection locked="0"/>
    </xf>
    <xf numFmtId="38" fontId="39" fillId="17" borderId="0" applyNumberFormat="0" applyBorder="0" applyAlignment="0" applyProtection="0"/>
    <xf numFmtId="0" fontId="6" fillId="19" borderId="0" applyNumberFormat="0" applyBorder="0" applyAlignment="0" applyProtection="0"/>
    <xf numFmtId="2" fontId="7" fillId="0" borderId="0" applyFill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10" fontId="39" fillId="42" borderId="17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10" fillId="0" borderId="23" applyNumberFormat="0" applyProtection="0">
      <alignment horizontal="left" vertical="center" indent="1"/>
    </xf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3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5" fillId="0" borderId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0" fontId="6" fillId="0" borderId="0"/>
    <xf numFmtId="0" fontId="6" fillId="0" borderId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38" fontId="10" fillId="0" borderId="9" applyFill="0" applyBorder="0" applyAlignment="0" applyProtection="0">
      <protection locked="0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15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68" fillId="0" borderId="0" applyNumberFormat="0" applyFill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0" fontId="68" fillId="0" borderId="0" applyNumberFormat="0" applyFill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2" fontId="7" fillId="0" borderId="0" applyFill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38" fontId="39" fillId="17" borderId="0" applyNumberFormat="0" applyBorder="0" applyAlignment="0" applyProtection="0"/>
    <xf numFmtId="2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19" fillId="0" borderId="0" applyNumberFormat="0" applyFill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7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0" fontId="39" fillId="42" borderId="17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169" fontId="7" fillId="0" borderId="0">
      <protection locked="0"/>
    </xf>
    <xf numFmtId="0" fontId="6" fillId="9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7" fillId="0" borderId="0" applyNumberFormat="0" applyFill="0" applyBorder="0" applyAlignment="0" applyProtection="0"/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45" fillId="8" borderId="21" applyNumberFormat="0" applyFont="0" applyAlignment="0" applyProtection="0"/>
    <xf numFmtId="0" fontId="45" fillId="8" borderId="21" applyNumberFormat="0" applyFont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171" fontId="7" fillId="0" borderId="1">
      <alignment horizontal="justify" vertical="top" wrapText="1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38" fontId="7" fillId="0" borderId="0">
      <alignment horizontal="left" wrapText="1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9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19" borderId="0" applyNumberFormat="0" applyBorder="0" applyAlignment="0" applyProtection="0"/>
    <xf numFmtId="168" fontId="7" fillId="0" borderId="0" applyFill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169" fontId="7" fillId="0" borderId="0">
      <protection locked="0"/>
    </xf>
    <xf numFmtId="38" fontId="10" fillId="0" borderId="9" applyFill="0" applyBorder="0" applyAlignment="0" applyProtection="0">
      <protection locked="0"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38" fontId="10" fillId="0" borderId="9" applyFill="0" applyBorder="0" applyAlignment="0" applyProtection="0">
      <protection locked="0"/>
    </xf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5" fontId="7" fillId="0" borderId="0" applyFill="0" applyBorder="0" applyAlignment="0" applyProtection="0"/>
    <xf numFmtId="0" fontId="67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0" fontId="6" fillId="19" borderId="0" applyNumberFormat="0" applyBorder="0" applyAlignment="0" applyProtection="0"/>
    <xf numFmtId="17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2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3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168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168" fontId="7" fillId="0" borderId="0" applyFill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171" fontId="7" fillId="0" borderId="1">
      <alignment horizontal="justify" vertical="top" wrapText="1"/>
    </xf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0" fontId="6" fillId="0" borderId="0"/>
    <xf numFmtId="0" fontId="6" fillId="21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69" fontId="7" fillId="0" borderId="0">
      <protection locked="0"/>
    </xf>
    <xf numFmtId="168" fontId="7" fillId="0" borderId="0" applyFill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0" fontId="66" fillId="0" borderId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8" fontId="10" fillId="0" borderId="9" applyFill="0" applyBorder="0" applyAlignment="0" applyProtection="0">
      <protection locked="0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3" fontId="66" fillId="0" borderId="0" applyFont="0" applyFill="0" applyBorder="0" applyAlignment="0" applyProtection="0"/>
    <xf numFmtId="168" fontId="7" fillId="0" borderId="0" applyFill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0" fontId="6" fillId="20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171" fontId="7" fillId="0" borderId="1">
      <alignment horizontal="justify" vertical="top" wrapText="1"/>
    </xf>
    <xf numFmtId="169" fontId="7" fillId="0" borderId="0">
      <protection locked="0"/>
    </xf>
    <xf numFmtId="0" fontId="6" fillId="23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169" fontId="7" fillId="0" borderId="0">
      <protection locked="0"/>
    </xf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6" fillId="0" borderId="0"/>
    <xf numFmtId="0" fontId="6" fillId="5" borderId="0" applyNumberFormat="0" applyBorder="0" applyAlignment="0" applyProtection="0"/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9" borderId="0" applyNumberFormat="0" applyBorder="0" applyAlignment="0" applyProtection="0"/>
    <xf numFmtId="5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26" borderId="0" applyNumberFormat="0" applyBorder="0" applyAlignment="0" applyProtection="0"/>
    <xf numFmtId="38" fontId="3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172" fontId="66" fillId="0" borderId="0" applyFont="0" applyFill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3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37" fontId="7" fillId="0" borderId="0" applyFill="0" applyBorder="0" applyAlignment="0" applyProtection="0"/>
    <xf numFmtId="0" fontId="6" fillId="1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5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71" fontId="7" fillId="0" borderId="1">
      <alignment horizontal="justify" vertical="top" wrapText="1"/>
    </xf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6" fillId="0" borderId="25" applyNumberFormat="0" applyFont="0" applyFill="0" applyAlignment="0" applyProtection="0"/>
    <xf numFmtId="169" fontId="7" fillId="0" borderId="0">
      <protection locked="0"/>
    </xf>
    <xf numFmtId="0" fontId="6" fillId="9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5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8" fillId="0" borderId="0" applyNumberFormat="0" applyFill="0" applyBorder="0" applyAlignment="0" applyProtection="0"/>
    <xf numFmtId="0" fontId="6" fillId="26" borderId="0" applyNumberFormat="0" applyBorder="0" applyAlignment="0" applyProtection="0"/>
    <xf numFmtId="168" fontId="7" fillId="0" borderId="0" applyFill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172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" fillId="20" borderId="0" applyNumberFormat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0" borderId="0" applyNumberFormat="0" applyBorder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66" fillId="0" borderId="0"/>
    <xf numFmtId="0" fontId="6" fillId="20" borderId="0" applyNumberFormat="0" applyBorder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3" fontId="66" fillId="0" borderId="0" applyFont="0" applyFill="0" applyBorder="0" applyAlignment="0" applyProtection="0"/>
    <xf numFmtId="0" fontId="6" fillId="0" borderId="0"/>
    <xf numFmtId="0" fontId="6" fillId="0" borderId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4" fontId="66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37" fontId="7" fillId="0" borderId="0" applyFill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37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4" fontId="66" fillId="0" borderId="0" applyFont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0" fontId="6" fillId="19" borderId="0" applyNumberFormat="0" applyBorder="0" applyAlignment="0" applyProtection="0"/>
    <xf numFmtId="0" fontId="66" fillId="0" borderId="0" applyFont="0" applyFill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2" fontId="66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171" fontId="7" fillId="0" borderId="1">
      <alignment horizontal="justify" vertical="top" wrapText="1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168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5" fontId="7" fillId="0" borderId="0" applyFill="0" applyBorder="0" applyAlignment="0" applyProtection="0"/>
    <xf numFmtId="0" fontId="6" fillId="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169" fontId="7" fillId="0" borderId="0">
      <protection locked="0"/>
    </xf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5" fontId="7" fillId="0" borderId="0" applyFill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168" fontId="7" fillId="0" borderId="0" applyFill="0" applyBorder="0" applyAlignment="0" applyProtection="0"/>
    <xf numFmtId="0" fontId="6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6" fillId="21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37" fontId="7" fillId="0" borderId="0" applyFill="0" applyBorder="0" applyAlignment="0" applyProtection="0"/>
    <xf numFmtId="5" fontId="7" fillId="0" borderId="0" applyFill="0" applyBorder="0" applyAlignment="0" applyProtection="0"/>
    <xf numFmtId="168" fontId="7" fillId="0" borderId="0" applyFill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6" fillId="0" borderId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169" fontId="7" fillId="0" borderId="0">
      <protection locked="0"/>
    </xf>
    <xf numFmtId="171" fontId="7" fillId="0" borderId="1">
      <alignment horizontal="justify" vertical="top" wrapText="1"/>
    </xf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169" fontId="7" fillId="0" borderId="0">
      <protection locked="0"/>
    </xf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7" fillId="0" borderId="0" applyNumberFormat="0" applyFill="0" applyBorder="0" applyAlignment="0" applyProtection="0"/>
    <xf numFmtId="0" fontId="6" fillId="26" borderId="0" applyNumberFormat="0" applyBorder="0" applyAlignment="0" applyProtection="0"/>
    <xf numFmtId="3" fontId="66" fillId="0" borderId="0" applyFont="0" applyFill="0" applyBorder="0" applyAlignment="0" applyProtection="0"/>
    <xf numFmtId="169" fontId="7" fillId="0" borderId="0">
      <protection locked="0"/>
    </xf>
    <xf numFmtId="4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19" borderId="0" applyNumberFormat="0" applyBorder="0" applyAlignment="0" applyProtection="0"/>
    <xf numFmtId="169" fontId="7" fillId="0" borderId="0">
      <protection locked="0"/>
    </xf>
    <xf numFmtId="172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38" fontId="7" fillId="0" borderId="0">
      <alignment horizontal="left" wrapText="1"/>
    </xf>
    <xf numFmtId="0" fontId="6" fillId="0" borderId="0"/>
    <xf numFmtId="0" fontId="67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4" fontId="66" fillId="0" borderId="0" applyFont="0" applyFill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169" fontId="7" fillId="0" borderId="0">
      <protection locked="0"/>
    </xf>
    <xf numFmtId="0" fontId="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18" fillId="0" borderId="0" applyNumberFormat="0" applyFill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0" borderId="0"/>
    <xf numFmtId="0" fontId="6" fillId="26" borderId="0" applyNumberFormat="0" applyBorder="0" applyAlignment="0" applyProtection="0"/>
    <xf numFmtId="169" fontId="7" fillId="0" borderId="0">
      <protection locked="0"/>
    </xf>
    <xf numFmtId="4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2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8" fillId="0" borderId="0" applyNumberFormat="0" applyFill="0" applyBorder="0" applyAlignment="0" applyProtection="0"/>
    <xf numFmtId="4" fontId="66" fillId="0" borderId="0" applyFont="0" applyFill="0" applyBorder="0" applyAlignment="0" applyProtection="0"/>
    <xf numFmtId="10" fontId="39" fillId="42" borderId="17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2" fontId="66" fillId="0" borderId="0" applyFont="0" applyFill="0" applyBorder="0" applyAlignment="0" applyProtection="0"/>
    <xf numFmtId="0" fontId="6" fillId="0" borderId="0"/>
    <xf numFmtId="4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6" fillId="0" borderId="0"/>
    <xf numFmtId="0" fontId="6" fillId="19" borderId="0" applyNumberFormat="0" applyBorder="0" applyAlignment="0" applyProtection="0"/>
    <xf numFmtId="2" fontId="7" fillId="0" borderId="0" applyFill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37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39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2" fontId="7" fillId="0" borderId="0" applyFill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5" fontId="7" fillId="0" borderId="0" applyFill="0" applyBorder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6" fillId="0" borderId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4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7" fillId="0" borderId="0" applyNumberFormat="0" applyFill="0" applyBorder="0" applyAlignment="0" applyProtection="0"/>
    <xf numFmtId="168" fontId="7" fillId="0" borderId="0" applyFill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45" fillId="8" borderId="21" applyNumberFormat="0" applyFont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5" fontId="7" fillId="0" borderId="0" applyFill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0"/>
    <xf numFmtId="0" fontId="6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6" fillId="0" borderId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2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1" fontId="7" fillId="0" borderId="1">
      <alignment horizontal="justify" vertical="top" wrapText="1"/>
    </xf>
    <xf numFmtId="171" fontId="7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4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6" fillId="21" borderId="0" applyNumberFormat="0" applyBorder="0" applyAlignment="0" applyProtection="0"/>
    <xf numFmtId="3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172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3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171" fontId="7" fillId="0" borderId="1">
      <alignment horizontal="justify" vertical="top" wrapText="1"/>
    </xf>
    <xf numFmtId="0" fontId="66" fillId="0" borderId="0" applyFont="0" applyFill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169" fontId="7" fillId="0" borderId="0">
      <protection locked="0"/>
    </xf>
    <xf numFmtId="0" fontId="6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19" borderId="0" applyNumberFormat="0" applyBorder="0" applyAlignment="0" applyProtection="0"/>
    <xf numFmtId="169" fontId="7" fillId="0" borderId="0">
      <protection locked="0"/>
    </xf>
    <xf numFmtId="172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38" fontId="7" fillId="0" borderId="0">
      <alignment horizontal="left" wrapText="1"/>
    </xf>
    <xf numFmtId="0" fontId="67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5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4" fontId="66" fillId="0" borderId="0" applyFont="0" applyFill="0" applyBorder="0" applyAlignment="0" applyProtection="0"/>
    <xf numFmtId="169" fontId="7" fillId="0" borderId="0">
      <protection locked="0"/>
    </xf>
    <xf numFmtId="0" fontId="6" fillId="0" borderId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" fillId="9" borderId="0" applyNumberFormat="0" applyBorder="0" applyAlignment="0" applyProtection="0"/>
    <xf numFmtId="168" fontId="7" fillId="0" borderId="0" applyFill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169" fontId="7" fillId="0" borderId="0">
      <protection locked="0"/>
    </xf>
    <xf numFmtId="4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0" fontId="15" fillId="0" borderId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8" fillId="0" borderId="0" applyNumberFormat="0" applyFill="0" applyBorder="0" applyAlignment="0" applyProtection="0"/>
    <xf numFmtId="4" fontId="66" fillId="0" borderId="0" applyFont="0" applyFill="0" applyBorder="0" applyAlignment="0" applyProtection="0"/>
    <xf numFmtId="10" fontId="39" fillId="42" borderId="17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" fillId="0" borderId="0"/>
    <xf numFmtId="4" fontId="66" fillId="0" borderId="0" applyFont="0" applyFill="0" applyBorder="0" applyAlignment="0" applyProtection="0"/>
    <xf numFmtId="0" fontId="6" fillId="9" borderId="0" applyNumberFormat="0" applyBorder="0" applyAlignment="0" applyProtection="0"/>
    <xf numFmtId="0" fontId="66" fillId="0" borderId="0"/>
    <xf numFmtId="0" fontId="6" fillId="19" borderId="0" applyNumberFormat="0" applyBorder="0" applyAlignment="0" applyProtection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71" fontId="7" fillId="0" borderId="1">
      <alignment horizontal="justify" vertical="top" wrapText="1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6" fillId="0" borderId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4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171" fontId="7" fillId="0" borderId="1">
      <alignment horizontal="justify" vertical="top" wrapText="1"/>
    </xf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6" fillId="0" borderId="25" applyNumberFormat="0" applyFont="0" applyFill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172" fontId="66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37" fontId="7" fillId="0" borderId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7" fillId="0" borderId="0" applyFill="0" applyBorder="0" applyAlignment="0" applyProtection="0"/>
    <xf numFmtId="5" fontId="7" fillId="0" borderId="0" applyFill="0" applyBorder="0" applyAlignment="0" applyProtection="0"/>
    <xf numFmtId="3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0" borderId="0"/>
    <xf numFmtId="0" fontId="66" fillId="0" borderId="0"/>
    <xf numFmtId="0" fontId="6" fillId="5" borderId="0" applyNumberFormat="0" applyBorder="0" applyAlignment="0" applyProtection="0"/>
    <xf numFmtId="168" fontId="7" fillId="0" borderId="0" applyFill="0" applyBorder="0" applyAlignment="0" applyProtection="0"/>
    <xf numFmtId="2" fontId="66" fillId="0" borderId="0" applyFont="0" applyFill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1" fontId="7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169" fontId="7" fillId="0" borderId="0">
      <protection locked="0"/>
    </xf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4" fontId="66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172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6" fillId="0" borderId="0" applyFont="0" applyFill="0" applyBorder="0" applyAlignment="0" applyProtection="0"/>
    <xf numFmtId="0" fontId="6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5" fillId="8" borderId="21" applyNumberFormat="0" applyFont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23" borderId="0" applyNumberFormat="0" applyBorder="0" applyAlignment="0" applyProtection="0"/>
    <xf numFmtId="169" fontId="7" fillId="0" borderId="0">
      <protection locked="0"/>
    </xf>
    <xf numFmtId="5" fontId="7" fillId="0" borderId="0" applyFill="0" applyBorder="0" applyAlignment="0" applyProtection="0"/>
    <xf numFmtId="0" fontId="6" fillId="26" borderId="0" applyNumberFormat="0" applyBorder="0" applyAlignment="0" applyProtection="0"/>
    <xf numFmtId="0" fontId="66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6" fillId="0" borderId="25" applyNumberFormat="0" applyFont="0" applyFill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37" fontId="7" fillId="0" borderId="0" applyFill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2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7" fillId="0" borderId="0" applyFill="0" applyBorder="0" applyAlignment="0" applyProtection="0"/>
    <xf numFmtId="37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10" fontId="39" fillId="42" borderId="17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5" fontId="7" fillId="0" borderId="0" applyFill="0" applyBorder="0" applyAlignment="0" applyProtection="0"/>
    <xf numFmtId="168" fontId="7" fillId="0" borderId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2" fontId="7" fillId="0" borderId="0" applyFill="0" applyBorder="0" applyAlignment="0" applyProtection="0"/>
    <xf numFmtId="2" fontId="7" fillId="0" borderId="0" applyFill="0" applyBorder="0" applyAlignment="0" applyProtection="0"/>
    <xf numFmtId="38" fontId="39" fillId="17" borderId="0" applyNumberFormat="0" applyBorder="0" applyAlignment="0" applyProtection="0"/>
    <xf numFmtId="169" fontId="7" fillId="0" borderId="0">
      <protection locked="0"/>
    </xf>
    <xf numFmtId="10" fontId="39" fillId="42" borderId="17" applyNumberFormat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10" fontId="39" fillId="42" borderId="17" applyNumberFormat="0" applyBorder="0" applyAlignment="0" applyProtection="0"/>
    <xf numFmtId="168" fontId="7" fillId="0" borderId="0" applyFill="0" applyBorder="0" applyAlignment="0" applyProtection="0"/>
    <xf numFmtId="5" fontId="7" fillId="0" borderId="0" applyFill="0" applyBorder="0" applyAlignment="0" applyProtection="0"/>
    <xf numFmtId="10" fontId="7" fillId="0" borderId="0" applyFont="0" applyFill="0" applyBorder="0" applyAlignment="0" applyProtection="0"/>
    <xf numFmtId="171" fontId="7" fillId="0" borderId="1">
      <alignment horizontal="justify" vertical="top" wrapText="1"/>
    </xf>
    <xf numFmtId="37" fontId="7" fillId="0" borderId="0" applyFill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5" fontId="7" fillId="0" borderId="0" applyFill="0" applyBorder="0" applyAlignment="0" applyProtection="0"/>
    <xf numFmtId="10" fontId="7" fillId="0" borderId="0" applyFont="0" applyFill="0" applyBorder="0" applyAlignment="0" applyProtection="0"/>
    <xf numFmtId="171" fontId="7" fillId="0" borderId="1">
      <alignment horizontal="justify" vertical="top" wrapText="1"/>
    </xf>
    <xf numFmtId="37" fontId="7" fillId="0" borderId="0" applyFill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10" fontId="7" fillId="0" borderId="0" applyFont="0" applyFill="0" applyBorder="0" applyAlignment="0" applyProtection="0"/>
    <xf numFmtId="171" fontId="7" fillId="0" borderId="1">
      <alignment horizontal="justify" vertical="top" wrapText="1"/>
    </xf>
    <xf numFmtId="38" fontId="7" fillId="0" borderId="0">
      <alignment horizontal="left" wrapText="1"/>
    </xf>
    <xf numFmtId="0" fontId="7" fillId="0" borderId="25" applyNumberFormat="0" applyFill="0" applyAlignment="0" applyProtection="0"/>
    <xf numFmtId="38" fontId="10" fillId="0" borderId="9" applyFill="0" applyBorder="0" applyAlignment="0" applyProtection="0">
      <protection locked="0"/>
    </xf>
    <xf numFmtId="0" fontId="35" fillId="20" borderId="0" applyNumberFormat="0" applyBorder="0" applyAlignment="0" applyProtection="0"/>
    <xf numFmtId="37" fontId="7" fillId="0" borderId="0" applyFill="0" applyBorder="0" applyAlignment="0" applyProtection="0"/>
    <xf numFmtId="0" fontId="46" fillId="34" borderId="0" applyNumberFormat="0" applyBorder="0" applyAlignment="0" applyProtection="0"/>
    <xf numFmtId="5" fontId="7" fillId="0" borderId="0" applyFill="0" applyBorder="0" applyAlignment="0" applyProtection="0"/>
    <xf numFmtId="0" fontId="47" fillId="20" borderId="0" applyNumberFormat="0" applyBorder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7" fillId="0" borderId="0" applyFill="0" applyBorder="0" applyAlignment="0" applyProtection="0"/>
    <xf numFmtId="0" fontId="51" fillId="22" borderId="0" applyNumberFormat="0" applyBorder="0" applyAlignment="0" applyProtection="0"/>
    <xf numFmtId="0" fontId="28" fillId="26" borderId="0" applyNumberFormat="0" applyBorder="0" applyAlignment="0" applyProtection="0"/>
    <xf numFmtId="37" fontId="7" fillId="0" borderId="0" applyFill="0" applyBorder="0" applyAlignment="0" applyProtection="0"/>
    <xf numFmtId="0" fontId="46" fillId="36" borderId="0" applyNumberFormat="0" applyBorder="0" applyAlignment="0" applyProtection="0"/>
    <xf numFmtId="0" fontId="18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19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1" fillId="0" borderId="32" applyNumberFormat="0" applyFill="0" applyAlignment="0" applyProtection="0"/>
    <xf numFmtId="0" fontId="52" fillId="0" borderId="33" applyNumberFormat="0" applyFill="0" applyAlignment="0" applyProtection="0"/>
    <xf numFmtId="0" fontId="62" fillId="0" borderId="34" applyNumberFormat="0" applyFill="0" applyAlignment="0" applyProtection="0"/>
    <xf numFmtId="0" fontId="5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53" fillId="25" borderId="28" applyNumberFormat="0" applyAlignment="0" applyProtection="0"/>
    <xf numFmtId="0" fontId="45" fillId="28" borderId="0" applyNumberFormat="0" applyBorder="0" applyAlignment="0" applyProtection="0"/>
    <xf numFmtId="0" fontId="30" fillId="5" borderId="18" applyNumberFormat="0" applyAlignment="0" applyProtection="0"/>
    <xf numFmtId="0" fontId="62" fillId="0" borderId="34" applyNumberFormat="0" applyFill="0" applyAlignment="0" applyProtection="0"/>
    <xf numFmtId="0" fontId="54" fillId="0" borderId="35" applyNumberFormat="0" applyFill="0" applyAlignment="0" applyProtection="0"/>
    <xf numFmtId="0" fontId="63" fillId="0" borderId="36" applyNumberFormat="0" applyFill="0" applyAlignment="0" applyProtection="0"/>
    <xf numFmtId="0" fontId="55" fillId="5" borderId="0" applyNumberFormat="0" applyBorder="0" applyAlignment="0" applyProtection="0"/>
    <xf numFmtId="0" fontId="64" fillId="6" borderId="0" applyNumberFormat="0" applyBorder="0" applyAlignment="0" applyProtection="0"/>
    <xf numFmtId="0" fontId="6" fillId="0" borderId="0"/>
    <xf numFmtId="0" fontId="6" fillId="0" borderId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35" fillId="38" borderId="0" applyNumberFormat="0" applyBorder="0" applyAlignment="0" applyProtection="0"/>
    <xf numFmtId="0" fontId="7" fillId="0" borderId="25" applyNumberFormat="0" applyFill="0" applyAlignment="0" applyProtection="0"/>
    <xf numFmtId="0" fontId="54" fillId="0" borderId="35" applyNumberFormat="0" applyFill="0" applyAlignment="0" applyProtection="0"/>
    <xf numFmtId="0" fontId="61" fillId="0" borderId="32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27" borderId="0" applyNumberFormat="0" applyBorder="0" applyAlignment="0" applyProtection="0"/>
    <xf numFmtId="0" fontId="7" fillId="0" borderId="25" applyNumberFormat="0" applyFill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45" fillId="23" borderId="37" applyNumberFormat="0" applyFont="0" applyAlignment="0" applyProtection="0"/>
    <xf numFmtId="0" fontId="45" fillId="8" borderId="21" applyNumberFormat="0" applyFont="0" applyAlignment="0" applyProtection="0"/>
    <xf numFmtId="0" fontId="56" fillId="39" borderId="38" applyNumberFormat="0" applyAlignment="0" applyProtection="0"/>
    <xf numFmtId="0" fontId="31" fillId="40" borderId="19" applyNumberFormat="0" applyAlignment="0" applyProtection="0"/>
    <xf numFmtId="9" fontId="38" fillId="0" borderId="0"/>
    <xf numFmtId="171" fontId="7" fillId="0" borderId="1">
      <alignment horizontal="justify" vertical="top" wrapText="1"/>
    </xf>
    <xf numFmtId="0" fontId="19" fillId="0" borderId="0" applyNumberFormat="0" applyFill="0" applyBorder="0" applyAlignment="0" applyProtection="0"/>
    <xf numFmtId="38" fontId="7" fillId="0" borderId="0">
      <alignment horizontal="left" wrapText="1"/>
    </xf>
    <xf numFmtId="0" fontId="35" fillId="36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4" fillId="0" borderId="40" applyNumberFormat="0" applyFill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46" fillId="30" borderId="0" applyNumberFormat="0" applyBorder="0" applyAlignment="0" applyProtection="0"/>
    <xf numFmtId="0" fontId="35" fillId="10" borderId="0" applyNumberFormat="0" applyBorder="0" applyAlignment="0" applyProtection="0"/>
    <xf numFmtId="0" fontId="46" fillId="31" borderId="0" applyNumberFormat="0" applyBorder="0" applyAlignment="0" applyProtection="0"/>
    <xf numFmtId="0" fontId="45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35" fillId="30" borderId="0" applyNumberFormat="0" applyBorder="0" applyAlignment="0" applyProtection="0"/>
    <xf numFmtId="0" fontId="52" fillId="0" borderId="33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0" borderId="40" applyNumberFormat="0" applyFill="0" applyAlignment="0" applyProtection="0"/>
    <xf numFmtId="0" fontId="46" fillId="21" borderId="0" applyNumberFormat="0" applyBorder="0" applyAlignment="0" applyProtection="0"/>
    <xf numFmtId="0" fontId="14" fillId="0" borderId="40" applyNumberFormat="0" applyFill="0" applyAlignment="0" applyProtection="0"/>
    <xf numFmtId="0" fontId="14" fillId="0" borderId="40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36" fillId="0" borderId="0"/>
    <xf numFmtId="0" fontId="55" fillId="5" borderId="0" applyNumberFormat="0" applyBorder="0" applyAlignment="0" applyProtection="0"/>
    <xf numFmtId="0" fontId="45" fillId="20" borderId="0" applyNumberFormat="0" applyBorder="0" applyAlignment="0" applyProtection="0"/>
    <xf numFmtId="171" fontId="7" fillId="0" borderId="1">
      <alignment horizontal="justify" vertical="top" wrapText="1"/>
    </xf>
    <xf numFmtId="0" fontId="61" fillId="0" borderId="32" applyNumberFormat="0" applyFill="0" applyAlignment="0" applyProtection="0"/>
    <xf numFmtId="0" fontId="56" fillId="39" borderId="38" applyNumberFormat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4" fontId="66" fillId="0" borderId="0" applyFont="0" applyFill="0" applyBorder="0" applyAlignment="0" applyProtection="0"/>
    <xf numFmtId="9" fontId="38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60" fillId="0" borderId="31" applyNumberFormat="0" applyFill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2" fillId="0" borderId="34" applyNumberFormat="0" applyFill="0" applyAlignment="0" applyProtection="0"/>
    <xf numFmtId="0" fontId="7" fillId="0" borderId="25" applyNumberFormat="0" applyFill="0" applyAlignment="0" applyProtection="0"/>
    <xf numFmtId="0" fontId="35" fillId="38" borderId="0" applyNumberFormat="0" applyBorder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7" fillId="0" borderId="25" applyNumberFormat="0" applyFill="0" applyAlignment="0" applyProtection="0"/>
    <xf numFmtId="0" fontId="35" fillId="28" borderId="0" applyNumberFormat="0" applyBorder="0" applyAlignment="0" applyProtection="0"/>
    <xf numFmtId="0" fontId="65" fillId="0" borderId="0" applyNumberFormat="0" applyFill="0" applyBorder="0" applyAlignment="0" applyProtection="0"/>
    <xf numFmtId="169" fontId="7" fillId="0" borderId="0">
      <protection locked="0"/>
    </xf>
    <xf numFmtId="0" fontId="68" fillId="0" borderId="0" applyNumberFormat="0" applyFill="0" applyBorder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0" fontId="46" fillId="37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46" fillId="36" borderId="0" applyNumberFormat="0" applyBorder="0" applyAlignment="0" applyProtection="0"/>
    <xf numFmtId="0" fontId="5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35" fillId="35" borderId="0" applyNumberFormat="0" applyBorder="0" applyAlignment="0" applyProtection="0"/>
    <xf numFmtId="0" fontId="66" fillId="0" borderId="25" applyNumberFormat="0" applyFont="0" applyFill="0" applyAlignment="0" applyProtection="0"/>
    <xf numFmtId="0" fontId="7" fillId="0" borderId="25" applyNumberFormat="0" applyFill="0" applyAlignment="0" applyProtection="0"/>
    <xf numFmtId="0" fontId="46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6" fillId="33" borderId="0" applyNumberFormat="0" applyBorder="0" applyAlignment="0" applyProtection="0"/>
    <xf numFmtId="0" fontId="7" fillId="0" borderId="25" applyNumberFormat="0" applyFill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35" fillId="26" borderId="0" applyNumberFormat="0" applyBorder="0" applyAlignment="0" applyProtection="0"/>
    <xf numFmtId="0" fontId="6" fillId="11" borderId="0" applyNumberFormat="0" applyBorder="0" applyAlignment="0" applyProtection="0"/>
    <xf numFmtId="0" fontId="46" fillId="33" borderId="0" applyNumberFormat="0" applyBorder="0" applyAlignment="0" applyProtection="0"/>
    <xf numFmtId="0" fontId="46" fillId="32" borderId="0" applyNumberFormat="0" applyBorder="0" applyAlignment="0" applyProtection="0"/>
    <xf numFmtId="0" fontId="56" fillId="39" borderId="38" applyNumberFormat="0" applyAlignment="0" applyProtection="0"/>
    <xf numFmtId="4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35" fillId="20" borderId="0" applyNumberFormat="0" applyBorder="0" applyAlignment="0" applyProtection="0"/>
    <xf numFmtId="0" fontId="45" fillId="19" borderId="0" applyNumberFormat="0" applyBorder="0" applyAlignment="0" applyProtection="0"/>
    <xf numFmtId="0" fontId="60" fillId="0" borderId="31" applyNumberFormat="0" applyFill="0" applyAlignment="0" applyProtection="0"/>
    <xf numFmtId="0" fontId="6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5" borderId="0" applyNumberFormat="0" applyBorder="0" applyAlignment="0" applyProtection="0"/>
    <xf numFmtId="0" fontId="36" fillId="0" borderId="0"/>
    <xf numFmtId="0" fontId="46" fillId="21" borderId="0" applyNumberFormat="0" applyBorder="0" applyAlignment="0" applyProtection="0"/>
    <xf numFmtId="0" fontId="46" fillId="37" borderId="0" applyNumberFormat="0" applyBorder="0" applyAlignment="0" applyProtection="0"/>
    <xf numFmtId="0" fontId="45" fillId="27" borderId="0" applyNumberFormat="0" applyBorder="0" applyAlignment="0" applyProtection="0"/>
    <xf numFmtId="0" fontId="52" fillId="0" borderId="33" applyNumberFormat="0" applyFill="0" applyAlignment="0" applyProtection="0"/>
    <xf numFmtId="0" fontId="6" fillId="9" borderId="0" applyNumberFormat="0" applyBorder="0" applyAlignment="0" applyProtection="0"/>
    <xf numFmtId="0" fontId="35" fillId="21" borderId="0" applyNumberFormat="0" applyBorder="0" applyAlignment="0" applyProtection="0"/>
    <xf numFmtId="0" fontId="14" fillId="0" borderId="40" applyNumberFormat="0" applyFill="0" applyAlignment="0" applyProtection="0"/>
    <xf numFmtId="0" fontId="30" fillId="5" borderId="18" applyNumberFormat="0" applyAlignment="0" applyProtection="0"/>
    <xf numFmtId="0" fontId="45" fillId="21" borderId="0" applyNumberFormat="0" applyBorder="0" applyAlignment="0" applyProtection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171" fontId="7" fillId="0" borderId="1">
      <alignment horizontal="justify" vertical="top" wrapText="1"/>
    </xf>
    <xf numFmtId="0" fontId="48" fillId="39" borderId="28" applyNumberFormat="0" applyAlignment="0" applyProtection="0"/>
    <xf numFmtId="0" fontId="66" fillId="0" borderId="25" applyNumberFormat="0" applyFont="0" applyFill="0" applyAlignment="0" applyProtection="0"/>
    <xf numFmtId="0" fontId="35" fillId="26" borderId="0" applyNumberFormat="0" applyBorder="0" applyAlignment="0" applyProtection="0"/>
    <xf numFmtId="0" fontId="49" fillId="41" borderId="29" applyNumberFormat="0" applyAlignment="0" applyProtection="0"/>
    <xf numFmtId="0" fontId="64" fillId="6" borderId="0" applyNumberFormat="0" applyBorder="0" applyAlignment="0" applyProtection="0"/>
    <xf numFmtId="0" fontId="45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45" fillId="19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35" fillId="28" borderId="0" applyNumberFormat="0" applyBorder="0" applyAlignment="0" applyProtection="0"/>
    <xf numFmtId="4" fontId="66" fillId="0" borderId="0" applyFont="0" applyFill="0" applyBorder="0" applyAlignment="0" applyProtection="0"/>
    <xf numFmtId="0" fontId="63" fillId="0" borderId="36" applyNumberFormat="0" applyFill="0" applyAlignment="0" applyProtection="0"/>
    <xf numFmtId="0" fontId="46" fillId="29" borderId="0" applyNumberFormat="0" applyBorder="0" applyAlignment="0" applyProtection="0"/>
    <xf numFmtId="0" fontId="59" fillId="40" borderId="18" applyNumberFormat="0" applyAlignment="0" applyProtection="0"/>
    <xf numFmtId="0" fontId="54" fillId="0" borderId="35" applyNumberFormat="0" applyFill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45" fillId="8" borderId="21" applyNumberFormat="0" applyFont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36" fillId="0" borderId="0"/>
    <xf numFmtId="0" fontId="6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6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0" fontId="6" fillId="23" borderId="0" applyNumberFormat="0" applyBorder="0" applyAlignment="0" applyProtection="0"/>
    <xf numFmtId="0" fontId="45" fillId="28" borderId="0" applyNumberFormat="0" applyBorder="0" applyAlignment="0" applyProtection="0"/>
    <xf numFmtId="0" fontId="7" fillId="0" borderId="25" applyNumberFormat="0" applyFill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6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14" fillId="0" borderId="40" applyNumberFormat="0" applyFill="0" applyAlignment="0" applyProtection="0"/>
    <xf numFmtId="171" fontId="7" fillId="0" borderId="1">
      <alignment horizontal="justify" vertical="top" wrapText="1"/>
    </xf>
    <xf numFmtId="0" fontId="53" fillId="25" borderId="28" applyNumberFormat="0" applyAlignment="0" applyProtection="0"/>
    <xf numFmtId="0" fontId="36" fillId="0" borderId="0"/>
    <xf numFmtId="0" fontId="35" fillId="35" borderId="0" applyNumberFormat="0" applyBorder="0" applyAlignment="0" applyProtection="0"/>
    <xf numFmtId="0" fontId="46" fillId="31" borderId="0" applyNumberFormat="0" applyBorder="0" applyAlignment="0" applyProtection="0"/>
    <xf numFmtId="0" fontId="45" fillId="25" borderId="0" applyNumberFormat="0" applyBorder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36" fillId="0" borderId="0"/>
    <xf numFmtId="0" fontId="46" fillId="37" borderId="0" applyNumberFormat="0" applyBorder="0" applyAlignment="0" applyProtection="0"/>
    <xf numFmtId="0" fontId="60" fillId="0" borderId="31" applyNumberFormat="0" applyFill="0" applyAlignment="0" applyProtection="0"/>
    <xf numFmtId="0" fontId="62" fillId="0" borderId="34" applyNumberFormat="0" applyFill="0" applyAlignment="0" applyProtection="0"/>
    <xf numFmtId="0" fontId="46" fillId="21" borderId="0" applyNumberFormat="0" applyBorder="0" applyAlignment="0" applyProtection="0"/>
    <xf numFmtId="4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28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0" fontId="6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45" fillId="28" borderId="0" applyNumberFormat="0" applyBorder="0" applyAlignment="0" applyProtection="0"/>
    <xf numFmtId="168" fontId="7" fillId="0" borderId="0" applyFill="0" applyBorder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5" fillId="28" borderId="0" applyNumberFormat="0" applyBorder="0" applyAlignment="0" applyProtection="0"/>
    <xf numFmtId="0" fontId="45" fillId="26" borderId="0" applyNumberFormat="0" applyBorder="0" applyAlignment="0" applyProtection="0"/>
    <xf numFmtId="0" fontId="6" fillId="0" borderId="0"/>
    <xf numFmtId="0" fontId="33" fillId="0" borderId="0" applyNumberFormat="0" applyFill="0" applyBorder="0" applyAlignment="0" applyProtection="0"/>
    <xf numFmtId="0" fontId="36" fillId="0" borderId="0"/>
    <xf numFmtId="0" fontId="6" fillId="0" borderId="0"/>
    <xf numFmtId="0" fontId="6" fillId="11" borderId="0" applyNumberFormat="0" applyBorder="0" applyAlignment="0" applyProtection="0"/>
    <xf numFmtId="0" fontId="60" fillId="0" borderId="31" applyNumberFormat="0" applyFill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7" fillId="0" borderId="25" applyNumberFormat="0" applyFill="0" applyAlignment="0" applyProtection="0"/>
    <xf numFmtId="0" fontId="35" fillId="10" borderId="0" applyNumberFormat="0" applyBorder="0" applyAlignment="0" applyProtection="0"/>
    <xf numFmtId="0" fontId="35" fillId="35" borderId="0" applyNumberFormat="0" applyBorder="0" applyAlignment="0" applyProtection="0"/>
    <xf numFmtId="0" fontId="7" fillId="0" borderId="25" applyNumberFormat="0" applyFill="0" applyAlignment="0" applyProtection="0"/>
    <xf numFmtId="0" fontId="46" fillId="27" borderId="0" applyNumberFormat="0" applyBorder="0" applyAlignment="0" applyProtection="0"/>
    <xf numFmtId="0" fontId="7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60" fillId="0" borderId="31" applyNumberFormat="0" applyFill="0" applyAlignment="0" applyProtection="0"/>
    <xf numFmtId="0" fontId="36" fillId="0" borderId="0"/>
    <xf numFmtId="0" fontId="45" fillId="27" borderId="0" applyNumberFormat="0" applyBorder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45" fillId="21" borderId="0" applyNumberFormat="0" applyBorder="0" applyAlignment="0" applyProtection="0"/>
    <xf numFmtId="0" fontId="46" fillId="31" borderId="0" applyNumberFormat="0" applyBorder="0" applyAlignment="0" applyProtection="0"/>
    <xf numFmtId="0" fontId="31" fillId="40" borderId="19" applyNumberFormat="0" applyAlignment="0" applyProtection="0"/>
    <xf numFmtId="0" fontId="45" fillId="20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36" fillId="0" borderId="0"/>
    <xf numFmtId="0" fontId="53" fillId="25" borderId="28" applyNumberFormat="0" applyAlignment="0" applyProtection="0"/>
    <xf numFmtId="0" fontId="61" fillId="0" borderId="32" applyNumberFormat="0" applyFill="0" applyAlignment="0" applyProtection="0"/>
    <xf numFmtId="0" fontId="32" fillId="7" borderId="20" applyNumberFormat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46" fillId="31" borderId="0" applyNumberFormat="0" applyBorder="0" applyAlignment="0" applyProtection="0"/>
    <xf numFmtId="38" fontId="7" fillId="0" borderId="0">
      <alignment horizontal="left" wrapText="1"/>
    </xf>
    <xf numFmtId="0" fontId="66" fillId="0" borderId="25" applyNumberFormat="0" applyFont="0" applyFill="0" applyAlignment="0" applyProtection="0"/>
    <xf numFmtId="0" fontId="6" fillId="26" borderId="0" applyNumberFormat="0" applyBorder="0" applyAlignment="0" applyProtection="0"/>
    <xf numFmtId="0" fontId="35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45" fillId="19" borderId="0" applyNumberFormat="0" applyBorder="0" applyAlignment="0" applyProtection="0"/>
    <xf numFmtId="0" fontId="35" fillId="30" borderId="0" applyNumberFormat="0" applyBorder="0" applyAlignment="0" applyProtection="0"/>
    <xf numFmtId="0" fontId="35" fillId="28" borderId="0" applyNumberFormat="0" applyBorder="0" applyAlignment="0" applyProtection="0"/>
    <xf numFmtId="0" fontId="7" fillId="0" borderId="25" applyNumberFormat="0" applyFill="0" applyAlignment="0" applyProtection="0"/>
    <xf numFmtId="0" fontId="54" fillId="0" borderId="35" applyNumberFormat="0" applyFill="0" applyAlignment="0" applyProtection="0"/>
    <xf numFmtId="0" fontId="47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59" fillId="40" borderId="18" applyNumberFormat="0" applyAlignment="0" applyProtection="0"/>
    <xf numFmtId="0" fontId="45" fillId="8" borderId="21" applyNumberFormat="0" applyFont="0" applyAlignment="0" applyProtection="0"/>
    <xf numFmtId="0" fontId="52" fillId="0" borderId="33" applyNumberFormat="0" applyFill="0" applyAlignment="0" applyProtection="0"/>
    <xf numFmtId="0" fontId="60" fillId="0" borderId="31" applyNumberFormat="0" applyFill="0" applyAlignment="0" applyProtection="0"/>
    <xf numFmtId="169" fontId="7" fillId="0" borderId="0">
      <protection locked="0"/>
    </xf>
    <xf numFmtId="0" fontId="6" fillId="23" borderId="0" applyNumberFormat="0" applyBorder="0" applyAlignment="0" applyProtection="0"/>
    <xf numFmtId="0" fontId="3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63" fillId="0" borderId="36" applyNumberFormat="0" applyFill="0" applyAlignment="0" applyProtection="0"/>
    <xf numFmtId="169" fontId="7" fillId="0" borderId="0">
      <protection locked="0"/>
    </xf>
    <xf numFmtId="0" fontId="68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7" fillId="0" borderId="25" applyNumberFormat="0" applyFill="0" applyAlignment="0" applyProtection="0"/>
    <xf numFmtId="0" fontId="51" fillId="22" borderId="0" applyNumberFormat="0" applyBorder="0" applyAlignment="0" applyProtection="0"/>
    <xf numFmtId="0" fontId="46" fillId="34" borderId="0" applyNumberFormat="0" applyBorder="0" applyAlignment="0" applyProtection="0"/>
    <xf numFmtId="0" fontId="62" fillId="0" borderId="34" applyNumberFormat="0" applyFill="0" applyAlignment="0" applyProtection="0"/>
    <xf numFmtId="0" fontId="7" fillId="0" borderId="25" applyNumberFormat="0" applyFill="0" applyAlignment="0" applyProtection="0"/>
    <xf numFmtId="0" fontId="51" fillId="22" borderId="0" applyNumberFormat="0" applyBorder="0" applyAlignment="0" applyProtection="0"/>
    <xf numFmtId="0" fontId="46" fillId="36" borderId="0" applyNumberFormat="0" applyBorder="0" applyAlignment="0" applyProtection="0"/>
    <xf numFmtId="0" fontId="7" fillId="0" borderId="25" applyNumberFormat="0" applyFill="0" applyAlignment="0" applyProtection="0"/>
    <xf numFmtId="0" fontId="45" fillId="23" borderId="37" applyNumberFormat="0" applyFont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5" fillId="22" borderId="0" applyNumberFormat="0" applyBorder="0" applyAlignment="0" applyProtection="0"/>
    <xf numFmtId="9" fontId="38" fillId="0" borderId="0"/>
    <xf numFmtId="0" fontId="35" fillId="35" borderId="0" applyNumberFormat="0" applyBorder="0" applyAlignment="0" applyProtection="0"/>
    <xf numFmtId="0" fontId="7" fillId="0" borderId="25" applyNumberFormat="0" applyFill="0" applyAlignment="0" applyProtection="0"/>
    <xf numFmtId="0" fontId="45" fillId="19" borderId="0" applyNumberFormat="0" applyBorder="0" applyAlignment="0" applyProtection="0"/>
    <xf numFmtId="0" fontId="36" fillId="0" borderId="0"/>
    <xf numFmtId="0" fontId="61" fillId="0" borderId="32" applyNumberFormat="0" applyFill="0" applyAlignment="0" applyProtection="0"/>
    <xf numFmtId="0" fontId="7" fillId="0" borderId="25" applyNumberFormat="0" applyFill="0" applyAlignment="0" applyProtection="0"/>
    <xf numFmtId="9" fontId="38" fillId="0" borderId="0"/>
    <xf numFmtId="0" fontId="31" fillId="40" borderId="19" applyNumberFormat="0" applyAlignment="0" applyProtection="0"/>
    <xf numFmtId="0" fontId="6" fillId="9" borderId="0" applyNumberFormat="0" applyBorder="0" applyAlignment="0" applyProtection="0"/>
    <xf numFmtId="169" fontId="7" fillId="0" borderId="0">
      <protection locked="0"/>
    </xf>
    <xf numFmtId="168" fontId="7" fillId="0" borderId="0" applyFill="0" applyBorder="0" applyAlignment="0" applyProtection="0"/>
    <xf numFmtId="171" fontId="7" fillId="0" borderId="1">
      <alignment horizontal="justify" vertical="top" wrapText="1"/>
    </xf>
    <xf numFmtId="0" fontId="45" fillId="20" borderId="0" applyNumberFormat="0" applyBorder="0" applyAlignment="0" applyProtection="0"/>
    <xf numFmtId="37" fontId="7" fillId="0" borderId="0" applyFill="0" applyBorder="0" applyAlignment="0" applyProtection="0"/>
    <xf numFmtId="0" fontId="66" fillId="0" borderId="25" applyNumberFormat="0" applyFont="0" applyFill="0" applyAlignment="0" applyProtection="0"/>
    <xf numFmtId="0" fontId="35" fillId="26" borderId="0" applyNumberFormat="0" applyBorder="0" applyAlignment="0" applyProtection="0"/>
    <xf numFmtId="4" fontId="6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7" fillId="0" borderId="25" applyNumberFormat="0" applyFill="0" applyAlignment="0" applyProtection="0"/>
    <xf numFmtId="0" fontId="45" fillId="19" borderId="0" applyNumberFormat="0" applyBorder="0" applyAlignment="0" applyProtection="0"/>
    <xf numFmtId="0" fontId="45" fillId="23" borderId="37" applyNumberFormat="0" applyFont="0" applyAlignment="0" applyProtection="0"/>
    <xf numFmtId="0" fontId="61" fillId="0" borderId="32" applyNumberFormat="0" applyFill="0" applyAlignment="0" applyProtection="0"/>
    <xf numFmtId="0" fontId="4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45" fillId="24" borderId="0" applyNumberFormat="0" applyBorder="0" applyAlignment="0" applyProtection="0"/>
    <xf numFmtId="0" fontId="14" fillId="0" borderId="40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9" fillId="40" borderId="18" applyNumberFormat="0" applyAlignment="0" applyProtection="0"/>
    <xf numFmtId="0" fontId="59" fillId="40" borderId="18" applyNumberFormat="0" applyAlignment="0" applyProtection="0"/>
    <xf numFmtId="0" fontId="52" fillId="0" borderId="33" applyNumberFormat="0" applyFill="0" applyAlignment="0" applyProtection="0"/>
    <xf numFmtId="0" fontId="6" fillId="26" borderId="0" applyNumberFormat="0" applyBorder="0" applyAlignment="0" applyProtection="0"/>
    <xf numFmtId="0" fontId="45" fillId="8" borderId="21" applyNumberFormat="0" applyFont="0" applyAlignment="0" applyProtection="0"/>
    <xf numFmtId="0" fontId="36" fillId="0" borderId="0"/>
    <xf numFmtId="0" fontId="32" fillId="7" borderId="20" applyNumberFormat="0" applyAlignment="0" applyProtection="0"/>
    <xf numFmtId="5" fontId="7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5" fillId="19" borderId="0" applyNumberFormat="0" applyBorder="0" applyAlignment="0" applyProtection="0"/>
    <xf numFmtId="0" fontId="35" fillId="21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0" fontId="6" fillId="26" borderId="0" applyNumberFormat="0" applyBorder="0" applyAlignment="0" applyProtection="0"/>
    <xf numFmtId="0" fontId="45" fillId="28" borderId="0" applyNumberFormat="0" applyBorder="0" applyAlignment="0" applyProtection="0"/>
    <xf numFmtId="171" fontId="7" fillId="0" borderId="1">
      <alignment horizontal="justify" vertical="top" wrapText="1"/>
    </xf>
    <xf numFmtId="0" fontId="45" fillId="24" borderId="0" applyNumberFormat="0" applyBorder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45" fillId="21" borderId="0" applyNumberFormat="0" applyBorder="0" applyAlignment="0" applyProtection="0"/>
    <xf numFmtId="0" fontId="7" fillId="0" borderId="25" applyNumberFormat="0" applyFill="0" applyAlignment="0" applyProtection="0"/>
    <xf numFmtId="0" fontId="28" fillId="26" borderId="0" applyNumberFormat="0" applyBorder="0" applyAlignment="0" applyProtection="0"/>
    <xf numFmtId="0" fontId="6" fillId="23" borderId="0" applyNumberFormat="0" applyBorder="0" applyAlignment="0" applyProtection="0"/>
    <xf numFmtId="0" fontId="48" fillId="39" borderId="28" applyNumberFormat="0" applyAlignment="0" applyProtection="0"/>
    <xf numFmtId="0" fontId="32" fillId="7" borderId="20" applyNumberFormat="0" applyAlignment="0" applyProtection="0"/>
    <xf numFmtId="0" fontId="46" fillId="31" borderId="0" applyNumberFormat="0" applyBorder="0" applyAlignment="0" applyProtection="0"/>
    <xf numFmtId="0" fontId="45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5" fillId="8" borderId="21" applyNumberFormat="0" applyFont="0" applyAlignment="0" applyProtection="0"/>
    <xf numFmtId="0" fontId="49" fillId="41" borderId="29" applyNumberFormat="0" applyAlignment="0" applyProtection="0"/>
    <xf numFmtId="0" fontId="35" fillId="10" borderId="0" applyNumberFormat="0" applyBorder="0" applyAlignment="0" applyProtection="0"/>
    <xf numFmtId="0" fontId="45" fillId="24" borderId="0" applyNumberFormat="0" applyBorder="0" applyAlignment="0" applyProtection="0"/>
    <xf numFmtId="0" fontId="55" fillId="5" borderId="0" applyNumberFormat="0" applyBorder="0" applyAlignment="0" applyProtection="0"/>
    <xf numFmtId="0" fontId="54" fillId="0" borderId="35" applyNumberFormat="0" applyFill="0" applyAlignment="0" applyProtection="0"/>
    <xf numFmtId="0" fontId="6" fillId="26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35" fillId="35" borderId="0" applyNumberFormat="0" applyBorder="0" applyAlignment="0" applyProtection="0"/>
    <xf numFmtId="0" fontId="45" fillId="24" borderId="0" applyNumberFormat="0" applyBorder="0" applyAlignment="0" applyProtection="0"/>
    <xf numFmtId="0" fontId="53" fillId="25" borderId="28" applyNumberFormat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29" fillId="24" borderId="0" applyNumberFormat="0" applyBorder="0" applyAlignment="0" applyProtection="0"/>
    <xf numFmtId="0" fontId="28" fillId="26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45" fillId="24" borderId="0" applyNumberFormat="0" applyBorder="0" applyAlignment="0" applyProtection="0"/>
    <xf numFmtId="169" fontId="7" fillId="0" borderId="0">
      <protection locked="0"/>
    </xf>
    <xf numFmtId="0" fontId="35" fillId="26" borderId="0" applyNumberFormat="0" applyBorder="0" applyAlignment="0" applyProtection="0"/>
    <xf numFmtId="9" fontId="38" fillId="0" borderId="0"/>
    <xf numFmtId="0" fontId="48" fillId="39" borderId="28" applyNumberFormat="0" applyAlignment="0" applyProtection="0"/>
    <xf numFmtId="0" fontId="6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53" fillId="25" borderId="28" applyNumberFormat="0" applyAlignment="0" applyProtection="0"/>
    <xf numFmtId="0" fontId="46" fillId="21" borderId="0" applyNumberFormat="0" applyBorder="0" applyAlignment="0" applyProtection="0"/>
    <xf numFmtId="0" fontId="31" fillId="40" borderId="19" applyNumberFormat="0" applyAlignment="0" applyProtection="0"/>
    <xf numFmtId="0" fontId="46" fillId="37" borderId="0" applyNumberFormat="0" applyBorder="0" applyAlignment="0" applyProtection="0"/>
    <xf numFmtId="0" fontId="63" fillId="0" borderId="36" applyNumberFormat="0" applyFill="0" applyAlignment="0" applyProtection="0"/>
    <xf numFmtId="0" fontId="6" fillId="11" borderId="0" applyNumberFormat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55" fillId="5" borderId="0" applyNumberFormat="0" applyBorder="0" applyAlignment="0" applyProtection="0"/>
    <xf numFmtId="4" fontId="66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8" fillId="39" borderId="28" applyNumberFormat="0" applyAlignment="0" applyProtection="0"/>
    <xf numFmtId="169" fontId="7" fillId="0" borderId="0">
      <protection locked="0"/>
    </xf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66" fillId="0" borderId="25" applyNumberFormat="0" applyFont="0" applyFill="0" applyAlignment="0" applyProtection="0"/>
    <xf numFmtId="0" fontId="6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6" fillId="29" borderId="0" applyNumberFormat="0" applyBorder="0" applyAlignment="0" applyProtection="0"/>
    <xf numFmtId="0" fontId="7" fillId="0" borderId="25" applyNumberFormat="0" applyFill="0" applyAlignment="0" applyProtection="0"/>
    <xf numFmtId="0" fontId="35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0" fontId="35" fillId="30" borderId="0" applyNumberFormat="0" applyBorder="0" applyAlignment="0" applyProtection="0"/>
    <xf numFmtId="0" fontId="66" fillId="0" borderId="25" applyNumberFormat="0" applyFont="0" applyFill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30" fillId="5" borderId="18" applyNumberFormat="0" applyAlignment="0" applyProtection="0"/>
    <xf numFmtId="0" fontId="35" fillId="20" borderId="0" applyNumberFormat="0" applyBorder="0" applyAlignment="0" applyProtection="0"/>
    <xf numFmtId="0" fontId="29" fillId="24" borderId="0" applyNumberFormat="0" applyBorder="0" applyAlignment="0" applyProtection="0"/>
    <xf numFmtId="0" fontId="35" fillId="30" borderId="0" applyNumberFormat="0" applyBorder="0" applyAlignment="0" applyProtection="0"/>
    <xf numFmtId="0" fontId="31" fillId="40" borderId="19" applyNumberFormat="0" applyAlignment="0" applyProtection="0"/>
    <xf numFmtId="0" fontId="45" fillId="8" borderId="21" applyNumberFormat="0" applyFont="0" applyAlignment="0" applyProtection="0"/>
    <xf numFmtId="0" fontId="45" fillId="19" borderId="0" applyNumberFormat="0" applyBorder="0" applyAlignment="0" applyProtection="0"/>
    <xf numFmtId="0" fontId="61" fillId="0" borderId="32" applyNumberFormat="0" applyFill="0" applyAlignment="0" applyProtection="0"/>
    <xf numFmtId="0" fontId="47" fillId="20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8" fillId="39" borderId="28" applyNumberFormat="0" applyAlignment="0" applyProtection="0"/>
    <xf numFmtId="0" fontId="7" fillId="0" borderId="25" applyNumberFormat="0" applyFill="0" applyAlignment="0" applyProtection="0"/>
    <xf numFmtId="0" fontId="6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62" fillId="0" borderId="34" applyNumberFormat="0" applyFill="0" applyAlignment="0" applyProtection="0"/>
    <xf numFmtId="0" fontId="45" fillId="25" borderId="0" applyNumberFormat="0" applyBorder="0" applyAlignment="0" applyProtection="0"/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6" fillId="29" borderId="0" applyNumberFormat="0" applyBorder="0" applyAlignment="0" applyProtection="0"/>
    <xf numFmtId="0" fontId="6" fillId="0" borderId="0"/>
    <xf numFmtId="0" fontId="66" fillId="0" borderId="25" applyNumberFormat="0" applyFont="0" applyFill="0" applyAlignment="0" applyProtection="0"/>
    <xf numFmtId="0" fontId="6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35" borderId="0" applyNumberFormat="0" applyBorder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45" fillId="22" borderId="0" applyNumberFormat="0" applyBorder="0" applyAlignment="0" applyProtection="0"/>
    <xf numFmtId="0" fontId="7" fillId="0" borderId="25" applyNumberFormat="0" applyFill="0" applyAlignment="0" applyProtection="0"/>
    <xf numFmtId="0" fontId="46" fillId="34" borderId="0" applyNumberFormat="0" applyBorder="0" applyAlignment="0" applyProtection="0"/>
    <xf numFmtId="0" fontId="45" fillId="23" borderId="37" applyNumberFormat="0" applyFont="0" applyAlignment="0" applyProtection="0"/>
    <xf numFmtId="0" fontId="6" fillId="23" borderId="0" applyNumberFormat="0" applyBorder="0" applyAlignment="0" applyProtection="0"/>
    <xf numFmtId="0" fontId="49" fillId="41" borderId="29" applyNumberFormat="0" applyAlignment="0" applyProtection="0"/>
    <xf numFmtId="0" fontId="28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0" fontId="35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4" fillId="0" borderId="40" applyNumberFormat="0" applyFill="0" applyAlignment="0" applyProtection="0"/>
    <xf numFmtId="0" fontId="35" fillId="38" borderId="0" applyNumberFormat="0" applyBorder="0" applyAlignment="0" applyProtection="0"/>
    <xf numFmtId="0" fontId="63" fillId="0" borderId="36" applyNumberFormat="0" applyFill="0" applyAlignment="0" applyProtection="0"/>
    <xf numFmtId="0" fontId="35" fillId="28" borderId="0" applyNumberFormat="0" applyBorder="0" applyAlignment="0" applyProtection="0"/>
    <xf numFmtId="0" fontId="46" fillId="33" borderId="0" applyNumberFormat="0" applyBorder="0" applyAlignment="0" applyProtection="0"/>
    <xf numFmtId="0" fontId="35" fillId="28" borderId="0" applyNumberFormat="0" applyBorder="0" applyAlignment="0" applyProtection="0"/>
    <xf numFmtId="0" fontId="6" fillId="23" borderId="0" applyNumberFormat="0" applyBorder="0" applyAlignment="0" applyProtection="0"/>
    <xf numFmtId="0" fontId="51" fillId="22" borderId="0" applyNumberFormat="0" applyBorder="0" applyAlignment="0" applyProtection="0"/>
    <xf numFmtId="0" fontId="46" fillId="32" borderId="0" applyNumberFormat="0" applyBorder="0" applyAlignment="0" applyProtection="0"/>
    <xf numFmtId="0" fontId="46" fillId="29" borderId="0" applyNumberFormat="0" applyBorder="0" applyAlignment="0" applyProtection="0"/>
    <xf numFmtId="0" fontId="7" fillId="0" borderId="25" applyNumberFormat="0" applyFill="0" applyAlignment="0" applyProtection="0"/>
    <xf numFmtId="0" fontId="46" fillId="21" borderId="0" applyNumberFormat="0" applyBorder="0" applyAlignment="0" applyProtection="0"/>
    <xf numFmtId="0" fontId="59" fillId="40" borderId="18" applyNumberFormat="0" applyAlignment="0" applyProtection="0"/>
    <xf numFmtId="0" fontId="36" fillId="0" borderId="0"/>
    <xf numFmtId="0" fontId="35" fillId="21" borderId="0" applyNumberFormat="0" applyBorder="0" applyAlignment="0" applyProtection="0"/>
    <xf numFmtId="0" fontId="7" fillId="0" borderId="25" applyNumberFormat="0" applyFill="0" applyAlignment="0" applyProtection="0"/>
    <xf numFmtId="0" fontId="45" fillId="26" borderId="0" applyNumberFormat="0" applyBorder="0" applyAlignment="0" applyProtection="0"/>
    <xf numFmtId="0" fontId="59" fillId="40" borderId="18" applyNumberFormat="0" applyAlignment="0" applyProtection="0"/>
    <xf numFmtId="0" fontId="61" fillId="0" borderId="32" applyNumberFormat="0" applyFill="0" applyAlignment="0" applyProtection="0"/>
    <xf numFmtId="0" fontId="66" fillId="0" borderId="25" applyNumberFormat="0" applyFont="0" applyFill="0" applyAlignment="0" applyProtection="0"/>
    <xf numFmtId="169" fontId="7" fillId="0" borderId="0">
      <protection locked="0"/>
    </xf>
    <xf numFmtId="0" fontId="63" fillId="0" borderId="36" applyNumberFormat="0" applyFill="0" applyAlignment="0" applyProtection="0"/>
    <xf numFmtId="37" fontId="7" fillId="0" borderId="0" applyFill="0" applyBorder="0" applyAlignment="0" applyProtection="0"/>
    <xf numFmtId="0" fontId="52" fillId="0" borderId="0" applyNumberFormat="0" applyFill="0" applyBorder="0" applyAlignment="0" applyProtection="0"/>
    <xf numFmtId="0" fontId="32" fillId="7" borderId="20" applyNumberFormat="0" applyAlignment="0" applyProtection="0"/>
    <xf numFmtId="0" fontId="45" fillId="27" borderId="0" applyNumberFormat="0" applyBorder="0" applyAlignment="0" applyProtection="0"/>
    <xf numFmtId="0" fontId="36" fillId="0" borderId="0"/>
    <xf numFmtId="0" fontId="46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52" fillId="0" borderId="33" applyNumberFormat="0" applyFill="0" applyAlignment="0" applyProtection="0"/>
    <xf numFmtId="0" fontId="35" fillId="30" borderId="0" applyNumberFormat="0" applyBorder="0" applyAlignment="0" applyProtection="0"/>
    <xf numFmtId="0" fontId="30" fillId="5" borderId="18" applyNumberFormat="0" applyAlignment="0" applyProtection="0"/>
    <xf numFmtId="0" fontId="45" fillId="21" borderId="0" applyNumberFormat="0" applyBorder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6" fillId="0" borderId="0"/>
    <xf numFmtId="0" fontId="64" fillId="6" borderId="0" applyNumberFormat="0" applyBorder="0" applyAlignment="0" applyProtection="0"/>
    <xf numFmtId="0" fontId="6" fillId="23" borderId="0" applyNumberFormat="0" applyBorder="0" applyAlignment="0" applyProtection="0"/>
    <xf numFmtId="0" fontId="46" fillId="37" borderId="0" applyNumberFormat="0" applyBorder="0" applyAlignment="0" applyProtection="0"/>
    <xf numFmtId="169" fontId="7" fillId="0" borderId="0">
      <protection locked="0"/>
    </xf>
    <xf numFmtId="0" fontId="35" fillId="20" borderId="0" applyNumberFormat="0" applyBorder="0" applyAlignment="0" applyProtection="0"/>
    <xf numFmtId="0" fontId="7" fillId="0" borderId="25" applyNumberFormat="0" applyFill="0" applyAlignment="0" applyProtection="0"/>
    <xf numFmtId="0" fontId="45" fillId="26" borderId="0" applyNumberFormat="0" applyBorder="0" applyAlignment="0" applyProtection="0"/>
    <xf numFmtId="0" fontId="36" fillId="0" borderId="0"/>
    <xf numFmtId="0" fontId="35" fillId="28" borderId="0" applyNumberFormat="0" applyBorder="0" applyAlignment="0" applyProtection="0"/>
    <xf numFmtId="0" fontId="30" fillId="5" borderId="18" applyNumberFormat="0" applyAlignment="0" applyProtection="0"/>
    <xf numFmtId="0" fontId="35" fillId="28" borderId="0" applyNumberFormat="0" applyBorder="0" applyAlignment="0" applyProtection="0"/>
    <xf numFmtId="168" fontId="7" fillId="0" borderId="0" applyFill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171" fontId="7" fillId="0" borderId="1">
      <alignment horizontal="justify" vertical="top" wrapText="1"/>
    </xf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46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40" borderId="19" applyNumberFormat="0" applyAlignment="0" applyProtection="0"/>
    <xf numFmtId="0" fontId="48" fillId="39" borderId="28" applyNumberFormat="0" applyAlignment="0" applyProtection="0"/>
    <xf numFmtId="0" fontId="35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5" fillId="23" borderId="37" applyNumberFormat="0" applyFont="0" applyAlignment="0" applyProtection="0"/>
    <xf numFmtId="0" fontId="35" fillId="10" borderId="0" applyNumberFormat="0" applyBorder="0" applyAlignment="0" applyProtection="0"/>
    <xf numFmtId="0" fontId="30" fillId="5" borderId="18" applyNumberFormat="0" applyAlignment="0" applyProtection="0"/>
    <xf numFmtId="0" fontId="48" fillId="39" borderId="28" applyNumberFormat="0" applyAlignment="0" applyProtection="0"/>
    <xf numFmtId="0" fontId="62" fillId="0" borderId="34" applyNumberFormat="0" applyFill="0" applyAlignment="0" applyProtection="0"/>
    <xf numFmtId="0" fontId="36" fillId="0" borderId="0"/>
    <xf numFmtId="0" fontId="35" fillId="30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6" fillId="0" borderId="0"/>
    <xf numFmtId="0" fontId="63" fillId="0" borderId="36" applyNumberFormat="0" applyFill="0" applyAlignment="0" applyProtection="0"/>
    <xf numFmtId="0" fontId="61" fillId="0" borderId="32" applyNumberFormat="0" applyFill="0" applyAlignment="0" applyProtection="0"/>
    <xf numFmtId="0" fontId="45" fillId="8" borderId="21" applyNumberFormat="0" applyFont="0" applyAlignment="0" applyProtection="0"/>
    <xf numFmtId="0" fontId="35" fillId="26" borderId="0" applyNumberFormat="0" applyBorder="0" applyAlignment="0" applyProtection="0"/>
    <xf numFmtId="0" fontId="46" fillId="32" borderId="0" applyNumberFormat="0" applyBorder="0" applyAlignment="0" applyProtection="0"/>
    <xf numFmtId="0" fontId="35" fillId="20" borderId="0" applyNumberFormat="0" applyBorder="0" applyAlignment="0" applyProtection="0"/>
    <xf numFmtId="0" fontId="60" fillId="0" borderId="31" applyNumberFormat="0" applyFill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46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66" fillId="0" borderId="25" applyNumberFormat="0" applyFont="0" applyFill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0" fontId="45" fillId="19" borderId="0" applyNumberFormat="0" applyBorder="0" applyAlignment="0" applyProtection="0"/>
    <xf numFmtId="0" fontId="61" fillId="0" borderId="32" applyNumberFormat="0" applyFill="0" applyAlignment="0" applyProtection="0"/>
    <xf numFmtId="0" fontId="46" fillId="34" borderId="0" applyNumberFormat="0" applyBorder="0" applyAlignment="0" applyProtection="0"/>
    <xf numFmtId="0" fontId="4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" fillId="19" borderId="0" applyNumberFormat="0" applyBorder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168" fontId="7" fillId="0" borderId="0" applyFill="0" applyBorder="0" applyAlignment="0" applyProtection="0"/>
    <xf numFmtId="0" fontId="46" fillId="27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6" fillId="36" borderId="0" applyNumberFormat="0" applyBorder="0" applyAlignment="0" applyProtection="0"/>
    <xf numFmtId="0" fontId="7" fillId="0" borderId="25" applyNumberFormat="0" applyFill="0" applyAlignment="0" applyProtection="0"/>
    <xf numFmtId="0" fontId="35" fillId="28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59" fillId="40" borderId="18" applyNumberFormat="0" applyAlignment="0" applyProtection="0"/>
    <xf numFmtId="0" fontId="6" fillId="23" borderId="0" applyNumberFormat="0" applyBorder="0" applyAlignment="0" applyProtection="0"/>
    <xf numFmtId="0" fontId="30" fillId="5" borderId="18" applyNumberFormat="0" applyAlignment="0" applyProtection="0"/>
    <xf numFmtId="0" fontId="45" fillId="27" borderId="0" applyNumberFormat="0" applyBorder="0" applyAlignment="0" applyProtection="0"/>
    <xf numFmtId="168" fontId="7" fillId="0" borderId="0" applyFill="0" applyBorder="0" applyAlignment="0" applyProtection="0"/>
    <xf numFmtId="0" fontId="6" fillId="26" borderId="0" applyNumberFormat="0" applyBorder="0" applyAlignment="0" applyProtection="0"/>
    <xf numFmtId="0" fontId="45" fillId="20" borderId="0" applyNumberFormat="0" applyBorder="0" applyAlignment="0" applyProtection="0"/>
    <xf numFmtId="0" fontId="46" fillId="29" borderId="0" applyNumberFormat="0" applyBorder="0" applyAlignment="0" applyProtection="0"/>
    <xf numFmtId="0" fontId="35" fillId="35" borderId="0" applyNumberFormat="0" applyBorder="0" applyAlignment="0" applyProtection="0"/>
    <xf numFmtId="0" fontId="61" fillId="0" borderId="32" applyNumberFormat="0" applyFill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36" fillId="0" borderId="0"/>
    <xf numFmtId="0" fontId="46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6" fillId="23" borderId="0" applyNumberFormat="0" applyBorder="0" applyAlignment="0" applyProtection="0"/>
    <xf numFmtId="0" fontId="30" fillId="5" borderId="18" applyNumberFormat="0" applyAlignment="0" applyProtection="0"/>
    <xf numFmtId="0" fontId="47" fillId="20" borderId="0" applyNumberFormat="0" applyBorder="0" applyAlignment="0" applyProtection="0"/>
    <xf numFmtId="0" fontId="51" fillId="22" borderId="0" applyNumberFormat="0" applyBorder="0" applyAlignment="0" applyProtection="0"/>
    <xf numFmtId="0" fontId="19" fillId="0" borderId="0" applyNumberFormat="0" applyFill="0" applyBorder="0" applyAlignment="0" applyProtection="0"/>
    <xf numFmtId="9" fontId="38" fillId="0" borderId="0"/>
    <xf numFmtId="0" fontId="56" fillId="39" borderId="38" applyNumberFormat="0" applyAlignment="0" applyProtection="0"/>
    <xf numFmtId="0" fontId="45" fillId="19" borderId="0" applyNumberFormat="0" applyBorder="0" applyAlignment="0" applyProtection="0"/>
    <xf numFmtId="0" fontId="46" fillId="37" borderId="0" applyNumberFormat="0" applyBorder="0" applyAlignment="0" applyProtection="0"/>
    <xf numFmtId="0" fontId="45" fillId="24" borderId="0" applyNumberFormat="0" applyBorder="0" applyAlignment="0" applyProtection="0"/>
    <xf numFmtId="0" fontId="46" fillId="33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171" fontId="7" fillId="0" borderId="1">
      <alignment horizontal="justify" vertical="top" wrapText="1"/>
    </xf>
    <xf numFmtId="0" fontId="52" fillId="0" borderId="0" applyNumberFormat="0" applyFill="0" applyBorder="0" applyAlignment="0" applyProtection="0"/>
    <xf numFmtId="0" fontId="32" fillId="7" borderId="20" applyNumberFormat="0" applyAlignment="0" applyProtection="0"/>
    <xf numFmtId="168" fontId="7" fillId="0" borderId="0" applyFill="0" applyBorder="0" applyAlignment="0" applyProtection="0"/>
    <xf numFmtId="0" fontId="62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18" borderId="0" applyNumberFormat="0" applyBorder="0" applyAlignment="0" applyProtection="0"/>
    <xf numFmtId="0" fontId="28" fillId="26" borderId="0" applyNumberFormat="0" applyBorder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47" fillId="20" borderId="0" applyNumberFormat="0" applyBorder="0" applyAlignment="0" applyProtection="0"/>
    <xf numFmtId="0" fontId="28" fillId="26" borderId="0" applyNumberFormat="0" applyBorder="0" applyAlignment="0" applyProtection="0"/>
    <xf numFmtId="0" fontId="46" fillId="31" borderId="0" applyNumberFormat="0" applyBorder="0" applyAlignment="0" applyProtection="0"/>
    <xf numFmtId="0" fontId="35" fillId="20" borderId="0" applyNumberFormat="0" applyBorder="0" applyAlignment="0" applyProtection="0"/>
    <xf numFmtId="0" fontId="6" fillId="11" borderId="0" applyNumberFormat="0" applyBorder="0" applyAlignment="0" applyProtection="0"/>
    <xf numFmtId="4" fontId="66" fillId="0" borderId="0" applyFont="0" applyFill="0" applyBorder="0" applyAlignment="0" applyProtection="0"/>
    <xf numFmtId="0" fontId="6" fillId="11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/>
    <xf numFmtId="0" fontId="6" fillId="21" borderId="0" applyNumberFormat="0" applyBorder="0" applyAlignment="0" applyProtection="0"/>
    <xf numFmtId="0" fontId="68" fillId="0" borderId="0" applyNumberFormat="0" applyFill="0" applyBorder="0" applyAlignment="0" applyProtection="0"/>
    <xf numFmtId="0" fontId="31" fillId="40" borderId="19" applyNumberFormat="0" applyAlignment="0" applyProtection="0"/>
    <xf numFmtId="0" fontId="45" fillId="25" borderId="0" applyNumberFormat="0" applyBorder="0" applyAlignment="0" applyProtection="0"/>
    <xf numFmtId="0" fontId="6" fillId="23" borderId="0" applyNumberFormat="0" applyBorder="0" applyAlignment="0" applyProtection="0"/>
    <xf numFmtId="0" fontId="62" fillId="0" borderId="34" applyNumberFormat="0" applyFill="0" applyAlignment="0" applyProtection="0"/>
    <xf numFmtId="0" fontId="45" fillId="18" borderId="0" applyNumberFormat="0" applyBorder="0" applyAlignment="0" applyProtection="0"/>
    <xf numFmtId="0" fontId="46" fillId="32" borderId="0" applyNumberFormat="0" applyBorder="0" applyAlignment="0" applyProtection="0"/>
    <xf numFmtId="0" fontId="45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45" fillId="23" borderId="37" applyNumberFormat="0" applyFont="0" applyAlignment="0" applyProtection="0"/>
    <xf numFmtId="0" fontId="35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48" fillId="39" borderId="28" applyNumberFormat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46" fillId="21" borderId="0" applyNumberFormat="0" applyBorder="0" applyAlignment="0" applyProtection="0"/>
    <xf numFmtId="0" fontId="36" fillId="0" borderId="0"/>
    <xf numFmtId="0" fontId="6" fillId="0" borderId="0"/>
    <xf numFmtId="2" fontId="7" fillId="0" borderId="0" applyFill="0" applyBorder="0" applyAlignment="0" applyProtection="0"/>
    <xf numFmtId="0" fontId="6" fillId="20" borderId="0" applyNumberFormat="0" applyBorder="0" applyAlignment="0" applyProtection="0"/>
    <xf numFmtId="0" fontId="46" fillId="36" borderId="0" applyNumberFormat="0" applyBorder="0" applyAlignment="0" applyProtection="0"/>
    <xf numFmtId="0" fontId="7" fillId="0" borderId="25" applyNumberFormat="0" applyFill="0" applyAlignment="0" applyProtection="0"/>
    <xf numFmtId="0" fontId="63" fillId="0" borderId="36" applyNumberFormat="0" applyFill="0" applyAlignment="0" applyProtection="0"/>
    <xf numFmtId="0" fontId="45" fillId="19" borderId="0" applyNumberFormat="0" applyBorder="0" applyAlignment="0" applyProtection="0"/>
    <xf numFmtId="171" fontId="7" fillId="0" borderId="1">
      <alignment horizontal="justify" vertical="top" wrapText="1"/>
    </xf>
    <xf numFmtId="0" fontId="6" fillId="5" borderId="0" applyNumberFormat="0" applyBorder="0" applyAlignment="0" applyProtection="0"/>
    <xf numFmtId="0" fontId="32" fillId="7" borderId="20" applyNumberFormat="0" applyAlignment="0" applyProtection="0"/>
    <xf numFmtId="0" fontId="7" fillId="0" borderId="25" applyNumberFormat="0" applyFill="0" applyAlignment="0" applyProtection="0"/>
    <xf numFmtId="0" fontId="6" fillId="25" borderId="0" applyNumberFormat="0" applyBorder="0" applyAlignment="0" applyProtection="0"/>
    <xf numFmtId="0" fontId="6" fillId="0" borderId="0"/>
    <xf numFmtId="0" fontId="53" fillId="25" borderId="28" applyNumberFormat="0" applyAlignment="0" applyProtection="0"/>
    <xf numFmtId="0" fontId="45" fillId="23" borderId="37" applyNumberFormat="0" applyFont="0" applyAlignment="0" applyProtection="0"/>
    <xf numFmtId="0" fontId="61" fillId="0" borderId="32" applyNumberFormat="0" applyFill="0" applyAlignment="0" applyProtection="0"/>
    <xf numFmtId="0" fontId="31" fillId="40" borderId="19" applyNumberFormat="0" applyAlignment="0" applyProtection="0"/>
    <xf numFmtId="0" fontId="45" fillId="8" borderId="21" applyNumberFormat="0" applyFont="0" applyAlignment="0" applyProtection="0"/>
    <xf numFmtId="0" fontId="14" fillId="0" borderId="40" applyNumberFormat="0" applyFill="0" applyAlignment="0" applyProtection="0"/>
    <xf numFmtId="0" fontId="6" fillId="25" borderId="0" applyNumberFormat="0" applyBorder="0" applyAlignment="0" applyProtection="0"/>
    <xf numFmtId="0" fontId="32" fillId="7" borderId="20" applyNumberFormat="0" applyAlignment="0" applyProtection="0"/>
    <xf numFmtId="0" fontId="6" fillId="9" borderId="0" applyNumberFormat="0" applyBorder="0" applyAlignment="0" applyProtection="0"/>
    <xf numFmtId="0" fontId="6" fillId="0" borderId="0"/>
    <xf numFmtId="0" fontId="6" fillId="0" borderId="0"/>
    <xf numFmtId="0" fontId="53" fillId="25" borderId="28" applyNumberFormat="0" applyAlignment="0" applyProtection="0"/>
    <xf numFmtId="0" fontId="1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0" borderId="25" applyNumberFormat="0" applyFill="0" applyAlignment="0" applyProtection="0"/>
    <xf numFmtId="0" fontId="35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7" fillId="0" borderId="0">
      <protection locked="0"/>
    </xf>
    <xf numFmtId="0" fontId="14" fillId="0" borderId="40" applyNumberFormat="0" applyFill="0" applyAlignment="0" applyProtection="0"/>
    <xf numFmtId="0" fontId="6" fillId="5" borderId="0" applyNumberFormat="0" applyBorder="0" applyAlignment="0" applyProtection="0"/>
    <xf numFmtId="0" fontId="56" fillId="39" borderId="38" applyNumberFormat="0" applyAlignment="0" applyProtection="0"/>
    <xf numFmtId="37" fontId="7" fillId="0" borderId="0" applyFill="0" applyBorder="0" applyAlignment="0" applyProtection="0"/>
    <xf numFmtId="9" fontId="38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5" fillId="28" borderId="0" applyNumberFormat="0" applyBorder="0" applyAlignment="0" applyProtection="0"/>
    <xf numFmtId="0" fontId="46" fillId="36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46" fillId="27" borderId="0" applyNumberFormat="0" applyBorder="0" applyAlignment="0" applyProtection="0"/>
    <xf numFmtId="0" fontId="45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45" fillId="22" borderId="0" applyNumberFormat="0" applyBorder="0" applyAlignment="0" applyProtection="0"/>
    <xf numFmtId="0" fontId="35" fillId="26" borderId="0" applyNumberFormat="0" applyBorder="0" applyAlignment="0" applyProtection="0"/>
    <xf numFmtId="0" fontId="61" fillId="0" borderId="32" applyNumberFormat="0" applyFill="0" applyAlignment="0" applyProtection="0"/>
    <xf numFmtId="0" fontId="45" fillId="19" borderId="0" applyNumberFormat="0" applyBorder="0" applyAlignment="0" applyProtection="0"/>
    <xf numFmtId="4" fontId="6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36" fillId="0" borderId="0"/>
    <xf numFmtId="169" fontId="7" fillId="0" borderId="0">
      <protection locked="0"/>
    </xf>
    <xf numFmtId="0" fontId="6" fillId="0" borderId="0"/>
    <xf numFmtId="4" fontId="66" fillId="0" borderId="0" applyFont="0" applyFill="0" applyBorder="0" applyAlignment="0" applyProtection="0"/>
    <xf numFmtId="0" fontId="46" fillId="32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25" applyNumberFormat="0" applyFill="0" applyAlignment="0" applyProtection="0"/>
    <xf numFmtId="0" fontId="6" fillId="0" borderId="0"/>
    <xf numFmtId="0" fontId="54" fillId="0" borderId="35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9" borderId="0" applyNumberFormat="0" applyBorder="0" applyAlignment="0" applyProtection="0"/>
    <xf numFmtId="9" fontId="38" fillId="0" borderId="0"/>
    <xf numFmtId="0" fontId="28" fillId="26" borderId="0" applyNumberFormat="0" applyBorder="0" applyAlignment="0" applyProtection="0"/>
    <xf numFmtId="0" fontId="14" fillId="0" borderId="40" applyNumberFormat="0" applyFill="0" applyAlignment="0" applyProtection="0"/>
    <xf numFmtId="0" fontId="35" fillId="38" borderId="0" applyNumberFormat="0" applyBorder="0" applyAlignment="0" applyProtection="0"/>
    <xf numFmtId="0" fontId="14" fillId="0" borderId="40" applyNumberFormat="0" applyFill="0" applyAlignment="0" applyProtection="0"/>
    <xf numFmtId="0" fontId="35" fillId="21" borderId="0" applyNumberFormat="0" applyBorder="0" applyAlignment="0" applyProtection="0"/>
    <xf numFmtId="0" fontId="45" fillId="27" borderId="0" applyNumberFormat="0" applyBorder="0" applyAlignment="0" applyProtection="0"/>
    <xf numFmtId="0" fontId="46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25" applyNumberFormat="0" applyFill="0" applyAlignment="0" applyProtection="0"/>
    <xf numFmtId="2" fontId="7" fillId="0" borderId="0" applyFill="0" applyBorder="0" applyAlignment="0" applyProtection="0"/>
    <xf numFmtId="0" fontId="6" fillId="23" borderId="0" applyNumberFormat="0" applyBorder="0" applyAlignment="0" applyProtection="0"/>
    <xf numFmtId="0" fontId="46" fillId="37" borderId="0" applyNumberFormat="0" applyBorder="0" applyAlignment="0" applyProtection="0"/>
    <xf numFmtId="0" fontId="45" fillId="23" borderId="37" applyNumberFormat="0" applyFont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0" fillId="5" borderId="18" applyNumberFormat="0" applyAlignment="0" applyProtection="0"/>
    <xf numFmtId="0" fontId="64" fillId="6" borderId="0" applyNumberFormat="0" applyBorder="0" applyAlignment="0" applyProtection="0"/>
    <xf numFmtId="0" fontId="35" fillId="28" borderId="0" applyNumberFormat="0" applyBorder="0" applyAlignment="0" applyProtection="0"/>
    <xf numFmtId="0" fontId="6" fillId="0" borderId="0"/>
    <xf numFmtId="0" fontId="49" fillId="41" borderId="29" applyNumberFormat="0" applyAlignment="0" applyProtection="0"/>
    <xf numFmtId="0" fontId="46" fillId="31" borderId="0" applyNumberFormat="0" applyBorder="0" applyAlignment="0" applyProtection="0"/>
    <xf numFmtId="2" fontId="7" fillId="0" borderId="0" applyFill="0" applyBorder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53" fillId="25" borderId="28" applyNumberFormat="0" applyAlignment="0" applyProtection="0"/>
    <xf numFmtId="38" fontId="7" fillId="0" borderId="0">
      <alignment horizontal="left" wrapText="1"/>
    </xf>
    <xf numFmtId="0" fontId="18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7" borderId="0" applyNumberFormat="0" applyBorder="0" applyAlignment="0" applyProtection="0"/>
    <xf numFmtId="0" fontId="46" fillId="30" borderId="0" applyNumberFormat="0" applyBorder="0" applyAlignment="0" applyProtection="0"/>
    <xf numFmtId="0" fontId="6" fillId="0" borderId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6" fillId="20" borderId="0" applyNumberFormat="0" applyBorder="0" applyAlignment="0" applyProtection="0"/>
    <xf numFmtId="0" fontId="49" fillId="41" borderId="29" applyNumberFormat="0" applyAlignment="0" applyProtection="0"/>
    <xf numFmtId="0" fontId="6" fillId="23" borderId="0" applyNumberFormat="0" applyBorder="0" applyAlignment="0" applyProtection="0"/>
    <xf numFmtId="0" fontId="36" fillId="0" borderId="0"/>
    <xf numFmtId="0" fontId="7" fillId="0" borderId="25" applyNumberFormat="0" applyFill="0" applyAlignment="0" applyProtection="0"/>
    <xf numFmtId="0" fontId="45" fillId="24" borderId="0" applyNumberFormat="0" applyBorder="0" applyAlignment="0" applyProtection="0"/>
    <xf numFmtId="169" fontId="7" fillId="0" borderId="0">
      <protection locked="0"/>
    </xf>
    <xf numFmtId="0" fontId="6" fillId="20" borderId="0" applyNumberFormat="0" applyBorder="0" applyAlignment="0" applyProtection="0"/>
    <xf numFmtId="9" fontId="38" fillId="0" borderId="0"/>
    <xf numFmtId="0" fontId="46" fillId="21" borderId="0" applyNumberFormat="0" applyBorder="0" applyAlignment="0" applyProtection="0"/>
    <xf numFmtId="0" fontId="63" fillId="0" borderId="36" applyNumberFormat="0" applyFill="0" applyAlignment="0" applyProtection="0"/>
    <xf numFmtId="0" fontId="35" fillId="21" borderId="0" applyNumberFormat="0" applyBorder="0" applyAlignment="0" applyProtection="0"/>
    <xf numFmtId="0" fontId="35" fillId="38" borderId="0" applyNumberFormat="0" applyBorder="0" applyAlignment="0" applyProtection="0"/>
    <xf numFmtId="0" fontId="52" fillId="0" borderId="33" applyNumberFormat="0" applyFill="0" applyAlignment="0" applyProtection="0"/>
    <xf numFmtId="2" fontId="7" fillId="0" borderId="0" applyFill="0" applyBorder="0" applyAlignment="0" applyProtection="0"/>
    <xf numFmtId="0" fontId="46" fillId="30" borderId="0" applyNumberFormat="0" applyBorder="0" applyAlignment="0" applyProtection="0"/>
    <xf numFmtId="0" fontId="28" fillId="26" borderId="0" applyNumberFormat="0" applyBorder="0" applyAlignment="0" applyProtection="0"/>
    <xf numFmtId="0" fontId="6" fillId="23" borderId="0" applyNumberFormat="0" applyBorder="0" applyAlignment="0" applyProtection="0"/>
    <xf numFmtId="0" fontId="31" fillId="40" borderId="19" applyNumberFormat="0" applyAlignment="0" applyProtection="0"/>
    <xf numFmtId="0" fontId="6" fillId="20" borderId="0" applyNumberFormat="0" applyBorder="0" applyAlignment="0" applyProtection="0"/>
    <xf numFmtId="0" fontId="35" fillId="28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25" applyNumberFormat="0" applyFill="0" applyAlignment="0" applyProtection="0"/>
    <xf numFmtId="0" fontId="6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0" fontId="6" fillId="25" borderId="0" applyNumberFormat="0" applyBorder="0" applyAlignment="0" applyProtection="0"/>
    <xf numFmtId="0" fontId="7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0" fontId="45" fillId="26" borderId="0" applyNumberFormat="0" applyBorder="0" applyAlignment="0" applyProtection="0"/>
    <xf numFmtId="0" fontId="35" fillId="38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9" fillId="41" borderId="29" applyNumberFormat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45" fillId="26" borderId="0" applyNumberFormat="0" applyBorder="0" applyAlignment="0" applyProtection="0"/>
    <xf numFmtId="0" fontId="35" fillId="10" borderId="0" applyNumberFormat="0" applyBorder="0" applyAlignment="0" applyProtection="0"/>
    <xf numFmtId="171" fontId="7" fillId="0" borderId="1">
      <alignment horizontal="justify" vertical="top" wrapText="1"/>
    </xf>
    <xf numFmtId="0" fontId="7" fillId="0" borderId="25" applyNumberFormat="0" applyFill="0" applyAlignment="0" applyProtection="0"/>
    <xf numFmtId="0" fontId="35" fillId="38" borderId="0" applyNumberFormat="0" applyBorder="0" applyAlignment="0" applyProtection="0"/>
    <xf numFmtId="0" fontId="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51" fillId="22" borderId="0" applyNumberFormat="0" applyBorder="0" applyAlignment="0" applyProtection="0"/>
    <xf numFmtId="0" fontId="45" fillId="18" borderId="0" applyNumberFormat="0" applyBorder="0" applyAlignment="0" applyProtection="0"/>
    <xf numFmtId="0" fontId="6" fillId="23" borderId="0" applyNumberFormat="0" applyBorder="0" applyAlignment="0" applyProtection="0"/>
    <xf numFmtId="0" fontId="46" fillId="21" borderId="0" applyNumberFormat="0" applyBorder="0" applyAlignment="0" applyProtection="0"/>
    <xf numFmtId="0" fontId="45" fillId="28" borderId="0" applyNumberFormat="0" applyBorder="0" applyAlignment="0" applyProtection="0"/>
    <xf numFmtId="0" fontId="35" fillId="30" borderId="0" applyNumberFormat="0" applyBorder="0" applyAlignment="0" applyProtection="0"/>
    <xf numFmtId="0" fontId="46" fillId="32" borderId="0" applyNumberFormat="0" applyBorder="0" applyAlignment="0" applyProtection="0"/>
    <xf numFmtId="0" fontId="62" fillId="0" borderId="0" applyNumberFormat="0" applyFill="0" applyBorder="0" applyAlignment="0" applyProtection="0"/>
    <xf numFmtId="169" fontId="7" fillId="0" borderId="0">
      <protection locked="0"/>
    </xf>
    <xf numFmtId="0" fontId="45" fillId="8" borderId="21" applyNumberFormat="0" applyFont="0" applyAlignment="0" applyProtection="0"/>
    <xf numFmtId="0" fontId="6" fillId="9" borderId="0" applyNumberFormat="0" applyBorder="0" applyAlignment="0" applyProtection="0"/>
    <xf numFmtId="0" fontId="59" fillId="40" borderId="18" applyNumberFormat="0" applyAlignment="0" applyProtection="0"/>
    <xf numFmtId="0" fontId="6" fillId="19" borderId="0" applyNumberFormat="0" applyBorder="0" applyAlignment="0" applyProtection="0"/>
    <xf numFmtId="0" fontId="6" fillId="0" borderId="0"/>
    <xf numFmtId="0" fontId="62" fillId="0" borderId="34" applyNumberFormat="0" applyFill="0" applyAlignment="0" applyProtection="0"/>
    <xf numFmtId="0" fontId="7" fillId="0" borderId="25" applyNumberFormat="0" applyFill="0" applyAlignment="0" applyProtection="0"/>
    <xf numFmtId="0" fontId="45" fillId="19" borderId="0" applyNumberFormat="0" applyBorder="0" applyAlignment="0" applyProtection="0"/>
    <xf numFmtId="0" fontId="52" fillId="0" borderId="33" applyNumberFormat="0" applyFill="0" applyAlignment="0" applyProtection="0"/>
    <xf numFmtId="0" fontId="45" fillId="23" borderId="37" applyNumberFormat="0" applyFont="0" applyAlignment="0" applyProtection="0"/>
    <xf numFmtId="0" fontId="6" fillId="26" borderId="0" applyNumberFormat="0" applyBorder="0" applyAlignment="0" applyProtection="0"/>
    <xf numFmtId="0" fontId="32" fillId="7" borderId="20" applyNumberFormat="0" applyAlignment="0" applyProtection="0"/>
    <xf numFmtId="0" fontId="36" fillId="0" borderId="0"/>
    <xf numFmtId="37" fontId="7" fillId="0" borderId="0" applyFill="0" applyBorder="0" applyAlignment="0" applyProtection="0"/>
    <xf numFmtId="0" fontId="52" fillId="0" borderId="33" applyNumberFormat="0" applyFill="0" applyAlignment="0" applyProtection="0"/>
    <xf numFmtId="0" fontId="50" fillId="0" borderId="0" applyNumberFormat="0" applyFill="0" applyBorder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0" fontId="56" fillId="39" borderId="38" applyNumberFormat="0" applyAlignment="0" applyProtection="0"/>
    <xf numFmtId="0" fontId="6" fillId="11" borderId="0" applyNumberFormat="0" applyBorder="0" applyAlignment="0" applyProtection="0"/>
    <xf numFmtId="2" fontId="7" fillId="0" borderId="0" applyFill="0" applyBorder="0" applyAlignment="0" applyProtection="0"/>
    <xf numFmtId="38" fontId="7" fillId="0" borderId="0">
      <alignment horizontal="left" wrapText="1"/>
    </xf>
    <xf numFmtId="0" fontId="45" fillId="25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6" fillId="11" borderId="0" applyNumberFormat="0" applyBorder="0" applyAlignment="0" applyProtection="0"/>
    <xf numFmtId="0" fontId="29" fillId="24" borderId="0" applyNumberFormat="0" applyBorder="0" applyAlignment="0" applyProtection="0"/>
    <xf numFmtId="0" fontId="60" fillId="0" borderId="31" applyNumberFormat="0" applyFill="0" applyAlignment="0" applyProtection="0"/>
    <xf numFmtId="0" fontId="55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" fillId="9" borderId="0" applyNumberFormat="0" applyBorder="0" applyAlignment="0" applyProtection="0"/>
    <xf numFmtId="9" fontId="38" fillId="0" borderId="0"/>
    <xf numFmtId="0" fontId="58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5" fontId="7" fillId="0" borderId="0" applyFill="0" applyBorder="0" applyAlignment="0" applyProtection="0"/>
    <xf numFmtId="0" fontId="45" fillId="19" borderId="0" applyNumberFormat="0" applyBorder="0" applyAlignment="0" applyProtection="0"/>
    <xf numFmtId="0" fontId="45" fillId="21" borderId="0" applyNumberFormat="0" applyBorder="0" applyAlignment="0" applyProtection="0"/>
    <xf numFmtId="0" fontId="35" fillId="20" borderId="0" applyNumberFormat="0" applyBorder="0" applyAlignment="0" applyProtection="0"/>
    <xf numFmtId="0" fontId="67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61" fillId="0" borderId="32" applyNumberFormat="0" applyFill="0" applyAlignment="0" applyProtection="0"/>
    <xf numFmtId="0" fontId="47" fillId="20" borderId="0" applyNumberFormat="0" applyBorder="0" applyAlignment="0" applyProtection="0"/>
    <xf numFmtId="0" fontId="30" fillId="5" borderId="18" applyNumberFormat="0" applyAlignment="0" applyProtection="0"/>
    <xf numFmtId="0" fontId="49" fillId="41" borderId="29" applyNumberFormat="0" applyAlignment="0" applyProtection="0"/>
    <xf numFmtId="0" fontId="31" fillId="40" borderId="19" applyNumberFormat="0" applyAlignment="0" applyProtection="0"/>
    <xf numFmtId="0" fontId="48" fillId="39" borderId="28" applyNumberFormat="0" applyAlignment="0" applyProtection="0"/>
    <xf numFmtId="0" fontId="6" fillId="23" borderId="0" applyNumberFormat="0" applyBorder="0" applyAlignment="0" applyProtection="0"/>
    <xf numFmtId="0" fontId="35" fillId="26" borderId="0" applyNumberFormat="0" applyBorder="0" applyAlignment="0" applyProtection="0"/>
    <xf numFmtId="0" fontId="46" fillId="32" borderId="0" applyNumberFormat="0" applyBorder="0" applyAlignment="0" applyProtection="0"/>
    <xf numFmtId="0" fontId="61" fillId="0" borderId="32" applyNumberFormat="0" applyFill="0" applyAlignment="0" applyProtection="0"/>
    <xf numFmtId="0" fontId="33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46" fillId="31" borderId="0" applyNumberFormat="0" applyBorder="0" applyAlignment="0" applyProtection="0"/>
    <xf numFmtId="0" fontId="36" fillId="0" borderId="0"/>
    <xf numFmtId="0" fontId="7" fillId="0" borderId="25" applyNumberFormat="0" applyFill="0" applyAlignment="0" applyProtection="0"/>
    <xf numFmtId="0" fontId="49" fillId="41" borderId="29" applyNumberFormat="0" applyAlignment="0" applyProtection="0"/>
    <xf numFmtId="0" fontId="7" fillId="0" borderId="25" applyNumberFormat="0" applyFill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62" fillId="0" borderId="34" applyNumberFormat="0" applyFill="0" applyAlignment="0" applyProtection="0"/>
    <xf numFmtId="0" fontId="46" fillId="31" borderId="0" applyNumberFormat="0" applyBorder="0" applyAlignment="0" applyProtection="0"/>
    <xf numFmtId="0" fontId="53" fillId="25" borderId="28" applyNumberFormat="0" applyAlignment="0" applyProtection="0"/>
    <xf numFmtId="0" fontId="6" fillId="26" borderId="0" applyNumberFormat="0" applyBorder="0" applyAlignment="0" applyProtection="0"/>
    <xf numFmtId="0" fontId="45" fillId="28" borderId="0" applyNumberFormat="0" applyBorder="0" applyAlignment="0" applyProtection="0"/>
    <xf numFmtId="0" fontId="6" fillId="25" borderId="0" applyNumberFormat="0" applyBorder="0" applyAlignment="0" applyProtection="0"/>
    <xf numFmtId="2" fontId="7" fillId="0" borderId="0" applyFill="0" applyBorder="0" applyAlignment="0" applyProtection="0"/>
    <xf numFmtId="169" fontId="7" fillId="0" borderId="0">
      <protection locked="0"/>
    </xf>
    <xf numFmtId="169" fontId="7" fillId="0" borderId="0">
      <protection locked="0"/>
    </xf>
    <xf numFmtId="0" fontId="7" fillId="0" borderId="25" applyNumberFormat="0" applyFill="0" applyAlignment="0" applyProtection="0"/>
    <xf numFmtId="0" fontId="46" fillId="33" borderId="0" applyNumberFormat="0" applyBorder="0" applyAlignment="0" applyProtection="0"/>
    <xf numFmtId="0" fontId="56" fillId="39" borderId="38" applyNumberFormat="0" applyAlignment="0" applyProtection="0"/>
    <xf numFmtId="0" fontId="36" fillId="0" borderId="0"/>
    <xf numFmtId="0" fontId="47" fillId="20" borderId="0" applyNumberFormat="0" applyBorder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59" fillId="40" borderId="18" applyNumberFormat="0" applyAlignment="0" applyProtection="0"/>
    <xf numFmtId="0" fontId="7" fillId="0" borderId="25" applyNumberFormat="0" applyFill="0" applyAlignment="0" applyProtection="0"/>
    <xf numFmtId="0" fontId="46" fillId="29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37" borderId="0" applyNumberFormat="0" applyBorder="0" applyAlignment="0" applyProtection="0"/>
    <xf numFmtId="0" fontId="45" fillId="27" borderId="0" applyNumberFormat="0" applyBorder="0" applyAlignment="0" applyProtection="0"/>
    <xf numFmtId="0" fontId="7" fillId="0" borderId="25" applyNumberFormat="0" applyFill="0" applyAlignment="0" applyProtection="0"/>
    <xf numFmtId="37" fontId="7" fillId="0" borderId="0" applyFill="0" applyBorder="0" applyAlignment="0" applyProtection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50" fillId="0" borderId="0" applyNumberFormat="0" applyFill="0" applyBorder="0" applyAlignment="0" applyProtection="0"/>
    <xf numFmtId="0" fontId="55" fillId="5" borderId="0" applyNumberFormat="0" applyBorder="0" applyAlignment="0" applyProtection="0"/>
    <xf numFmtId="0" fontId="7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45" fillId="25" borderId="0" applyNumberFormat="0" applyBorder="0" applyAlignment="0" applyProtection="0"/>
    <xf numFmtId="0" fontId="45" fillId="27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25" applyNumberFormat="0" applyFill="0" applyAlignment="0" applyProtection="0"/>
    <xf numFmtId="0" fontId="32" fillId="7" borderId="20" applyNumberFormat="0" applyAlignment="0" applyProtection="0"/>
    <xf numFmtId="0" fontId="6" fillId="25" borderId="0" applyNumberFormat="0" applyBorder="0" applyAlignment="0" applyProtection="0"/>
    <xf numFmtId="0" fontId="35" fillId="28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6" fillId="21" borderId="0" applyNumberFormat="0" applyBorder="0" applyAlignment="0" applyProtection="0"/>
    <xf numFmtId="0" fontId="61" fillId="0" borderId="32" applyNumberFormat="0" applyFill="0" applyAlignment="0" applyProtection="0"/>
    <xf numFmtId="0" fontId="6" fillId="9" borderId="0" applyNumberFormat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9" borderId="0" applyNumberFormat="0" applyBorder="0" applyAlignment="0" applyProtection="0"/>
    <xf numFmtId="0" fontId="45" fillId="21" borderId="0" applyNumberFormat="0" applyBorder="0" applyAlignment="0" applyProtection="0"/>
    <xf numFmtId="0" fontId="35" fillId="21" borderId="0" applyNumberFormat="0" applyBorder="0" applyAlignment="0" applyProtection="0"/>
    <xf numFmtId="0" fontId="51" fillId="22" borderId="0" applyNumberFormat="0" applyBorder="0" applyAlignment="0" applyProtection="0"/>
    <xf numFmtId="0" fontId="7" fillId="0" borderId="25" applyNumberFormat="0" applyFill="0" applyAlignment="0" applyProtection="0"/>
    <xf numFmtId="0" fontId="45" fillId="21" borderId="0" applyNumberFormat="0" applyBorder="0" applyAlignment="0" applyProtection="0"/>
    <xf numFmtId="0" fontId="14" fillId="0" borderId="40" applyNumberFormat="0" applyFill="0" applyAlignment="0" applyProtection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5" fillId="5" borderId="0" applyNumberFormat="0" applyBorder="0" applyAlignment="0" applyProtection="0"/>
    <xf numFmtId="0" fontId="45" fillId="19" borderId="0" applyNumberFormat="0" applyBorder="0" applyAlignment="0" applyProtection="0"/>
    <xf numFmtId="0" fontId="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9" fillId="41" borderId="29" applyNumberFormat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35" applyNumberFormat="0" applyFill="0" applyAlignment="0" applyProtection="0"/>
    <xf numFmtId="0" fontId="7" fillId="0" borderId="25" applyNumberFormat="0" applyFill="0" applyAlignment="0" applyProtection="0"/>
    <xf numFmtId="169" fontId="7" fillId="0" borderId="0">
      <protection locked="0"/>
    </xf>
    <xf numFmtId="0" fontId="58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6" fillId="0" borderId="0"/>
    <xf numFmtId="0" fontId="47" fillId="20" borderId="0" applyNumberFormat="0" applyBorder="0" applyAlignment="0" applyProtection="0"/>
    <xf numFmtId="0" fontId="45" fillId="20" borderId="0" applyNumberFormat="0" applyBorder="0" applyAlignment="0" applyProtection="0"/>
    <xf numFmtId="0" fontId="7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30" borderId="0" applyNumberFormat="0" applyBorder="0" applyAlignment="0" applyProtection="0"/>
    <xf numFmtId="38" fontId="7" fillId="0" borderId="0">
      <alignment horizontal="left" wrapText="1"/>
    </xf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46" fillId="36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0" fontId="46" fillId="37" borderId="0" applyNumberFormat="0" applyBorder="0" applyAlignment="0" applyProtection="0"/>
    <xf numFmtId="0" fontId="45" fillId="21" borderId="0" applyNumberFormat="0" applyBorder="0" applyAlignment="0" applyProtection="0"/>
    <xf numFmtId="168" fontId="7" fillId="0" borderId="0" applyFill="0" applyBorder="0" applyAlignment="0" applyProtection="0"/>
    <xf numFmtId="0" fontId="35" fillId="38" borderId="0" applyNumberFormat="0" applyBorder="0" applyAlignment="0" applyProtection="0"/>
    <xf numFmtId="0" fontId="45" fillId="22" borderId="0" applyNumberFormat="0" applyBorder="0" applyAlignment="0" applyProtection="0"/>
    <xf numFmtId="0" fontId="61" fillId="0" borderId="32" applyNumberFormat="0" applyFill="0" applyAlignment="0" applyProtection="0"/>
    <xf numFmtId="5" fontId="7" fillId="0" borderId="0" applyFill="0" applyBorder="0" applyAlignment="0" applyProtection="0"/>
    <xf numFmtId="0" fontId="46" fillId="32" borderId="0" applyNumberFormat="0" applyBorder="0" applyAlignment="0" applyProtection="0"/>
    <xf numFmtId="0" fontId="53" fillId="25" borderId="28" applyNumberFormat="0" applyAlignment="0" applyProtection="0"/>
    <xf numFmtId="0" fontId="6" fillId="21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46" fillId="34" borderId="0" applyNumberFormat="0" applyBorder="0" applyAlignment="0" applyProtection="0"/>
    <xf numFmtId="0" fontId="60" fillId="0" borderId="31" applyNumberFormat="0" applyFill="0" applyAlignment="0" applyProtection="0"/>
    <xf numFmtId="0" fontId="7" fillId="0" borderId="25" applyNumberFormat="0" applyFill="0" applyAlignment="0" applyProtection="0"/>
    <xf numFmtId="0" fontId="46" fillId="21" borderId="0" applyNumberFormat="0" applyBorder="0" applyAlignment="0" applyProtection="0"/>
    <xf numFmtId="0" fontId="46" fillId="27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/>
    <xf numFmtId="0" fontId="45" fillId="24" borderId="0" applyNumberFormat="0" applyBorder="0" applyAlignment="0" applyProtection="0"/>
    <xf numFmtId="0" fontId="45" fillId="20" borderId="0" applyNumberFormat="0" applyBorder="0" applyAlignment="0" applyProtection="0"/>
    <xf numFmtId="0" fontId="46" fillId="30" borderId="0" applyNumberFormat="0" applyBorder="0" applyAlignment="0" applyProtection="0"/>
    <xf numFmtId="0" fontId="45" fillId="20" borderId="0" applyNumberFormat="0" applyBorder="0" applyAlignment="0" applyProtection="0"/>
    <xf numFmtId="0" fontId="35" fillId="36" borderId="0" applyNumberFormat="0" applyBorder="0" applyAlignment="0" applyProtection="0"/>
    <xf numFmtId="0" fontId="46" fillId="34" borderId="0" applyNumberFormat="0" applyBorder="0" applyAlignment="0" applyProtection="0"/>
    <xf numFmtId="0" fontId="7" fillId="0" borderId="25" applyNumberFormat="0" applyFill="0" applyAlignment="0" applyProtection="0"/>
    <xf numFmtId="0" fontId="4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1" fillId="22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25" applyNumberFormat="0" applyFill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27" borderId="0" applyNumberFormat="0" applyBorder="0" applyAlignment="0" applyProtection="0"/>
    <xf numFmtId="0" fontId="61" fillId="0" borderId="32" applyNumberFormat="0" applyFill="0" applyAlignment="0" applyProtection="0"/>
    <xf numFmtId="0" fontId="14" fillId="0" borderId="40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38" fontId="7" fillId="0" borderId="0">
      <alignment horizontal="left" wrapText="1"/>
    </xf>
    <xf numFmtId="0" fontId="63" fillId="0" borderId="36" applyNumberFormat="0" applyFill="0" applyAlignment="0" applyProtection="0"/>
    <xf numFmtId="5" fontId="7" fillId="0" borderId="0" applyFill="0" applyBorder="0" applyAlignment="0" applyProtection="0"/>
    <xf numFmtId="0" fontId="46" fillId="34" borderId="0" applyNumberFormat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35" fillId="36" borderId="0" applyNumberFormat="0" applyBorder="0" applyAlignment="0" applyProtection="0"/>
    <xf numFmtId="0" fontId="45" fillId="20" borderId="0" applyNumberFormat="0" applyBorder="0" applyAlignment="0" applyProtection="0"/>
    <xf numFmtId="0" fontId="7" fillId="0" borderId="25" applyNumberFormat="0" applyFill="0" applyAlignment="0" applyProtection="0"/>
    <xf numFmtId="0" fontId="36" fillId="0" borderId="0"/>
    <xf numFmtId="0" fontId="6" fillId="0" borderId="0"/>
    <xf numFmtId="0" fontId="7" fillId="0" borderId="25" applyNumberFormat="0" applyFill="0" applyAlignment="0" applyProtection="0"/>
    <xf numFmtId="0" fontId="45" fillId="27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45" fillId="18" borderId="0" applyNumberFormat="0" applyBorder="0" applyAlignment="0" applyProtection="0"/>
    <xf numFmtId="168" fontId="7" fillId="0" borderId="0" applyFill="0" applyBorder="0" applyAlignment="0" applyProtection="0"/>
    <xf numFmtId="0" fontId="35" fillId="38" borderId="0" applyNumberFormat="0" applyBorder="0" applyAlignment="0" applyProtection="0"/>
    <xf numFmtId="0" fontId="45" fillId="22" borderId="0" applyNumberFormat="0" applyBorder="0" applyAlignment="0" applyProtection="0"/>
    <xf numFmtId="0" fontId="35" fillId="20" borderId="0" applyNumberFormat="0" applyBorder="0" applyAlignment="0" applyProtection="0"/>
    <xf numFmtId="5" fontId="7" fillId="0" borderId="0" applyFill="0" applyBorder="0" applyAlignment="0" applyProtection="0"/>
    <xf numFmtId="0" fontId="46" fillId="32" borderId="0" applyNumberFormat="0" applyBorder="0" applyAlignment="0" applyProtection="0"/>
    <xf numFmtId="0" fontId="6" fillId="21" borderId="0" applyNumberFormat="0" applyBorder="0" applyAlignment="0" applyProtection="0"/>
    <xf numFmtId="0" fontId="35" fillId="26" borderId="0" applyNumberFormat="0" applyBorder="0" applyAlignment="0" applyProtection="0"/>
    <xf numFmtId="0" fontId="58" fillId="0" borderId="0" applyNumberFormat="0" applyFill="0" applyBorder="0" applyAlignment="0" applyProtection="0"/>
    <xf numFmtId="4" fontId="66" fillId="0" borderId="0" applyFon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8" borderId="21" applyNumberFormat="0" applyFont="0" applyAlignment="0" applyProtection="0"/>
    <xf numFmtId="0" fontId="7" fillId="0" borderId="25" applyNumberFormat="0" applyFill="0" applyAlignment="0" applyProtection="0"/>
    <xf numFmtId="0" fontId="35" fillId="36" borderId="0" applyNumberFormat="0" applyBorder="0" applyAlignment="0" applyProtection="0"/>
    <xf numFmtId="0" fontId="45" fillId="20" borderId="0" applyNumberFormat="0" applyBorder="0" applyAlignment="0" applyProtection="0"/>
    <xf numFmtId="0" fontId="7" fillId="0" borderId="25" applyNumberFormat="0" applyFill="0" applyAlignment="0" applyProtection="0"/>
    <xf numFmtId="0" fontId="6" fillId="19" borderId="0" applyNumberFormat="0" applyBorder="0" applyAlignment="0" applyProtection="0"/>
    <xf numFmtId="0" fontId="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 applyNumberFormat="0" applyFill="0" applyBorder="0" applyAlignment="0" applyProtection="0"/>
    <xf numFmtId="0" fontId="36" fillId="0" borderId="0"/>
    <xf numFmtId="0" fontId="7" fillId="0" borderId="25" applyNumberFormat="0" applyFill="0" applyAlignment="0" applyProtection="0"/>
    <xf numFmtId="0" fontId="35" fillId="10" borderId="0" applyNumberFormat="0" applyBorder="0" applyAlignment="0" applyProtection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25" applyNumberFormat="0" applyFill="0" applyAlignment="0" applyProtection="0"/>
    <xf numFmtId="0" fontId="35" fillId="10" borderId="0" applyNumberFormat="0" applyBorder="0" applyAlignment="0" applyProtection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46" fillId="30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22" borderId="0" applyNumberFormat="0" applyBorder="0" applyAlignment="0" applyProtection="0"/>
    <xf numFmtId="5" fontId="7" fillId="0" borderId="0" applyFill="0" applyBorder="0" applyAlignment="0" applyProtection="0"/>
    <xf numFmtId="0" fontId="6" fillId="21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4" fontId="10" fillId="0" borderId="23" applyNumberFormat="0" applyProtection="0">
      <alignment horizontal="left" vertical="center" indent="1"/>
    </xf>
    <xf numFmtId="0" fontId="70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0" fontId="7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4" fontId="10" fillId="0" borderId="23" applyNumberFormat="0" applyProtection="0">
      <alignment horizontal="left" vertical="center" indent="1"/>
    </xf>
    <xf numFmtId="0" fontId="70" fillId="0" borderId="0"/>
    <xf numFmtId="4" fontId="10" fillId="0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" fontId="10" fillId="0" borderId="2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0" fontId="70" fillId="0" borderId="0"/>
    <xf numFmtId="0" fontId="7" fillId="0" borderId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0" fontId="70" fillId="0" borderId="0"/>
    <xf numFmtId="43" fontId="7" fillId="0" borderId="0" applyFont="0" applyFill="0" applyBorder="0" applyAlignment="0" applyProtection="0"/>
    <xf numFmtId="4" fontId="10" fillId="44" borderId="23" applyNumberFormat="0" applyProtection="0">
      <alignment horizontal="left" vertical="center" indent="1"/>
    </xf>
    <xf numFmtId="0" fontId="70" fillId="0" borderId="0"/>
    <xf numFmtId="0" fontId="7" fillId="0" borderId="0"/>
    <xf numFmtId="4" fontId="11" fillId="5" borderId="23" applyNumberFormat="0" applyProtection="0">
      <alignment vertical="center"/>
    </xf>
    <xf numFmtId="4" fontId="11" fillId="4" borderId="23" applyNumberFormat="0" applyProtection="0">
      <alignment horizontal="left" vertical="center" indent="1"/>
    </xf>
    <xf numFmtId="4" fontId="11" fillId="3" borderId="23" applyNumberFormat="0" applyProtection="0"/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left" vertical="center" indent="1"/>
    </xf>
    <xf numFmtId="0" fontId="10" fillId="3" borderId="23" applyNumberFormat="0" applyProtection="0">
      <alignment horizontal="left" vertical="top"/>
    </xf>
    <xf numFmtId="4" fontId="10" fillId="44" borderId="42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0" fontId="6" fillId="0" borderId="0"/>
    <xf numFmtId="0" fontId="66" fillId="0" borderId="0"/>
    <xf numFmtId="4" fontId="66" fillId="0" borderId="0" applyFont="0" applyFill="0" applyBorder="0" applyAlignment="0" applyProtection="0"/>
    <xf numFmtId="0" fontId="70" fillId="0" borderId="0"/>
    <xf numFmtId="9" fontId="6" fillId="0" borderId="0" applyFont="0" applyFill="0" applyBorder="0" applyAlignment="0" applyProtection="0"/>
    <xf numFmtId="0" fontId="66" fillId="0" borderId="0"/>
    <xf numFmtId="43" fontId="7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2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0" fontId="70" fillId="0" borderId="0"/>
    <xf numFmtId="0" fontId="7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0" fillId="44" borderId="43" applyNumberFormat="0" applyProtection="0">
      <alignment horizontal="left" vertical="center" indent="1"/>
    </xf>
    <xf numFmtId="0" fontId="70" fillId="0" borderId="0"/>
    <xf numFmtId="4" fontId="10" fillId="44" borderId="42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0" borderId="42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0" fillId="0" borderId="0"/>
    <xf numFmtId="9" fontId="6" fillId="0" borderId="0" applyFont="0" applyFill="0" applyBorder="0" applyAlignment="0" applyProtection="0"/>
    <xf numFmtId="4" fontId="10" fillId="44" borderId="42" applyNumberFormat="0" applyProtection="0">
      <alignment horizontal="left" vertical="center" indent="1"/>
    </xf>
    <xf numFmtId="4" fontId="10" fillId="44" borderId="42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" fontId="10" fillId="0" borderId="42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2" applyNumberFormat="0" applyProtection="0">
      <alignment horizontal="left" vertical="center" indent="1"/>
    </xf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0" fillId="44" borderId="42" applyNumberFormat="0" applyProtection="0">
      <alignment horizontal="left" vertical="center" indent="1"/>
    </xf>
    <xf numFmtId="0" fontId="70" fillId="0" borderId="0"/>
    <xf numFmtId="0" fontId="70" fillId="0" borderId="0"/>
    <xf numFmtId="0" fontId="70" fillId="0" borderId="0"/>
    <xf numFmtId="4" fontId="10" fillId="0" borderId="42" applyNumberFormat="0" applyProtection="0">
      <alignment horizontal="left" vertical="center" indent="1"/>
    </xf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right" vertical="center"/>
    </xf>
    <xf numFmtId="4" fontId="11" fillId="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3" borderId="43" applyNumberForma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3" borderId="43" applyNumberForma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0" fillId="44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4" fontId="10" fillId="0" borderId="43" applyNumberFormat="0" applyProtection="0">
      <alignment horizontal="left" vertical="center" indent="1"/>
    </xf>
    <xf numFmtId="38" fontId="10" fillId="0" borderId="47" applyFill="0" applyBorder="0" applyAlignment="0" applyProtection="0">
      <protection locked="0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1" fillId="3" borderId="43" applyNumberForma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0" fontId="10" fillId="3" borderId="43" applyNumberFormat="0" applyProtection="0">
      <alignment horizontal="left" vertical="top"/>
    </xf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38" fontId="10" fillId="0" borderId="47" applyFill="0" applyBorder="0" applyAlignment="0" applyProtection="0">
      <protection locked="0"/>
    </xf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1" fillId="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5" borderId="43" applyNumberFormat="0" applyProtection="0">
      <alignment vertical="center"/>
    </xf>
    <xf numFmtId="4" fontId="11" fillId="5" borderId="43" applyNumberFormat="0" applyProtection="0">
      <alignment vertical="center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1" fillId="4" borderId="43" applyNumberFormat="0" applyProtection="0">
      <alignment horizontal="left" vertical="center" indent="1"/>
    </xf>
    <xf numFmtId="4" fontId="10" fillId="0" borderId="43" applyNumberFormat="0" applyProtection="0">
      <alignment horizontal="right" vertical="center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4" fontId="11" fillId="3" borderId="43" applyNumberForma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right" vertical="center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10" fontId="39" fillId="42" borderId="48" applyNumberFormat="0" applyBorder="0" applyAlignment="0" applyProtection="0"/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1" fillId="5" borderId="43" applyNumberFormat="0" applyProtection="0">
      <alignment vertical="center"/>
    </xf>
    <xf numFmtId="4" fontId="11" fillId="4" borderId="43" applyNumberFormat="0" applyProtection="0">
      <alignment horizontal="left" vertical="center" indent="1"/>
    </xf>
    <xf numFmtId="4" fontId="11" fillId="3" borderId="43" applyNumberFormat="0" applyProtection="0"/>
    <xf numFmtId="4" fontId="10" fillId="0" borderId="43" applyNumberFormat="0" applyProtection="0">
      <alignment horizontal="right" vertical="center"/>
    </xf>
    <xf numFmtId="4" fontId="10" fillId="0" borderId="43" applyNumberFormat="0" applyProtection="0">
      <alignment horizontal="left" vertical="center" indent="1"/>
    </xf>
    <xf numFmtId="0" fontId="10" fillId="3" borderId="43" applyNumberFormat="0" applyProtection="0">
      <alignment horizontal="left" vertical="top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" fontId="10" fillId="44" borderId="43" applyNumberFormat="0" applyProtection="0">
      <alignment horizontal="left" vertical="center" indent="1"/>
    </xf>
    <xf numFmtId="4" fontId="10" fillId="0" borderId="43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" fontId="11" fillId="3" borderId="57" applyNumberFormat="0" applyProtection="0"/>
    <xf numFmtId="0" fontId="10" fillId="3" borderId="57" applyNumberFormat="0" applyProtection="0">
      <alignment horizontal="left" vertical="top"/>
    </xf>
    <xf numFmtId="4" fontId="10" fillId="0" borderId="57" applyNumberFormat="0" applyProtection="0">
      <alignment horizontal="left" vertical="center" indent="1"/>
    </xf>
    <xf numFmtId="4" fontId="10" fillId="0" borderId="57" applyNumberFormat="0" applyProtection="0">
      <alignment horizontal="right" vertical="center"/>
    </xf>
    <xf numFmtId="4" fontId="11" fillId="4" borderId="57" applyNumberFormat="0" applyProtection="0">
      <alignment horizontal="left" vertical="center" indent="1"/>
    </xf>
    <xf numFmtId="4" fontId="11" fillId="5" borderId="57" applyNumberFormat="0" applyProtection="0">
      <alignment vertical="center"/>
    </xf>
    <xf numFmtId="4" fontId="11" fillId="5" borderId="57" applyNumberFormat="0" applyProtection="0">
      <alignment vertical="center"/>
    </xf>
    <xf numFmtId="4" fontId="11" fillId="4" borderId="57" applyNumberFormat="0" applyProtection="0">
      <alignment horizontal="left" vertical="center" indent="1"/>
    </xf>
    <xf numFmtId="4" fontId="11" fillId="3" borderId="57" applyNumberFormat="0" applyProtection="0"/>
    <xf numFmtId="4" fontId="10" fillId="0" borderId="57" applyNumberFormat="0" applyProtection="0">
      <alignment horizontal="right" vertical="center"/>
    </xf>
    <xf numFmtId="4" fontId="10" fillId="0" borderId="57" applyNumberFormat="0" applyProtection="0">
      <alignment horizontal="left" vertical="center" indent="1"/>
    </xf>
    <xf numFmtId="0" fontId="10" fillId="3" borderId="57" applyNumberFormat="0" applyProtection="0">
      <alignment horizontal="left" vertical="top"/>
    </xf>
    <xf numFmtId="171" fontId="7" fillId="0" borderId="53">
      <alignment horizontal="justify" vertical="top" wrapText="1"/>
    </xf>
    <xf numFmtId="4" fontId="10" fillId="0" borderId="57" applyNumberFormat="0" applyProtection="0">
      <alignment horizontal="left" vertical="center" inden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0" fontId="48" fillId="39" borderId="59" applyNumberFormat="0" applyAlignment="0" applyProtection="0"/>
    <xf numFmtId="0" fontId="45" fillId="23" borderId="61" applyNumberFormat="0" applyFont="0" applyAlignment="0" applyProtection="0"/>
    <xf numFmtId="0" fontId="40" fillId="0" borderId="60"/>
    <xf numFmtId="0" fontId="53" fillId="25" borderId="59" applyNumberFormat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0" fontId="41" fillId="43" borderId="60"/>
    <xf numFmtId="0" fontId="45" fillId="23" borderId="61" applyNumberFormat="0" applyFont="0" applyAlignment="0" applyProtection="0"/>
    <xf numFmtId="171" fontId="7" fillId="0" borderId="53">
      <alignment horizontal="justify" vertical="top" wrapText="1"/>
    </xf>
    <xf numFmtId="0" fontId="40" fillId="0" borderId="60"/>
    <xf numFmtId="0" fontId="41" fillId="0" borderId="60"/>
    <xf numFmtId="0" fontId="48" fillId="39" borderId="59" applyNumberFormat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0" fontId="40" fillId="0" borderId="63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0" fontId="41" fillId="43" borderId="63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4" fontId="10" fillId="0" borderId="57" applyNumberFormat="0" applyProtection="0">
      <alignment horizontal="left" vertical="center" inden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0" fontId="40" fillId="0" borderId="63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0" fontId="53" fillId="25" borderId="59" applyNumberFormat="0" applyAlignment="0" applyProtection="0"/>
    <xf numFmtId="0" fontId="41" fillId="0" borderId="63"/>
    <xf numFmtId="0" fontId="45" fillId="23" borderId="61" applyNumberFormat="0" applyFont="0" applyAlignment="0" applyProtection="0"/>
    <xf numFmtId="171" fontId="7" fillId="0" borderId="53">
      <alignment horizontal="justify" vertical="top" wrapText="1"/>
    </xf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48" fillId="39" borderId="59" applyNumberFormat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53" fillId="25" borderId="59" applyNumberFormat="0" applyAlignment="0" applyProtection="0"/>
    <xf numFmtId="10" fontId="39" fillId="42" borderId="62" applyNumberFormat="0" applyBorder="0" applyAlignment="0" applyProtection="0"/>
    <xf numFmtId="0" fontId="53" fillId="25" borderId="59" applyNumberFormat="0" applyAlignment="0" applyProtection="0"/>
    <xf numFmtId="0" fontId="45" fillId="23" borderId="61" applyNumberFormat="0" applyFont="0" applyAlignment="0" applyProtection="0"/>
    <xf numFmtId="171" fontId="7" fillId="0" borderId="53">
      <alignment horizontal="justify" vertical="top" wrapText="1"/>
    </xf>
    <xf numFmtId="0" fontId="45" fillId="23" borderId="61" applyNumberFormat="0" applyFont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48" fillId="39" borderId="59" applyNumberFormat="0" applyAlignment="0" applyProtection="0"/>
    <xf numFmtId="0" fontId="53" fillId="25" borderId="59" applyNumberFormat="0" applyAlignment="0" applyProtection="0"/>
    <xf numFmtId="0" fontId="48" fillId="39" borderId="59" applyNumberFormat="0" applyAlignment="0" applyProtection="0"/>
    <xf numFmtId="0" fontId="53" fillId="25" borderId="59" applyNumberFormat="0" applyAlignment="0" applyProtection="0"/>
    <xf numFmtId="0" fontId="48" fillId="39" borderId="59" applyNumberFormat="0" applyAlignment="0" applyProtection="0"/>
    <xf numFmtId="10" fontId="39" fillId="42" borderId="62" applyNumberFormat="0" applyBorder="0" applyAlignment="0" applyProtection="0"/>
    <xf numFmtId="0" fontId="48" fillId="39" borderId="59" applyNumberFormat="0" applyAlignment="0" applyProtection="0"/>
    <xf numFmtId="0" fontId="45" fillId="23" borderId="61" applyNumberFormat="0" applyFont="0" applyAlignment="0" applyProtection="0"/>
    <xf numFmtId="10" fontId="39" fillId="42" borderId="62" applyNumberFormat="0" applyBorder="0" applyAlignment="0" applyProtection="0"/>
    <xf numFmtId="171" fontId="7" fillId="0" borderId="53">
      <alignment horizontal="justify" vertical="top" wrapText="1"/>
    </xf>
    <xf numFmtId="0" fontId="48" fillId="39" borderId="59" applyNumberFormat="0" applyAlignment="0" applyProtection="0"/>
    <xf numFmtId="0" fontId="45" fillId="23" borderId="61" applyNumberFormat="0" applyFont="0" applyAlignment="0" applyProtection="0"/>
    <xf numFmtId="0" fontId="48" fillId="39" borderId="59" applyNumberFormat="0" applyAlignment="0" applyProtection="0"/>
    <xf numFmtId="171" fontId="7" fillId="0" borderId="53">
      <alignment horizontal="justify" vertical="top" wrapText="1"/>
    </xf>
    <xf numFmtId="0" fontId="45" fillId="23" borderId="61" applyNumberFormat="0" applyFont="0" applyAlignment="0" applyProtection="0"/>
    <xf numFmtId="0" fontId="48" fillId="39" borderId="59" applyNumberFormat="0" applyAlignment="0" applyProtection="0"/>
    <xf numFmtId="171" fontId="7" fillId="0" borderId="53">
      <alignment horizontal="justify" vertical="top" wrapText="1"/>
    </xf>
    <xf numFmtId="0" fontId="53" fillId="25" borderId="59" applyNumberFormat="0" applyAlignment="0" applyProtection="0"/>
    <xf numFmtId="0" fontId="45" fillId="23" borderId="61" applyNumberFormat="0" applyFont="0" applyAlignment="0" applyProtection="0"/>
    <xf numFmtId="0" fontId="53" fillId="25" borderId="59" applyNumberFormat="0" applyAlignment="0" applyProtection="0"/>
    <xf numFmtId="0" fontId="45" fillId="23" borderId="61" applyNumberFormat="0" applyFont="0" applyAlignment="0" applyProtection="0"/>
    <xf numFmtId="0" fontId="53" fillId="25" borderId="59" applyNumberFormat="0" applyAlignment="0" applyProtection="0"/>
    <xf numFmtId="171" fontId="7" fillId="0" borderId="53">
      <alignment horizontal="justify" vertical="top" wrapText="1"/>
    </xf>
    <xf numFmtId="10" fontId="39" fillId="42" borderId="62" applyNumberFormat="0" applyBorder="0" applyAlignment="0" applyProtection="0"/>
    <xf numFmtId="0" fontId="45" fillId="23" borderId="61" applyNumberFormat="0" applyFont="0" applyAlignment="0" applyProtection="0"/>
    <xf numFmtId="0" fontId="48" fillId="39" borderId="59" applyNumberFormat="0" applyAlignment="0" applyProtection="0"/>
    <xf numFmtId="0" fontId="53" fillId="25" borderId="59" applyNumberFormat="0" applyAlignment="0" applyProtection="0"/>
    <xf numFmtId="10" fontId="39" fillId="42" borderId="62" applyNumberFormat="0" applyBorder="0" applyAlignment="0" applyProtection="0"/>
    <xf numFmtId="0" fontId="53" fillId="25" borderId="59" applyNumberFormat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4" fontId="10" fillId="44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0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0" fillId="44" borderId="57" applyNumberFormat="0" applyProtection="0">
      <alignment horizontal="left" vertical="center" indent="1"/>
    </xf>
    <xf numFmtId="4" fontId="11" fillId="5" borderId="57" applyNumberFormat="0" applyProtection="0">
      <alignment vertical="center"/>
    </xf>
    <xf numFmtId="4" fontId="11" fillId="4" borderId="57" applyNumberFormat="0" applyProtection="0">
      <alignment horizontal="left" vertical="center" indent="1"/>
    </xf>
    <xf numFmtId="4" fontId="11" fillId="3" borderId="57" applyNumberFormat="0" applyProtection="0"/>
    <xf numFmtId="4" fontId="10" fillId="0" borderId="57" applyNumberFormat="0" applyProtection="0">
      <alignment horizontal="right" vertical="center"/>
    </xf>
    <xf numFmtId="4" fontId="10" fillId="0" borderId="57" applyNumberFormat="0" applyProtection="0">
      <alignment horizontal="left" vertical="center" indent="1"/>
    </xf>
    <xf numFmtId="0" fontId="10" fillId="3" borderId="57" applyNumberFormat="0" applyProtection="0">
      <alignment horizontal="left" vertical="top"/>
    </xf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62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58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10" fontId="39" fillId="42" borderId="62" applyNumberFormat="0" applyBorder="0" applyAlignment="0" applyProtection="0"/>
    <xf numFmtId="0" fontId="7" fillId="0" borderId="0"/>
    <xf numFmtId="0" fontId="93" fillId="47" borderId="0" applyNumberFormat="0" applyBorder="0" applyAlignment="0" applyProtection="0"/>
    <xf numFmtId="0" fontId="48" fillId="39" borderId="94" applyNumberFormat="0" applyAlignment="0" applyProtection="0"/>
    <xf numFmtId="43" fontId="7" fillId="0" borderId="0" applyFont="0" applyFill="0" applyBorder="0" applyAlignment="0" applyProtection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69" fillId="0" borderId="0" applyFont="0" applyFill="0" applyBorder="0" applyAlignment="0" applyProtection="0"/>
    <xf numFmtId="178" fontId="82" fillId="0" borderId="0" applyFont="0" applyFill="0" applyBorder="0" applyProtection="0">
      <alignment horizontal="right"/>
    </xf>
    <xf numFmtId="172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2" fontId="80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left"/>
    </xf>
    <xf numFmtId="0" fontId="83" fillId="0" borderId="0"/>
    <xf numFmtId="0" fontId="19" fillId="0" borderId="95" applyNumberFormat="0" applyAlignment="0" applyProtection="0">
      <alignment horizontal="left" vertical="center"/>
    </xf>
    <xf numFmtId="0" fontId="19" fillId="0" borderId="96">
      <alignment horizontal="left" vertical="center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0" fontId="39" fillId="42" borderId="97" applyNumberFormat="0" applyBorder="0" applyAlignment="0" applyProtection="0"/>
    <xf numFmtId="0" fontId="86" fillId="0" borderId="0" applyNumberFormat="0" applyFill="0" applyBorder="0" applyAlignment="0">
      <protection locked="0"/>
    </xf>
    <xf numFmtId="0" fontId="86" fillId="0" borderId="0" applyNumberFormat="0" applyFill="0" applyBorder="0" applyAlignment="0">
      <protection locked="0"/>
    </xf>
    <xf numFmtId="179" fontId="7" fillId="0" borderId="0"/>
    <xf numFmtId="173" fontId="74" fillId="0" borderId="0" applyNumberFormat="0" applyFill="0" applyBorder="0" applyAlignment="0" applyProtection="0"/>
    <xf numFmtId="37" fontId="22" fillId="0" borderId="0" applyNumberFormat="0" applyFill="0" applyBorder="0"/>
    <xf numFmtId="0" fontId="39" fillId="0" borderId="98" applyNumberFormat="0" applyBorder="0" applyAlignment="0"/>
    <xf numFmtId="180" fontId="7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87" fillId="0" borderId="0"/>
    <xf numFmtId="0" fontId="7" fillId="0" borderId="0"/>
    <xf numFmtId="0" fontId="6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41" fontId="7" fillId="0" borderId="0"/>
    <xf numFmtId="41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1" fillId="0" borderId="0"/>
    <xf numFmtId="0" fontId="7" fillId="0" borderId="0"/>
    <xf numFmtId="0" fontId="69" fillId="0" borderId="0"/>
    <xf numFmtId="0" fontId="7" fillId="23" borderId="99" applyNumberFormat="0" applyFont="0" applyAlignment="0" applyProtection="0"/>
    <xf numFmtId="0" fontId="7" fillId="23" borderId="99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0" fontId="6" fillId="8" borderId="21" applyNumberFormat="0" applyFont="0" applyAlignment="0" applyProtection="0"/>
    <xf numFmtId="181" fontId="69" fillId="0" borderId="0" applyFont="0" applyFill="0" applyBorder="0" applyProtection="0"/>
    <xf numFmtId="0" fontId="56" fillId="39" borderId="100" applyNumberFormat="0" applyAlignment="0" applyProtection="0"/>
    <xf numFmtId="12" fontId="19" fillId="48" borderId="92">
      <alignment horizontal="left"/>
    </xf>
    <xf numFmtId="9" fontId="7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1" fillId="5" borderId="101" applyNumberFormat="0" applyProtection="0">
      <alignment vertical="center"/>
    </xf>
    <xf numFmtId="4" fontId="88" fillId="4" borderId="101" applyNumberFormat="0" applyProtection="0">
      <alignment vertical="center"/>
    </xf>
    <xf numFmtId="4" fontId="11" fillId="4" borderId="101" applyNumberFormat="0" applyProtection="0">
      <alignment vertical="center"/>
    </xf>
    <xf numFmtId="0" fontId="11" fillId="4" borderId="101" applyNumberFormat="0" applyProtection="0">
      <alignment horizontal="left" vertical="top" indent="1"/>
    </xf>
    <xf numFmtId="4" fontId="11" fillId="3" borderId="0" applyNumberFormat="0" applyProtection="0">
      <alignment horizontal="left" vertical="center" indent="1"/>
    </xf>
    <xf numFmtId="4" fontId="11" fillId="3" borderId="101" applyNumberFormat="0" applyProtection="0"/>
    <xf numFmtId="4" fontId="11" fillId="3" borderId="102" applyNumberFormat="0" applyProtection="0">
      <alignment vertical="center"/>
    </xf>
    <xf numFmtId="4" fontId="10" fillId="20" borderId="101" applyNumberFormat="0" applyProtection="0">
      <alignment horizontal="right" vertical="center"/>
    </xf>
    <xf numFmtId="4" fontId="10" fillId="21" borderId="101" applyNumberFormat="0" applyProtection="0">
      <alignment horizontal="right" vertical="center"/>
    </xf>
    <xf numFmtId="4" fontId="10" fillId="36" borderId="101" applyNumberFormat="0" applyProtection="0">
      <alignment horizontal="right" vertical="center"/>
    </xf>
    <xf numFmtId="4" fontId="10" fillId="28" borderId="101" applyNumberFormat="0" applyProtection="0">
      <alignment horizontal="right" vertical="center"/>
    </xf>
    <xf numFmtId="4" fontId="10" fillId="33" borderId="101" applyNumberFormat="0" applyProtection="0">
      <alignment horizontal="right" vertical="center"/>
    </xf>
    <xf numFmtId="4" fontId="10" fillId="30" borderId="101" applyNumberFormat="0" applyProtection="0">
      <alignment horizontal="right" vertical="center"/>
    </xf>
    <xf numFmtId="4" fontId="10" fillId="37" borderId="101" applyNumberFormat="0" applyProtection="0">
      <alignment horizontal="right" vertical="center"/>
    </xf>
    <xf numFmtId="4" fontId="10" fillId="49" borderId="101" applyNumberFormat="0" applyProtection="0">
      <alignment horizontal="right" vertical="center"/>
    </xf>
    <xf numFmtId="4" fontId="10" fillId="27" borderId="101" applyNumberFormat="0" applyProtection="0">
      <alignment horizontal="right" vertical="center"/>
    </xf>
    <xf numFmtId="4" fontId="10" fillId="13" borderId="0" applyNumberFormat="0" applyProtection="0">
      <alignment horizontal="left" vertical="center" indent="1"/>
    </xf>
    <xf numFmtId="4" fontId="10" fillId="13" borderId="0" applyNumberFormat="0" applyProtection="0">
      <alignment horizontal="left" indent="1"/>
    </xf>
    <xf numFmtId="4" fontId="89" fillId="50" borderId="0" applyNumberFormat="0" applyProtection="0">
      <alignment horizontal="left" vertical="center" indent="1"/>
    </xf>
    <xf numFmtId="4" fontId="10" fillId="51" borderId="101" applyNumberFormat="0" applyProtection="0">
      <alignment horizontal="right" vertical="center"/>
    </xf>
    <xf numFmtId="4" fontId="79" fillId="0" borderId="0" applyNumberFormat="0" applyProtection="0">
      <alignment horizontal="left" vertical="center" indent="1"/>
    </xf>
    <xf numFmtId="4" fontId="90" fillId="52" borderId="0" applyNumberFormat="0" applyProtection="0">
      <alignment horizontal="left" indent="1"/>
    </xf>
    <xf numFmtId="4" fontId="25" fillId="0" borderId="0" applyNumberFormat="0" applyProtection="0">
      <alignment horizontal="left" vertical="center" indent="1"/>
    </xf>
    <xf numFmtId="4" fontId="25" fillId="14" borderId="0" applyNumberFormat="0" applyProtection="0"/>
    <xf numFmtId="0" fontId="7" fillId="50" borderId="101" applyNumberFormat="0" applyProtection="0">
      <alignment horizontal="left" vertical="center" indent="1"/>
    </xf>
    <xf numFmtId="0" fontId="7" fillId="50" borderId="101" applyNumberFormat="0" applyProtection="0">
      <alignment horizontal="left" vertical="top" indent="1"/>
    </xf>
    <xf numFmtId="0" fontId="7" fillId="3" borderId="101" applyNumberFormat="0" applyProtection="0">
      <alignment horizontal="left" vertical="center" indent="1"/>
    </xf>
    <xf numFmtId="0" fontId="7" fillId="3" borderId="101" applyNumberFormat="0" applyProtection="0">
      <alignment horizontal="left" vertical="top" indent="1"/>
    </xf>
    <xf numFmtId="0" fontId="7" fillId="53" borderId="101" applyNumberFormat="0" applyProtection="0">
      <alignment horizontal="left" vertical="center" indent="1"/>
    </xf>
    <xf numFmtId="0" fontId="7" fillId="53" borderId="101" applyNumberFormat="0" applyProtection="0">
      <alignment horizontal="left" vertical="top" indent="1"/>
    </xf>
    <xf numFmtId="0" fontId="7" fillId="54" borderId="101" applyNumberFormat="0" applyProtection="0">
      <alignment horizontal="left" vertical="center" indent="1"/>
    </xf>
    <xf numFmtId="0" fontId="7" fillId="54" borderId="101" applyNumberFormat="0" applyProtection="0">
      <alignment horizontal="left" vertical="top" indent="1"/>
    </xf>
    <xf numFmtId="4" fontId="10" fillId="42" borderId="101" applyNumberFormat="0" applyProtection="0">
      <alignment vertical="center"/>
    </xf>
    <xf numFmtId="4" fontId="91" fillId="42" borderId="101" applyNumberFormat="0" applyProtection="0">
      <alignment vertical="center"/>
    </xf>
    <xf numFmtId="4" fontId="10" fillId="42" borderId="101" applyNumberFormat="0" applyProtection="0">
      <alignment horizontal="left" vertical="center" indent="1"/>
    </xf>
    <xf numFmtId="0" fontId="10" fillId="42" borderId="101" applyNumberFormat="0" applyProtection="0">
      <alignment horizontal="left" vertical="top" indent="1"/>
    </xf>
    <xf numFmtId="4" fontId="10" fillId="44" borderId="103" applyNumberFormat="0" applyProtection="0">
      <alignment horizontal="right" vertical="center"/>
    </xf>
    <xf numFmtId="4" fontId="10" fillId="0" borderId="101" applyNumberFormat="0" applyProtection="0">
      <alignment horizontal="right" vertical="center"/>
    </xf>
    <xf numFmtId="4" fontId="91" fillId="13" borderId="101" applyNumberFormat="0" applyProtection="0">
      <alignment horizontal="right" vertical="center"/>
    </xf>
    <xf numFmtId="4" fontId="10" fillId="0" borderId="101" applyNumberFormat="0" applyProtection="0">
      <alignment horizontal="left" vertical="center" indent="1"/>
    </xf>
    <xf numFmtId="4" fontId="10" fillId="0" borderId="101" applyNumberFormat="0" applyProtection="0">
      <alignment horizontal="left" vertical="center" indent="1"/>
    </xf>
    <xf numFmtId="4" fontId="10" fillId="44" borderId="101" applyNumberFormat="0" applyProtection="0">
      <alignment horizontal="left" vertical="center" indent="1"/>
    </xf>
    <xf numFmtId="0" fontId="10" fillId="3" borderId="101" applyNumberFormat="0" applyProtection="0">
      <alignment horizontal="center" vertical="top"/>
    </xf>
    <xf numFmtId="0" fontId="10" fillId="3" borderId="101" applyNumberFormat="0" applyProtection="0">
      <alignment horizontal="left" vertical="top"/>
    </xf>
    <xf numFmtId="4" fontId="18" fillId="0" borderId="0" applyNumberFormat="0" applyProtection="0">
      <alignment horizontal="left" vertical="center"/>
    </xf>
    <xf numFmtId="4" fontId="77" fillId="55" borderId="0" applyNumberFormat="0" applyProtection="0">
      <alignment horizontal="left"/>
    </xf>
    <xf numFmtId="4" fontId="76" fillId="13" borderId="101" applyNumberFormat="0" applyProtection="0">
      <alignment horizontal="right" vertical="center"/>
    </xf>
    <xf numFmtId="0" fontId="95" fillId="0" borderId="106" applyNumberFormat="0" applyFont="0" applyFill="0" applyAlignment="0" applyProtection="0"/>
    <xf numFmtId="175" fontId="96" fillId="0" borderId="107" applyNumberFormat="0" applyProtection="0">
      <alignment horizontal="right" vertical="center"/>
    </xf>
    <xf numFmtId="175" fontId="97" fillId="0" borderId="108" applyNumberFormat="0" applyProtection="0">
      <alignment horizontal="right" vertical="center"/>
    </xf>
    <xf numFmtId="0" fontId="97" fillId="58" borderId="106" applyNumberFormat="0" applyAlignment="0" applyProtection="0">
      <alignment horizontal="left" vertical="center" indent="1"/>
    </xf>
    <xf numFmtId="0" fontId="98" fillId="59" borderId="108" applyNumberFormat="0" applyAlignment="0" applyProtection="0">
      <alignment horizontal="left" vertical="center" indent="1"/>
    </xf>
    <xf numFmtId="0" fontId="98" fillId="59" borderId="108" applyNumberFormat="0" applyAlignment="0" applyProtection="0">
      <alignment horizontal="left" vertical="center" indent="1"/>
    </xf>
    <xf numFmtId="0" fontId="99" fillId="0" borderId="109" applyNumberFormat="0" applyFill="0" applyBorder="0" applyAlignment="0" applyProtection="0"/>
    <xf numFmtId="0" fontId="99" fillId="59" borderId="108" applyNumberFormat="0" applyAlignment="0" applyProtection="0">
      <alignment horizontal="left" vertical="center" indent="1"/>
    </xf>
    <xf numFmtId="0" fontId="99" fillId="59" borderId="108" applyNumberFormat="0" applyAlignment="0" applyProtection="0">
      <alignment horizontal="left" vertical="center" indent="1"/>
    </xf>
    <xf numFmtId="175" fontId="100" fillId="60" borderId="107" applyNumberFormat="0" applyBorder="0" applyProtection="0">
      <alignment horizontal="right" vertical="center"/>
    </xf>
    <xf numFmtId="175" fontId="101" fillId="60" borderId="108" applyNumberFormat="0" applyBorder="0" applyProtection="0">
      <alignment horizontal="right" vertical="center"/>
    </xf>
    <xf numFmtId="0" fontId="99" fillId="61" borderId="108" applyNumberFormat="0" applyAlignment="0" applyProtection="0">
      <alignment horizontal="left" vertical="center" indent="1"/>
    </xf>
    <xf numFmtId="175" fontId="101" fillId="61" borderId="108" applyNumberFormat="0" applyProtection="0">
      <alignment horizontal="right" vertical="center"/>
    </xf>
    <xf numFmtId="0" fontId="102" fillId="0" borderId="109" applyBorder="0" applyAlignment="0" applyProtection="0"/>
    <xf numFmtId="175" fontId="103" fillId="62" borderId="110" applyNumberFormat="0" applyBorder="0" applyAlignment="0" applyProtection="0">
      <alignment horizontal="right" vertical="center" indent="1"/>
    </xf>
    <xf numFmtId="175" fontId="104" fillId="63" borderId="110" applyNumberFormat="0" applyBorder="0" applyAlignment="0" applyProtection="0">
      <alignment horizontal="right" vertical="center" indent="1"/>
    </xf>
    <xf numFmtId="175" fontId="104" fillId="64" borderId="110" applyNumberFormat="0" applyBorder="0" applyAlignment="0" applyProtection="0">
      <alignment horizontal="right" vertical="center" indent="1"/>
    </xf>
    <xf numFmtId="175" fontId="105" fillId="65" borderId="110" applyNumberFormat="0" applyBorder="0" applyAlignment="0" applyProtection="0">
      <alignment horizontal="right" vertical="center" indent="1"/>
    </xf>
    <xf numFmtId="175" fontId="105" fillId="66" borderId="110" applyNumberFormat="0" applyBorder="0" applyAlignment="0" applyProtection="0">
      <alignment horizontal="right" vertical="center" indent="1"/>
    </xf>
    <xf numFmtId="175" fontId="105" fillId="67" borderId="110" applyNumberFormat="0" applyBorder="0" applyAlignment="0" applyProtection="0">
      <alignment horizontal="right" vertical="center" indent="1"/>
    </xf>
    <xf numFmtId="175" fontId="106" fillId="68" borderId="110" applyNumberFormat="0" applyBorder="0" applyAlignment="0" applyProtection="0">
      <alignment horizontal="right" vertical="center" indent="1"/>
    </xf>
    <xf numFmtId="175" fontId="106" fillId="69" borderId="110" applyNumberFormat="0" applyBorder="0" applyAlignment="0" applyProtection="0">
      <alignment horizontal="right" vertical="center" indent="1"/>
    </xf>
    <xf numFmtId="175" fontId="106" fillId="70" borderId="110" applyNumberFormat="0" applyBorder="0" applyAlignment="0" applyProtection="0">
      <alignment horizontal="right" vertical="center" indent="1"/>
    </xf>
    <xf numFmtId="0" fontId="98" fillId="71" borderId="106" applyNumberFormat="0" applyAlignment="0" applyProtection="0">
      <alignment horizontal="left" vertical="center" indent="1"/>
    </xf>
    <xf numFmtId="0" fontId="98" fillId="72" borderId="106" applyNumberFormat="0" applyAlignment="0" applyProtection="0">
      <alignment horizontal="left" vertical="center" indent="1"/>
    </xf>
    <xf numFmtId="0" fontId="98" fillId="73" borderId="106" applyNumberFormat="0" applyAlignment="0" applyProtection="0">
      <alignment horizontal="left" vertical="center" indent="1"/>
    </xf>
    <xf numFmtId="0" fontId="98" fillId="60" borderId="106" applyNumberFormat="0" applyAlignment="0" applyProtection="0">
      <alignment horizontal="left" vertical="center" indent="1"/>
    </xf>
    <xf numFmtId="0" fontId="98" fillId="61" borderId="108" applyNumberFormat="0" applyAlignment="0" applyProtection="0">
      <alignment horizontal="left" vertical="center" indent="1"/>
    </xf>
    <xf numFmtId="175" fontId="96" fillId="60" borderId="107" applyNumberFormat="0" applyBorder="0" applyProtection="0">
      <alignment horizontal="right" vertical="center"/>
    </xf>
    <xf numFmtId="175" fontId="97" fillId="60" borderId="108" applyNumberFormat="0" applyBorder="0" applyProtection="0">
      <alignment horizontal="right" vertical="center"/>
    </xf>
    <xf numFmtId="175" fontId="96" fillId="74" borderId="106" applyNumberFormat="0" applyAlignment="0" applyProtection="0">
      <alignment horizontal="left" vertical="center" indent="1"/>
    </xf>
    <xf numFmtId="0" fontId="97" fillId="58" borderId="108" applyNumberFormat="0" applyAlignment="0" applyProtection="0">
      <alignment horizontal="left" vertical="center" indent="1"/>
    </xf>
    <xf numFmtId="0" fontId="98" fillId="61" borderId="108" applyNumberFormat="0" applyAlignment="0" applyProtection="0">
      <alignment horizontal="left" vertical="center" indent="1"/>
    </xf>
    <xf numFmtId="175" fontId="97" fillId="61" borderId="108" applyNumberFormat="0" applyProtection="0">
      <alignment horizontal="right" vertical="center"/>
    </xf>
    <xf numFmtId="0" fontId="7" fillId="0" borderId="0">
      <alignment horizontal="left" wrapText="1"/>
    </xf>
    <xf numFmtId="2" fontId="7" fillId="0" borderId="0" applyFill="0" applyBorder="0" applyProtection="0">
      <alignment horizontal="right"/>
    </xf>
    <xf numFmtId="14" fontId="78" fillId="56" borderId="104" applyProtection="0">
      <alignment horizontal="right"/>
    </xf>
    <xf numFmtId="0" fontId="78" fillId="0" borderId="0" applyNumberFormat="0" applyFill="0" applyBorder="0" applyProtection="0">
      <alignment horizontal="left"/>
    </xf>
    <xf numFmtId="182" fontId="7" fillId="0" borderId="0" applyFill="0" applyBorder="0" applyAlignment="0" applyProtection="0">
      <alignment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8" fillId="0" borderId="97">
      <alignment horizontal="center" vertical="center" wrapText="1"/>
    </xf>
    <xf numFmtId="0" fontId="80" fillId="0" borderId="25" applyNumberFormat="0" applyFont="0" applyFill="0" applyAlignment="0" applyProtection="0"/>
    <xf numFmtId="183" fontId="92" fillId="0" borderId="0">
      <alignment horizontal="left"/>
    </xf>
    <xf numFmtId="37" fontId="39" fillId="4" borderId="0" applyNumberFormat="0" applyBorder="0" applyAlignment="0" applyProtection="0"/>
    <xf numFmtId="37" fontId="39" fillId="0" borderId="0"/>
    <xf numFmtId="37" fontId="39" fillId="4" borderId="0" applyNumberFormat="0" applyBorder="0" applyAlignment="0" applyProtection="0"/>
    <xf numFmtId="3" fontId="75" fillId="57" borderId="105" applyProtection="0"/>
    <xf numFmtId="0" fontId="7" fillId="0" borderId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48" fillId="39" borderId="123" applyNumberFormat="0" applyAlignment="0" applyProtection="0"/>
    <xf numFmtId="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9" fillId="0" borderId="113">
      <alignment horizontal="left" vertical="center"/>
    </xf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" fillId="23" borderId="124" applyNumberFormat="0" applyFont="0" applyAlignment="0" applyProtection="0"/>
    <xf numFmtId="0" fontId="7" fillId="23" borderId="124" applyNumberFormat="0" applyFont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56" fillId="39" borderId="125" applyNumberFormat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" fontId="11" fillId="5" borderId="126" applyNumberFormat="0" applyProtection="0">
      <alignment vertical="center"/>
    </xf>
    <xf numFmtId="4" fontId="88" fillId="4" borderId="126" applyNumberFormat="0" applyProtection="0">
      <alignment vertical="center"/>
    </xf>
    <xf numFmtId="4" fontId="11" fillId="4" borderId="126" applyNumberFormat="0" applyProtection="0">
      <alignment vertical="center"/>
    </xf>
    <xf numFmtId="0" fontId="11" fillId="4" borderId="126" applyNumberFormat="0" applyProtection="0">
      <alignment horizontal="left" vertical="top" indent="1"/>
    </xf>
    <xf numFmtId="4" fontId="11" fillId="3" borderId="126" applyNumberFormat="0" applyProtection="0"/>
    <xf numFmtId="4" fontId="11" fillId="3" borderId="118" applyNumberFormat="0" applyProtection="0">
      <alignment vertical="center"/>
    </xf>
    <xf numFmtId="4" fontId="10" fillId="20" borderId="126" applyNumberFormat="0" applyProtection="0">
      <alignment horizontal="right" vertical="center"/>
    </xf>
    <xf numFmtId="4" fontId="10" fillId="21" borderId="126" applyNumberFormat="0" applyProtection="0">
      <alignment horizontal="right" vertical="center"/>
    </xf>
    <xf numFmtId="4" fontId="10" fillId="36" borderId="126" applyNumberFormat="0" applyProtection="0">
      <alignment horizontal="right" vertical="center"/>
    </xf>
    <xf numFmtId="4" fontId="10" fillId="28" borderId="126" applyNumberFormat="0" applyProtection="0">
      <alignment horizontal="right" vertical="center"/>
    </xf>
    <xf numFmtId="4" fontId="10" fillId="33" borderId="126" applyNumberFormat="0" applyProtection="0">
      <alignment horizontal="right" vertical="center"/>
    </xf>
    <xf numFmtId="4" fontId="10" fillId="30" borderId="126" applyNumberFormat="0" applyProtection="0">
      <alignment horizontal="right" vertical="center"/>
    </xf>
    <xf numFmtId="4" fontId="10" fillId="37" borderId="126" applyNumberFormat="0" applyProtection="0">
      <alignment horizontal="right" vertical="center"/>
    </xf>
    <xf numFmtId="4" fontId="10" fillId="49" borderId="126" applyNumberFormat="0" applyProtection="0">
      <alignment horizontal="right" vertical="center"/>
    </xf>
    <xf numFmtId="4" fontId="10" fillId="27" borderId="126" applyNumberFormat="0" applyProtection="0">
      <alignment horizontal="right" vertical="center"/>
    </xf>
    <xf numFmtId="3" fontId="80" fillId="0" borderId="0" applyFont="0" applyFill="0" applyBorder="0" applyAlignment="0" applyProtection="0"/>
    <xf numFmtId="4" fontId="10" fillId="51" borderId="126" applyNumberFormat="0" applyProtection="0">
      <alignment horizontal="right" vertical="center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" fillId="50" borderId="126" applyNumberFormat="0" applyProtection="0">
      <alignment horizontal="left" vertical="center" indent="1"/>
    </xf>
    <xf numFmtId="0" fontId="7" fillId="50" borderId="126" applyNumberFormat="0" applyProtection="0">
      <alignment horizontal="left" vertical="top" indent="1"/>
    </xf>
    <xf numFmtId="0" fontId="7" fillId="3" borderId="126" applyNumberFormat="0" applyProtection="0">
      <alignment horizontal="left" vertical="center" indent="1"/>
    </xf>
    <xf numFmtId="0" fontId="7" fillId="3" borderId="126" applyNumberFormat="0" applyProtection="0">
      <alignment horizontal="left" vertical="top" indent="1"/>
    </xf>
    <xf numFmtId="0" fontId="7" fillId="53" borderId="126" applyNumberFormat="0" applyProtection="0">
      <alignment horizontal="left" vertical="center" indent="1"/>
    </xf>
    <xf numFmtId="0" fontId="7" fillId="53" borderId="126" applyNumberFormat="0" applyProtection="0">
      <alignment horizontal="left" vertical="top" indent="1"/>
    </xf>
    <xf numFmtId="0" fontId="7" fillId="54" borderId="126" applyNumberFormat="0" applyProtection="0">
      <alignment horizontal="left" vertical="center" indent="1"/>
    </xf>
    <xf numFmtId="0" fontId="7" fillId="54" borderId="126" applyNumberFormat="0" applyProtection="0">
      <alignment horizontal="left" vertical="top" indent="1"/>
    </xf>
    <xf numFmtId="4" fontId="10" fillId="42" borderId="126" applyNumberFormat="0" applyProtection="0">
      <alignment vertical="center"/>
    </xf>
    <xf numFmtId="4" fontId="91" fillId="42" borderId="126" applyNumberFormat="0" applyProtection="0">
      <alignment vertical="center"/>
    </xf>
    <xf numFmtId="4" fontId="10" fillId="42" borderId="126" applyNumberFormat="0" applyProtection="0">
      <alignment horizontal="left" vertical="center" indent="1"/>
    </xf>
    <xf numFmtId="0" fontId="10" fillId="42" borderId="126" applyNumberFormat="0" applyProtection="0">
      <alignment horizontal="left" vertical="top" indent="1"/>
    </xf>
    <xf numFmtId="4" fontId="10" fillId="0" borderId="126" applyNumberFormat="0" applyProtection="0">
      <alignment horizontal="right" vertical="center"/>
    </xf>
    <xf numFmtId="4" fontId="91" fillId="13" borderId="126" applyNumberFormat="0" applyProtection="0">
      <alignment horizontal="right" vertical="center"/>
    </xf>
    <xf numFmtId="4" fontId="10" fillId="0" borderId="126" applyNumberFormat="0" applyProtection="0">
      <alignment horizontal="left" vertical="center" indent="1"/>
    </xf>
    <xf numFmtId="4" fontId="10" fillId="0" borderId="126" applyNumberFormat="0" applyProtection="0">
      <alignment horizontal="left" vertical="center" indent="1"/>
    </xf>
    <xf numFmtId="4" fontId="10" fillId="44" borderId="126" applyNumberFormat="0" applyProtection="0">
      <alignment horizontal="left" vertical="center" indent="1"/>
    </xf>
    <xf numFmtId="0" fontId="10" fillId="3" borderId="126" applyNumberFormat="0" applyProtection="0">
      <alignment horizontal="center" vertical="top"/>
    </xf>
    <xf numFmtId="0" fontId="10" fillId="3" borderId="126" applyNumberFormat="0" applyProtection="0">
      <alignment horizontal="left" vertical="top"/>
    </xf>
    <xf numFmtId="4" fontId="76" fillId="13" borderId="126" applyNumberFormat="0" applyProtection="0">
      <alignment horizontal="right"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121">
      <alignment horizontal="justify" vertical="top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127"/>
    <xf numFmtId="43" fontId="7" fillId="0" borderId="0" applyFont="0" applyFill="0" applyBorder="0" applyAlignment="0" applyProtection="0"/>
    <xf numFmtId="0" fontId="17" fillId="0" borderId="128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129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13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131"/>
    <xf numFmtId="0" fontId="7" fillId="0" borderId="0"/>
    <xf numFmtId="43" fontId="7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9" fillId="0" borderId="133">
      <alignment horizontal="left" vertical="center"/>
    </xf>
    <xf numFmtId="10" fontId="39" fillId="42" borderId="132" applyNumberFormat="0" applyBorder="0" applyAlignment="0" applyProtection="0"/>
    <xf numFmtId="9" fontId="7" fillId="0" borderId="0" applyFont="0" applyFill="0" applyBorder="0" applyAlignment="0" applyProtection="0"/>
    <xf numFmtId="0" fontId="8" fillId="0" borderId="132">
      <alignment horizontal="center" vertical="center" wrapText="1"/>
    </xf>
    <xf numFmtId="41" fontId="7" fillId="0" borderId="0" applyFont="0" applyFill="0" applyBorder="0" applyAlignment="0" applyProtection="0"/>
    <xf numFmtId="0" fontId="111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89" fontId="108" fillId="0" borderId="0"/>
    <xf numFmtId="190" fontId="6" fillId="0" borderId="0"/>
    <xf numFmtId="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0" fillId="0" borderId="137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0" fontId="111" fillId="0" borderId="0"/>
    <xf numFmtId="4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11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0" fontId="111" fillId="0" borderId="0"/>
    <xf numFmtId="4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0" fontId="111" fillId="0" borderId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  <xf numFmtId="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1" fillId="0" borderId="0"/>
  </cellStyleXfs>
  <cellXfs count="565">
    <xf numFmtId="0" fontId="0" fillId="0" borderId="0" xfId="0"/>
    <xf numFmtId="0" fontId="9" fillId="0" borderId="0" xfId="0" applyFont="1"/>
    <xf numFmtId="0" fontId="8" fillId="0" borderId="0" xfId="0" applyFont="1"/>
    <xf numFmtId="37" fontId="9" fillId="0" borderId="0" xfId="0" applyNumberFormat="1" applyFont="1"/>
    <xf numFmtId="37" fontId="9" fillId="0" borderId="2" xfId="0" applyNumberFormat="1" applyFont="1" applyBorder="1"/>
    <xf numFmtId="37" fontId="9" fillId="0" borderId="3" xfId="0" applyNumberFormat="1" applyFont="1" applyBorder="1"/>
    <xf numFmtId="0" fontId="7" fillId="0" borderId="0" xfId="0" applyFont="1"/>
    <xf numFmtId="37" fontId="9" fillId="2" borderId="10" xfId="0" applyNumberFormat="1" applyFont="1" applyFill="1" applyBorder="1"/>
    <xf numFmtId="37" fontId="9" fillId="2" borderId="11" xfId="0" applyNumberFormat="1" applyFont="1" applyFill="1" applyBorder="1"/>
    <xf numFmtId="37" fontId="10" fillId="0" borderId="7" xfId="3" quotePrefix="1" applyNumberFormat="1" applyFont="1" applyBorder="1" applyAlignment="1">
      <alignment horizontal="center" vertical="center"/>
    </xf>
    <xf numFmtId="37" fontId="9" fillId="0" borderId="7" xfId="0" applyNumberFormat="1" applyFont="1" applyBorder="1"/>
    <xf numFmtId="37" fontId="12" fillId="0" borderId="7" xfId="0" applyNumberFormat="1" applyFont="1" applyBorder="1"/>
    <xf numFmtId="37" fontId="10" fillId="0" borderId="2" xfId="3" applyNumberFormat="1" applyFont="1" applyBorder="1" applyAlignment="1">
      <alignment horizontal="center" vertical="center"/>
    </xf>
    <xf numFmtId="37" fontId="12" fillId="0" borderId="2" xfId="0" applyNumberFormat="1" applyFont="1" applyBorder="1"/>
    <xf numFmtId="37" fontId="10" fillId="0" borderId="2" xfId="3" quotePrefix="1" applyNumberFormat="1" applyFont="1" applyBorder="1" applyAlignment="1">
      <alignment horizontal="center" vertical="center"/>
    </xf>
    <xf numFmtId="37" fontId="10" fillId="0" borderId="2" xfId="3" quotePrefix="1" applyNumberFormat="1" applyFont="1" applyBorder="1" applyAlignment="1" applyProtection="1">
      <alignment horizontal="center" vertical="center"/>
      <protection locked="0"/>
    </xf>
    <xf numFmtId="37" fontId="10" fillId="0" borderId="3" xfId="3" applyNumberFormat="1" applyFont="1" applyBorder="1" applyAlignment="1">
      <alignment horizontal="center" vertical="center"/>
    </xf>
    <xf numFmtId="37" fontId="12" fillId="0" borderId="3" xfId="0" applyNumberFormat="1" applyFont="1" applyBorder="1"/>
    <xf numFmtId="37" fontId="12" fillId="0" borderId="1" xfId="0" applyNumberFormat="1" applyFont="1" applyBorder="1"/>
    <xf numFmtId="37" fontId="10" fillId="0" borderId="3" xfId="3" quotePrefix="1" applyNumberFormat="1" applyFont="1" applyBorder="1" applyAlignment="1">
      <alignment horizontal="center" vertical="center"/>
    </xf>
    <xf numFmtId="37" fontId="12" fillId="0" borderId="8" xfId="0" applyNumberFormat="1" applyFont="1" applyBorder="1"/>
    <xf numFmtId="37" fontId="9" fillId="2" borderId="13" xfId="0" applyNumberFormat="1" applyFont="1" applyFill="1" applyBorder="1"/>
    <xf numFmtId="37" fontId="7" fillId="0" borderId="2" xfId="0" applyNumberFormat="1" applyFont="1" applyBorder="1"/>
    <xf numFmtId="0" fontId="8" fillId="2" borderId="15" xfId="0" applyFont="1" applyFill="1" applyBorder="1" applyAlignment="1">
      <alignment horizontal="center"/>
    </xf>
    <xf numFmtId="37" fontId="8" fillId="0" borderId="17" xfId="0" applyNumberFormat="1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37" fontId="5" fillId="0" borderId="2" xfId="0" applyNumberFormat="1" applyFont="1" applyFill="1" applyBorder="1"/>
    <xf numFmtId="0" fontId="5" fillId="0" borderId="0" xfId="0" applyFont="1"/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7" fontId="5" fillId="0" borderId="0" xfId="0" applyNumberFormat="1" applyFont="1"/>
    <xf numFmtId="164" fontId="5" fillId="0" borderId="0" xfId="0" applyNumberFormat="1" applyFont="1" applyAlignment="1">
      <alignment horizontal="center"/>
    </xf>
    <xf numFmtId="37" fontId="5" fillId="0" borderId="2" xfId="0" applyNumberFormat="1" applyFont="1" applyBorder="1"/>
    <xf numFmtId="0" fontId="5" fillId="2" borderId="14" xfId="0" applyFont="1" applyFill="1" applyBorder="1" applyAlignment="1">
      <alignment horizontal="center"/>
    </xf>
    <xf numFmtId="164" fontId="8" fillId="2" borderId="15" xfId="2" applyNumberFormat="1" applyFont="1" applyFill="1" applyBorder="1" applyAlignment="1">
      <alignment horizontal="center"/>
    </xf>
    <xf numFmtId="0" fontId="8" fillId="2" borderId="15" xfId="0" applyFont="1" applyFill="1" applyBorder="1"/>
    <xf numFmtId="37" fontId="8" fillId="0" borderId="17" xfId="2" applyNumberFormat="1" applyFont="1" applyFill="1" applyBorder="1" applyAlignment="1"/>
    <xf numFmtId="37" fontId="12" fillId="0" borderId="45" xfId="0" applyNumberFormat="1" applyFont="1" applyBorder="1"/>
    <xf numFmtId="37" fontId="12" fillId="0" borderId="2" xfId="0" applyNumberFormat="1" applyFont="1" applyFill="1" applyBorder="1"/>
    <xf numFmtId="37" fontId="12" fillId="0" borderId="3" xfId="0" applyNumberFormat="1" applyFont="1" applyFill="1" applyBorder="1"/>
    <xf numFmtId="0" fontId="7" fillId="0" borderId="2" xfId="0" applyFont="1" applyFill="1" applyBorder="1"/>
    <xf numFmtId="37" fontId="8" fillId="0" borderId="49" xfId="9" applyNumberFormat="1" applyFont="1" applyBorder="1" applyAlignment="1">
      <alignment horizontal="centerContinuous"/>
    </xf>
    <xf numFmtId="37" fontId="4" fillId="0" borderId="0" xfId="0" applyNumberFormat="1" applyFont="1"/>
    <xf numFmtId="37" fontId="4" fillId="2" borderId="10" xfId="0" applyNumberFormat="1" applyFont="1" applyFill="1" applyBorder="1"/>
    <xf numFmtId="37" fontId="4" fillId="2" borderId="11" xfId="0" applyNumberFormat="1" applyFont="1" applyFill="1" applyBorder="1"/>
    <xf numFmtId="37" fontId="4" fillId="0" borderId="7" xfId="0" applyNumberFormat="1" applyFont="1" applyBorder="1"/>
    <xf numFmtId="37" fontId="4" fillId="0" borderId="2" xfId="0" applyNumberFormat="1" applyFont="1" applyBorder="1"/>
    <xf numFmtId="37" fontId="4" fillId="0" borderId="3" xfId="0" applyNumberFormat="1" applyFont="1" applyBorder="1"/>
    <xf numFmtId="37" fontId="4" fillId="2" borderId="13" xfId="0" applyNumberFormat="1" applyFont="1" applyFill="1" applyBorder="1"/>
    <xf numFmtId="37" fontId="12" fillId="0" borderId="51" xfId="0" applyNumberFormat="1" applyFont="1" applyBorder="1"/>
    <xf numFmtId="37" fontId="9" fillId="0" borderId="51" xfId="0" applyNumberFormat="1" applyFont="1" applyFill="1" applyBorder="1"/>
    <xf numFmtId="37" fontId="12" fillId="0" borderId="51" xfId="0" applyNumberFormat="1" applyFont="1" applyFill="1" applyBorder="1"/>
    <xf numFmtId="37" fontId="9" fillId="0" borderId="7" xfId="0" applyNumberFormat="1" applyFont="1" applyFill="1" applyBorder="1"/>
    <xf numFmtId="37" fontId="12" fillId="0" borderId="7" xfId="0" applyNumberFormat="1" applyFont="1" applyFill="1" applyBorder="1"/>
    <xf numFmtId="37" fontId="9" fillId="0" borderId="2" xfId="0" applyNumberFormat="1" applyFont="1" applyFill="1" applyBorder="1"/>
    <xf numFmtId="37" fontId="9" fillId="0" borderId="3" xfId="0" applyNumberFormat="1" applyFont="1" applyFill="1" applyBorder="1"/>
    <xf numFmtId="37" fontId="12" fillId="0" borderId="1" xfId="0" applyNumberFormat="1" applyFont="1" applyFill="1" applyBorder="1"/>
    <xf numFmtId="37" fontId="12" fillId="0" borderId="8" xfId="0" applyNumberFormat="1" applyFont="1" applyFill="1" applyBorder="1"/>
    <xf numFmtId="37" fontId="12" fillId="0" borderId="22" xfId="0" applyNumberFormat="1" applyFont="1" applyBorder="1" applyAlignment="1">
      <alignment horizontal="centerContinuous"/>
    </xf>
    <xf numFmtId="37" fontId="11" fillId="0" borderId="53" xfId="5" applyNumberFormat="1" applyFont="1" applyFill="1" applyBorder="1" applyAlignment="1" applyProtection="1">
      <alignment horizontal="center" vertical="top"/>
      <protection locked="0"/>
    </xf>
    <xf numFmtId="37" fontId="7" fillId="0" borderId="54" xfId="0" applyNumberFormat="1" applyFont="1" applyFill="1" applyBorder="1" applyAlignment="1">
      <alignment horizontal="center"/>
    </xf>
    <xf numFmtId="37" fontId="7" fillId="0" borderId="2" xfId="0" applyNumberFormat="1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5" fillId="0" borderId="0" xfId="0" applyFont="1" applyBorder="1"/>
    <xf numFmtId="0" fontId="8" fillId="2" borderId="55" xfId="0" applyFont="1" applyFill="1" applyBorder="1"/>
    <xf numFmtId="164" fontId="5" fillId="2" borderId="16" xfId="0" applyNumberFormat="1" applyFont="1" applyFill="1" applyBorder="1" applyAlignment="1">
      <alignment horizontal="center"/>
    </xf>
    <xf numFmtId="0" fontId="5" fillId="0" borderId="0" xfId="0" applyFont="1" applyFill="1"/>
    <xf numFmtId="37" fontId="5" fillId="0" borderId="0" xfId="0" applyNumberFormat="1" applyFont="1" applyFill="1"/>
    <xf numFmtId="0" fontId="4" fillId="0" borderId="2" xfId="0" applyFont="1" applyFill="1" applyBorder="1"/>
    <xf numFmtId="0" fontId="7" fillId="0" borderId="2" xfId="0" quotePrefix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37" fontId="2" fillId="0" borderId="0" xfId="0" applyNumberFormat="1" applyFont="1"/>
    <xf numFmtId="0" fontId="1" fillId="0" borderId="2" xfId="11" applyFont="1" applyBorder="1"/>
    <xf numFmtId="0" fontId="8" fillId="0" borderId="64" xfId="10" applyFont="1" applyBorder="1" applyAlignment="1">
      <alignment horizontal="centerContinuous"/>
    </xf>
    <xf numFmtId="0" fontId="8" fillId="0" borderId="49" xfId="10" applyFont="1" applyBorder="1" applyAlignment="1">
      <alignment horizontal="centerContinuous"/>
    </xf>
    <xf numFmtId="0" fontId="8" fillId="0" borderId="50" xfId="10" applyFont="1" applyBorder="1" applyAlignment="1">
      <alignment horizontal="centerContinuous"/>
    </xf>
    <xf numFmtId="0" fontId="8" fillId="0" borderId="62" xfId="10" applyFont="1" applyBorder="1" applyAlignment="1">
      <alignment horizontal="center"/>
    </xf>
    <xf numFmtId="166" fontId="1" fillId="0" borderId="2" xfId="11" applyNumberFormat="1" applyFont="1" applyBorder="1"/>
    <xf numFmtId="0" fontId="1" fillId="0" borderId="3" xfId="11" applyFont="1" applyBorder="1"/>
    <xf numFmtId="37" fontId="8" fillId="0" borderId="62" xfId="0" applyNumberFormat="1" applyFont="1" applyBorder="1"/>
    <xf numFmtId="37" fontId="8" fillId="0" borderId="53" xfId="9" applyNumberFormat="1" applyFont="1" applyBorder="1" applyAlignment="1">
      <alignment horizontal="center"/>
    </xf>
    <xf numFmtId="0" fontId="1" fillId="0" borderId="2" xfId="0" applyFont="1" applyFill="1" applyBorder="1"/>
    <xf numFmtId="166" fontId="8" fillId="0" borderId="62" xfId="1" applyNumberFormat="1" applyFont="1" applyBorder="1" applyAlignment="1">
      <alignment horizontal="center"/>
    </xf>
    <xf numFmtId="0" fontId="1" fillId="0" borderId="0" xfId="0" applyFont="1"/>
    <xf numFmtId="37" fontId="8" fillId="0" borderId="62" xfId="2" applyNumberFormat="1" applyFont="1" applyBorder="1" applyAlignment="1">
      <alignment horizontal="centerContinuous"/>
    </xf>
    <xf numFmtId="37" fontId="8" fillId="0" borderId="64" xfId="2" applyNumberFormat="1" applyFont="1" applyBorder="1" applyAlignment="1">
      <alignment horizontal="centerContinuous"/>
    </xf>
    <xf numFmtId="164" fontId="8" fillId="0" borderId="50" xfId="2" applyNumberFormat="1" applyFont="1" applyBorder="1" applyAlignment="1">
      <alignment horizontal="centerContinuous"/>
    </xf>
    <xf numFmtId="164" fontId="8" fillId="0" borderId="52" xfId="9" applyNumberFormat="1" applyFont="1" applyBorder="1" applyAlignment="1">
      <alignment horizontal="center"/>
    </xf>
    <xf numFmtId="164" fontId="8" fillId="0" borderId="52" xfId="2" applyNumberFormat="1" applyFont="1" applyBorder="1" applyAlignment="1">
      <alignment horizontal="center"/>
    </xf>
    <xf numFmtId="37" fontId="8" fillId="0" borderId="64" xfId="9" applyNumberFormat="1" applyFont="1" applyBorder="1" applyAlignment="1">
      <alignment horizontal="centerContinuous"/>
    </xf>
    <xf numFmtId="37" fontId="8" fillId="0" borderId="50" xfId="9" applyNumberFormat="1" applyFont="1" applyBorder="1" applyAlignment="1">
      <alignment horizontal="centerContinuous"/>
    </xf>
    <xf numFmtId="166" fontId="8" fillId="0" borderId="49" xfId="1" applyNumberFormat="1" applyFont="1" applyBorder="1" applyAlignment="1">
      <alignment horizontal="centerContinuous"/>
    </xf>
    <xf numFmtId="37" fontId="8" fillId="0" borderId="62" xfId="2" applyNumberFormat="1" applyFont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8" fillId="0" borderId="62" xfId="2" applyNumberFormat="1" applyFont="1" applyFill="1" applyBorder="1" applyAlignment="1">
      <alignment horizontal="center"/>
    </xf>
    <xf numFmtId="164" fontId="8" fillId="0" borderId="53" xfId="9" applyNumberFormat="1" applyFont="1" applyBorder="1" applyAlignment="1">
      <alignment horizontal="center"/>
    </xf>
    <xf numFmtId="164" fontId="8" fillId="0" borderId="53" xfId="2" applyNumberFormat="1" applyFont="1" applyBorder="1" applyAlignment="1">
      <alignment horizontal="center"/>
    </xf>
    <xf numFmtId="37" fontId="8" fillId="0" borderId="62" xfId="9" applyNumberFormat="1" applyFont="1" applyBorder="1" applyAlignment="1">
      <alignment horizontal="center"/>
    </xf>
    <xf numFmtId="0" fontId="8" fillId="0" borderId="62" xfId="0" applyFont="1" applyBorder="1"/>
    <xf numFmtId="37" fontId="5" fillId="0" borderId="44" xfId="0" applyNumberFormat="1" applyFont="1" applyFill="1" applyBorder="1"/>
    <xf numFmtId="37" fontId="8" fillId="0" borderId="52" xfId="9" applyNumberFormat="1" applyFont="1" applyBorder="1" applyAlignment="1">
      <alignment horizontal="centerContinuous"/>
    </xf>
    <xf numFmtId="0" fontId="1" fillId="2" borderId="64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164" fontId="8" fillId="2" borderId="49" xfId="2" applyNumberFormat="1" applyFont="1" applyFill="1" applyBorder="1" applyAlignment="1">
      <alignment horizontal="center"/>
    </xf>
    <xf numFmtId="164" fontId="8" fillId="2" borderId="50" xfId="2" applyNumberFormat="1" applyFont="1" applyFill="1" applyBorder="1" applyAlignment="1">
      <alignment horizontal="center"/>
    </xf>
    <xf numFmtId="37" fontId="8" fillId="2" borderId="62" xfId="2" applyNumberFormat="1" applyFont="1" applyFill="1" applyBorder="1" applyAlignment="1">
      <alignment horizontal="center"/>
    </xf>
    <xf numFmtId="164" fontId="8" fillId="2" borderId="64" xfId="2" applyNumberFormat="1" applyFont="1" applyFill="1" applyBorder="1" applyAlignment="1">
      <alignment horizontal="center"/>
    </xf>
    <xf numFmtId="37" fontId="1" fillId="2" borderId="50" xfId="0" applyNumberFormat="1" applyFont="1" applyFill="1" applyBorder="1"/>
    <xf numFmtId="37" fontId="8" fillId="0" borderId="56" xfId="0" applyNumberFormat="1" applyFont="1" applyBorder="1"/>
    <xf numFmtId="37" fontId="7" fillId="0" borderId="3" xfId="0" applyNumberFormat="1" applyFont="1" applyBorder="1"/>
    <xf numFmtId="164" fontId="8" fillId="2" borderId="16" xfId="2" applyNumberFormat="1" applyFont="1" applyFill="1" applyBorder="1" applyAlignment="1">
      <alignment horizontal="center"/>
    </xf>
    <xf numFmtId="37" fontId="10" fillId="0" borderId="2" xfId="3" quotePrefix="1" applyNumberFormat="1" applyFont="1" applyFill="1" applyBorder="1" applyAlignment="1">
      <alignment horizontal="center" vertical="center"/>
    </xf>
    <xf numFmtId="37" fontId="4" fillId="0" borderId="2" xfId="0" applyNumberFormat="1" applyFont="1" applyFill="1" applyBorder="1"/>
    <xf numFmtId="37" fontId="10" fillId="0" borderId="2" xfId="3" quotePrefix="1" applyNumberFormat="1" applyFont="1" applyFill="1" applyBorder="1" applyAlignment="1" applyProtection="1">
      <alignment horizontal="center" vertical="center"/>
      <protection locked="0"/>
    </xf>
    <xf numFmtId="37" fontId="10" fillId="0" borderId="3" xfId="3" applyNumberFormat="1" applyFont="1" applyFill="1" applyBorder="1" applyAlignment="1">
      <alignment horizontal="center" vertical="center"/>
    </xf>
    <xf numFmtId="37" fontId="4" fillId="0" borderId="46" xfId="0" applyNumberFormat="1" applyFont="1" applyFill="1" applyBorder="1"/>
    <xf numFmtId="37" fontId="4" fillId="0" borderId="3" xfId="0" applyNumberFormat="1" applyFont="1" applyFill="1" applyBorder="1"/>
    <xf numFmtId="37" fontId="12" fillId="0" borderId="62" xfId="0" applyNumberFormat="1" applyFont="1" applyFill="1" applyBorder="1"/>
    <xf numFmtId="37" fontId="10" fillId="0" borderId="7" xfId="3" quotePrefix="1" applyNumberFormat="1" applyFont="1" applyFill="1" applyBorder="1" applyAlignment="1">
      <alignment horizontal="center" vertical="center"/>
    </xf>
    <xf numFmtId="37" fontId="4" fillId="0" borderId="7" xfId="0" applyNumberFormat="1" applyFont="1" applyFill="1" applyBorder="1"/>
    <xf numFmtId="37" fontId="10" fillId="0" borderId="2" xfId="3" applyNumberFormat="1" applyFont="1" applyFill="1" applyBorder="1" applyAlignment="1">
      <alignment horizontal="center" vertical="center"/>
    </xf>
    <xf numFmtId="37" fontId="10" fillId="0" borderId="3" xfId="3" quotePrefix="1" applyNumberFormat="1" applyFont="1" applyFill="1" applyBorder="1" applyAlignment="1">
      <alignment horizontal="center" vertical="center"/>
    </xf>
    <xf numFmtId="37" fontId="11" fillId="0" borderId="66" xfId="4" applyNumberFormat="1" applyFont="1" applyFill="1" applyBorder="1" applyAlignment="1" applyProtection="1">
      <alignment horizontal="centerContinuous"/>
      <protection locked="0"/>
    </xf>
    <xf numFmtId="37" fontId="1" fillId="0" borderId="66" xfId="0" applyNumberFormat="1" applyFont="1" applyBorder="1" applyAlignment="1">
      <alignment horizontal="centerContinuous"/>
    </xf>
    <xf numFmtId="37" fontId="1" fillId="0" borderId="67" xfId="0" applyNumberFormat="1" applyFont="1" applyBorder="1" applyAlignment="1">
      <alignment horizontal="centerContinuous"/>
    </xf>
    <xf numFmtId="37" fontId="12" fillId="0" borderId="67" xfId="0" applyNumberFormat="1" applyFont="1" applyBorder="1" applyAlignment="1">
      <alignment horizontal="centerContinuous"/>
    </xf>
    <xf numFmtId="37" fontId="12" fillId="0" borderId="49" xfId="0" applyNumberFormat="1" applyFont="1" applyBorder="1" applyAlignment="1">
      <alignment horizontal="centerContinuous"/>
    </xf>
    <xf numFmtId="37" fontId="12" fillId="0" borderId="50" xfId="0" applyNumberFormat="1" applyFont="1" applyBorder="1" applyAlignment="1">
      <alignment horizontal="centerContinuous"/>
    </xf>
    <xf numFmtId="37" fontId="12" fillId="0" borderId="52" xfId="0" applyNumberFormat="1" applyFont="1" applyBorder="1" applyAlignment="1">
      <alignment horizontal="centerContinuous"/>
    </xf>
    <xf numFmtId="37" fontId="1" fillId="2" borderId="67" xfId="0" applyNumberFormat="1" applyFont="1" applyFill="1" applyBorder="1"/>
    <xf numFmtId="37" fontId="1" fillId="2" borderId="12" xfId="0" applyNumberFormat="1" applyFont="1" applyFill="1" applyBorder="1"/>
    <xf numFmtId="37" fontId="11" fillId="0" borderId="68" xfId="4" applyNumberFormat="1" applyFont="1" applyFill="1" applyBorder="1" applyAlignment="1" applyProtection="1">
      <alignment horizontal="centerContinuous"/>
      <protection locked="0"/>
    </xf>
    <xf numFmtId="37" fontId="1" fillId="0" borderId="68" xfId="0" applyNumberFormat="1" applyFont="1" applyBorder="1" applyAlignment="1">
      <alignment horizontal="centerContinuous"/>
    </xf>
    <xf numFmtId="37" fontId="1" fillId="0" borderId="69" xfId="0" applyNumberFormat="1" applyFont="1" applyBorder="1" applyAlignment="1">
      <alignment horizontal="centerContinuous"/>
    </xf>
    <xf numFmtId="37" fontId="12" fillId="0" borderId="69" xfId="0" applyNumberFormat="1" applyFont="1" applyBorder="1" applyAlignment="1">
      <alignment horizontal="centerContinuous"/>
    </xf>
    <xf numFmtId="37" fontId="12" fillId="0" borderId="70" xfId="0" applyNumberFormat="1" applyFont="1" applyBorder="1" applyAlignment="1">
      <alignment horizontal="centerContinuous"/>
    </xf>
    <xf numFmtId="37" fontId="12" fillId="0" borderId="71" xfId="0" applyNumberFormat="1" applyFont="1" applyBorder="1" applyAlignment="1">
      <alignment horizontal="centerContinuous"/>
    </xf>
    <xf numFmtId="37" fontId="1" fillId="2" borderId="69" xfId="0" applyNumberFormat="1" applyFont="1" applyFill="1" applyBorder="1"/>
    <xf numFmtId="37" fontId="1" fillId="2" borderId="71" xfId="0" applyNumberFormat="1" applyFont="1" applyFill="1" applyBorder="1"/>
    <xf numFmtId="37" fontId="9" fillId="0" borderId="54" xfId="0" applyNumberFormat="1" applyFont="1" applyFill="1" applyBorder="1"/>
    <xf numFmtId="37" fontId="12" fillId="0" borderId="54" xfId="0" applyNumberFormat="1" applyFont="1" applyFill="1" applyBorder="1"/>
    <xf numFmtId="0" fontId="4" fillId="17" borderId="66" xfId="0" applyFont="1" applyFill="1" applyBorder="1"/>
    <xf numFmtId="37" fontId="12" fillId="0" borderId="66" xfId="0" applyNumberFormat="1" applyFont="1" applyFill="1" applyBorder="1"/>
    <xf numFmtId="37" fontId="9" fillId="2" borderId="66" xfId="0" applyNumberFormat="1" applyFont="1" applyFill="1" applyBorder="1"/>
    <xf numFmtId="37" fontId="12" fillId="0" borderId="66" xfId="0" applyNumberFormat="1" applyFont="1" applyBorder="1"/>
    <xf numFmtId="37" fontId="1" fillId="2" borderId="66" xfId="0" applyNumberFormat="1" applyFont="1" applyFill="1" applyBorder="1"/>
    <xf numFmtId="37" fontId="11" fillId="0" borderId="66" xfId="5" applyNumberFormat="1" applyFont="1" applyFill="1" applyBorder="1" applyAlignment="1" applyProtection="1">
      <alignment horizontal="center" vertical="top"/>
      <protection locked="0"/>
    </xf>
    <xf numFmtId="37" fontId="1" fillId="0" borderId="50" xfId="0" applyNumberFormat="1" applyFont="1" applyBorder="1" applyAlignment="1">
      <alignment horizontal="centerContinuous"/>
    </xf>
    <xf numFmtId="0" fontId="8" fillId="0" borderId="65" xfId="0" applyFont="1" applyBorder="1"/>
    <xf numFmtId="37" fontId="8" fillId="0" borderId="65" xfId="0" applyNumberFormat="1" applyFont="1" applyFill="1" applyBorder="1"/>
    <xf numFmtId="0" fontId="8" fillId="2" borderId="71" xfId="0" applyFont="1" applyFill="1" applyBorder="1" applyAlignment="1">
      <alignment horizontal="center"/>
    </xf>
    <xf numFmtId="166" fontId="8" fillId="2" borderId="71" xfId="1" applyNumberFormat="1" applyFont="1" applyFill="1" applyBorder="1"/>
    <xf numFmtId="37" fontId="8" fillId="0" borderId="68" xfId="2" applyNumberFormat="1" applyFont="1" applyBorder="1" applyAlignment="1">
      <alignment horizontal="centerContinuous"/>
    </xf>
    <xf numFmtId="37" fontId="8" fillId="0" borderId="73" xfId="2" applyNumberFormat="1" applyFont="1" applyBorder="1" applyAlignment="1">
      <alignment horizontal="centerContinuous"/>
    </xf>
    <xf numFmtId="164" fontId="8" fillId="0" borderId="15" xfId="2" applyNumberFormat="1" applyFont="1" applyBorder="1" applyAlignment="1">
      <alignment horizontal="centerContinuous"/>
    </xf>
    <xf numFmtId="164" fontId="8" fillId="0" borderId="22" xfId="9" applyNumberFormat="1" applyFont="1" applyBorder="1" applyAlignment="1">
      <alignment horizontal="center"/>
    </xf>
    <xf numFmtId="164" fontId="8" fillId="0" borderId="22" xfId="2" applyNumberFormat="1" applyFont="1" applyBorder="1" applyAlignment="1">
      <alignment horizontal="center"/>
    </xf>
    <xf numFmtId="37" fontId="8" fillId="0" borderId="73" xfId="9" applyNumberFormat="1" applyFont="1" applyBorder="1" applyAlignment="1">
      <alignment horizontal="centerContinuous"/>
    </xf>
    <xf numFmtId="37" fontId="8" fillId="0" borderId="16" xfId="9" applyNumberFormat="1" applyFont="1" applyBorder="1" applyAlignment="1">
      <alignment horizontal="centerContinuous"/>
    </xf>
    <xf numFmtId="37" fontId="8" fillId="0" borderId="15" xfId="9" applyNumberFormat="1" applyFont="1" applyBorder="1" applyAlignment="1">
      <alignment horizontal="centerContinuous"/>
    </xf>
    <xf numFmtId="166" fontId="8" fillId="0" borderId="16" xfId="1" applyNumberFormat="1" applyFont="1" applyBorder="1" applyAlignment="1">
      <alignment horizontal="centerContinuous"/>
    </xf>
    <xf numFmtId="0" fontId="1" fillId="0" borderId="65" xfId="0" applyFont="1" applyBorder="1"/>
    <xf numFmtId="37" fontId="8" fillId="0" borderId="68" xfId="2" applyNumberFormat="1" applyFont="1" applyBorder="1" applyAlignment="1">
      <alignment horizontal="center"/>
    </xf>
    <xf numFmtId="164" fontId="8" fillId="0" borderId="68" xfId="0" applyNumberFormat="1" applyFont="1" applyFill="1" applyBorder="1" applyAlignment="1">
      <alignment horizontal="center"/>
    </xf>
    <xf numFmtId="164" fontId="8" fillId="0" borderId="68" xfId="2" applyNumberFormat="1" applyFont="1" applyFill="1" applyBorder="1" applyAlignment="1">
      <alignment horizontal="center"/>
    </xf>
    <xf numFmtId="164" fontId="8" fillId="0" borderId="1" xfId="9" applyNumberFormat="1" applyFont="1" applyBorder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37" fontId="8" fillId="0" borderId="68" xfId="9" applyNumberFormat="1" applyFont="1" applyBorder="1" applyAlignment="1">
      <alignment horizontal="center"/>
    </xf>
    <xf numFmtId="166" fontId="8" fillId="0" borderId="68" xfId="1" applyNumberFormat="1" applyFont="1" applyBorder="1" applyAlignment="1">
      <alignment horizontal="center"/>
    </xf>
    <xf numFmtId="0" fontId="1" fillId="0" borderId="0" xfId="0" applyFont="1" applyBorder="1"/>
    <xf numFmtId="0" fontId="8" fillId="0" borderId="68" xfId="0" applyFont="1" applyBorder="1"/>
    <xf numFmtId="0" fontId="8" fillId="2" borderId="73" xfId="0" applyFont="1" applyFill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37" fontId="8" fillId="0" borderId="68" xfId="0" applyNumberFormat="1" applyFont="1" applyFill="1" applyBorder="1"/>
    <xf numFmtId="0" fontId="8" fillId="0" borderId="0" xfId="0" applyFont="1" applyBorder="1"/>
    <xf numFmtId="0" fontId="8" fillId="0" borderId="13" xfId="0" applyFont="1" applyBorder="1"/>
    <xf numFmtId="0" fontId="8" fillId="0" borderId="75" xfId="0" applyFont="1" applyBorder="1"/>
    <xf numFmtId="0" fontId="8" fillId="0" borderId="72" xfId="0" applyFont="1" applyBorder="1"/>
    <xf numFmtId="37" fontId="8" fillId="0" borderId="72" xfId="0" applyNumberFormat="1" applyFont="1" applyFill="1" applyBorder="1"/>
    <xf numFmtId="0" fontId="1" fillId="0" borderId="7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37" fontId="1" fillId="0" borderId="0" xfId="0" applyNumberFormat="1" applyFont="1" applyBorder="1"/>
    <xf numFmtId="37" fontId="1" fillId="0" borderId="0" xfId="0" applyNumberFormat="1" applyFont="1" applyFill="1" applyBorder="1"/>
    <xf numFmtId="0" fontId="5" fillId="0" borderId="65" xfId="0" applyFont="1" applyBorder="1"/>
    <xf numFmtId="0" fontId="7" fillId="0" borderId="0" xfId="0" applyFont="1" applyFill="1" applyBorder="1"/>
    <xf numFmtId="0" fontId="7" fillId="0" borderId="0" xfId="0" applyFont="1" applyBorder="1"/>
    <xf numFmtId="0" fontId="5" fillId="0" borderId="0" xfId="0" applyFont="1" applyFill="1" applyBorder="1"/>
    <xf numFmtId="0" fontId="5" fillId="0" borderId="7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37" fontId="7" fillId="0" borderId="0" xfId="0" applyNumberFormat="1" applyFont="1" applyBorder="1"/>
    <xf numFmtId="37" fontId="5" fillId="0" borderId="0" xfId="0" applyNumberFormat="1" applyFont="1" applyBorder="1" applyAlignment="1"/>
    <xf numFmtId="37" fontId="5" fillId="0" borderId="0" xfId="0" applyNumberFormat="1" applyFont="1" applyBorder="1"/>
    <xf numFmtId="167" fontId="8" fillId="0" borderId="68" xfId="14" applyNumberFormat="1" applyFont="1" applyFill="1" applyBorder="1" applyAlignment="1">
      <alignment horizontal="center"/>
    </xf>
    <xf numFmtId="37" fontId="8" fillId="0" borderId="68" xfId="14" applyNumberFormat="1" applyFont="1" applyFill="1" applyBorder="1" applyAlignment="1">
      <alignment horizontal="center"/>
    </xf>
    <xf numFmtId="37" fontId="8" fillId="0" borderId="68" xfId="0" applyNumberFormat="1" applyFont="1" applyFill="1" applyBorder="1" applyAlignment="1"/>
    <xf numFmtId="37" fontId="8" fillId="0" borderId="68" xfId="0" applyNumberFormat="1" applyFont="1" applyBorder="1"/>
    <xf numFmtId="0" fontId="8" fillId="2" borderId="70" xfId="0" applyFont="1" applyFill="1" applyBorder="1" applyAlignment="1">
      <alignment horizontal="center"/>
    </xf>
    <xf numFmtId="0" fontId="8" fillId="2" borderId="70" xfId="0" applyFont="1" applyFill="1" applyBorder="1"/>
    <xf numFmtId="164" fontId="8" fillId="2" borderId="70" xfId="0" applyNumberFormat="1" applyFont="1" applyFill="1" applyBorder="1" applyAlignment="1">
      <alignment horizontal="center"/>
    </xf>
    <xf numFmtId="37" fontId="8" fillId="0" borderId="71" xfId="0" applyNumberFormat="1" applyFont="1" applyFill="1" applyBorder="1"/>
    <xf numFmtId="37" fontId="12" fillId="0" borderId="68" xfId="0" applyNumberFormat="1" applyFont="1" applyBorder="1"/>
    <xf numFmtId="37" fontId="8" fillId="0" borderId="1" xfId="15" applyNumberFormat="1" applyFont="1" applyBorder="1" applyAlignment="1">
      <alignment horizontal="center"/>
    </xf>
    <xf numFmtId="37" fontId="8" fillId="0" borderId="1" xfId="16" applyNumberFormat="1" applyFont="1" applyBorder="1" applyAlignment="1">
      <alignment horizontal="center"/>
    </xf>
    <xf numFmtId="166" fontId="8" fillId="0" borderId="1" xfId="1" applyNumberFormat="1" applyFont="1" applyBorder="1" applyAlignment="1">
      <alignment horizontal="center"/>
    </xf>
    <xf numFmtId="37" fontId="8" fillId="2" borderId="75" xfId="0" applyNumberFormat="1" applyFont="1" applyFill="1" applyBorder="1"/>
    <xf numFmtId="37" fontId="8" fillId="2" borderId="76" xfId="0" applyNumberFormat="1" applyFont="1" applyFill="1" applyBorder="1"/>
    <xf numFmtId="37" fontId="8" fillId="0" borderId="73" xfId="16" applyNumberFormat="1" applyFont="1" applyBorder="1" applyAlignment="1">
      <alignment horizontal="centerContinuous"/>
    </xf>
    <xf numFmtId="37" fontId="8" fillId="0" borderId="70" xfId="16" applyNumberFormat="1" applyFont="1" applyBorder="1" applyAlignment="1">
      <alignment horizontal="centerContinuous"/>
    </xf>
    <xf numFmtId="0" fontId="8" fillId="0" borderId="71" xfId="16" applyFont="1" applyBorder="1" applyAlignment="1">
      <alignment horizontal="centerContinuous"/>
    </xf>
    <xf numFmtId="37" fontId="7" fillId="0" borderId="78" xfId="0" applyNumberFormat="1" applyFont="1" applyFill="1" applyBorder="1"/>
    <xf numFmtId="37" fontId="7" fillId="0" borderId="2" xfId="0" applyNumberFormat="1" applyFont="1" applyFill="1" applyBorder="1"/>
    <xf numFmtId="37" fontId="7" fillId="0" borderId="3" xfId="0" applyNumberFormat="1" applyFont="1" applyFill="1" applyBorder="1"/>
    <xf numFmtId="165" fontId="5" fillId="0" borderId="78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5" fillId="2" borderId="79" xfId="0" applyFont="1" applyFill="1" applyBorder="1" applyAlignment="1">
      <alignment horizontal="center"/>
    </xf>
    <xf numFmtId="0" fontId="5" fillId="2" borderId="80" xfId="0" applyFont="1" applyFill="1" applyBorder="1" applyAlignment="1">
      <alignment horizontal="center"/>
    </xf>
    <xf numFmtId="0" fontId="5" fillId="2" borderId="81" xfId="0" applyFont="1" applyFill="1" applyBorder="1" applyAlignment="1">
      <alignment horizontal="center"/>
    </xf>
    <xf numFmtId="0" fontId="5" fillId="2" borderId="82" xfId="0" applyFont="1" applyFill="1" applyBorder="1"/>
    <xf numFmtId="164" fontId="5" fillId="2" borderId="83" xfId="0" applyNumberFormat="1" applyFont="1" applyFill="1" applyBorder="1" applyAlignment="1">
      <alignment horizontal="center"/>
    </xf>
    <xf numFmtId="0" fontId="5" fillId="2" borderId="83" xfId="0" applyFont="1" applyFill="1" applyBorder="1" applyAlignment="1">
      <alignment horizontal="center"/>
    </xf>
    <xf numFmtId="0" fontId="5" fillId="2" borderId="84" xfId="0" applyFont="1" applyFill="1" applyBorder="1" applyAlignment="1">
      <alignment horizontal="center"/>
    </xf>
    <xf numFmtId="0" fontId="5" fillId="2" borderId="85" xfId="0" applyFont="1" applyFill="1" applyBorder="1"/>
    <xf numFmtId="164" fontId="5" fillId="2" borderId="86" xfId="0" applyNumberFormat="1" applyFont="1" applyFill="1" applyBorder="1" applyAlignment="1">
      <alignment horizontal="center"/>
    </xf>
    <xf numFmtId="0" fontId="5" fillId="2" borderId="86" xfId="0" applyFont="1" applyFill="1" applyBorder="1" applyAlignment="1">
      <alignment horizontal="center"/>
    </xf>
    <xf numFmtId="0" fontId="5" fillId="2" borderId="87" xfId="0" applyFont="1" applyFill="1" applyBorder="1" applyAlignment="1">
      <alignment horizontal="center"/>
    </xf>
    <xf numFmtId="0" fontId="5" fillId="2" borderId="88" xfId="0" applyFont="1" applyFill="1" applyBorder="1"/>
    <xf numFmtId="164" fontId="5" fillId="2" borderId="89" xfId="0" applyNumberFormat="1" applyFont="1" applyFill="1" applyBorder="1" applyAlignment="1">
      <alignment horizontal="center"/>
    </xf>
    <xf numFmtId="0" fontId="5" fillId="2" borderId="89" xfId="0" applyFont="1" applyFill="1" applyBorder="1" applyAlignment="1">
      <alignment horizontal="center"/>
    </xf>
    <xf numFmtId="0" fontId="5" fillId="2" borderId="90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2" borderId="73" xfId="0" applyFont="1" applyFill="1" applyBorder="1"/>
    <xf numFmtId="37" fontId="8" fillId="0" borderId="73" xfId="14" applyNumberFormat="1" applyFont="1" applyFill="1" applyBorder="1" applyAlignment="1">
      <alignment horizontal="centerContinuous"/>
    </xf>
    <xf numFmtId="164" fontId="8" fillId="0" borderId="71" xfId="14" applyNumberFormat="1" applyFont="1" applyFill="1" applyBorder="1" applyAlignment="1">
      <alignment horizontal="centerContinuous"/>
    </xf>
    <xf numFmtId="167" fontId="8" fillId="0" borderId="73" xfId="14" applyNumberFormat="1" applyFont="1" applyFill="1" applyBorder="1" applyAlignment="1">
      <alignment horizontal="centerContinuous"/>
    </xf>
    <xf numFmtId="167" fontId="8" fillId="0" borderId="71" xfId="14" applyNumberFormat="1" applyFont="1" applyFill="1" applyBorder="1" applyAlignment="1">
      <alignment horizontal="centerContinuous"/>
    </xf>
    <xf numFmtId="164" fontId="8" fillId="0" borderId="68" xfId="14" applyNumberFormat="1" applyFont="1" applyFill="1" applyBorder="1" applyAlignment="1">
      <alignment horizontal="center"/>
    </xf>
    <xf numFmtId="164" fontId="8" fillId="0" borderId="77" xfId="14" applyNumberFormat="1" applyFont="1" applyFill="1" applyBorder="1" applyAlignment="1">
      <alignment horizontal="center"/>
    </xf>
    <xf numFmtId="164" fontId="8" fillId="0" borderId="53" xfId="14" applyNumberFormat="1" applyFont="1" applyFill="1" applyBorder="1" applyAlignment="1">
      <alignment horizontal="center"/>
    </xf>
    <xf numFmtId="164" fontId="8" fillId="0" borderId="77" xfId="15" applyNumberFormat="1" applyFont="1" applyFill="1" applyBorder="1" applyAlignment="1">
      <alignment horizontal="center"/>
    </xf>
    <xf numFmtId="164" fontId="8" fillId="0" borderId="53" xfId="15" applyNumberFormat="1" applyFont="1" applyFill="1" applyBorder="1" applyAlignment="1">
      <alignment horizontal="center"/>
    </xf>
    <xf numFmtId="0" fontId="8" fillId="0" borderId="77" xfId="0" applyFont="1" applyBorder="1" applyAlignment="1">
      <alignment horizontal="center"/>
    </xf>
    <xf numFmtId="37" fontId="8" fillId="0" borderId="70" xfId="14" applyNumberFormat="1" applyFont="1" applyFill="1" applyBorder="1" applyAlignment="1">
      <alignment horizontal="centerContinuous"/>
    </xf>
    <xf numFmtId="37" fontId="8" fillId="0" borderId="71" xfId="14" applyNumberFormat="1" applyFont="1" applyBorder="1" applyAlignment="1">
      <alignment horizontal="centerContinuous"/>
    </xf>
    <xf numFmtId="37" fontId="8" fillId="0" borderId="68" xfId="15" applyNumberFormat="1" applyFont="1" applyBorder="1" applyAlignment="1">
      <alignment horizontal="center"/>
    </xf>
    <xf numFmtId="37" fontId="8" fillId="0" borderId="68" xfId="15" applyNumberFormat="1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37" fontId="5" fillId="0" borderId="78" xfId="0" applyNumberFormat="1" applyFont="1" applyFill="1" applyBorder="1"/>
    <xf numFmtId="0" fontId="7" fillId="0" borderId="2" xfId="0" applyFont="1" applyFill="1" applyBorder="1" applyAlignment="1">
      <alignment horizontal="center"/>
    </xf>
    <xf numFmtId="166" fontId="5" fillId="0" borderId="2" xfId="1" applyNumberFormat="1" applyFont="1" applyFill="1" applyBorder="1" applyAlignment="1">
      <alignment horizontal="center"/>
    </xf>
    <xf numFmtId="37" fontId="5" fillId="0" borderId="2" xfId="1" applyNumberFormat="1" applyFont="1" applyFill="1" applyBorder="1" applyAlignment="1"/>
    <xf numFmtId="164" fontId="5" fillId="0" borderId="2" xfId="0" applyNumberFormat="1" applyFont="1" applyFill="1" applyBorder="1" applyAlignment="1">
      <alignment horizontal="center"/>
    </xf>
    <xf numFmtId="37" fontId="5" fillId="0" borderId="2" xfId="0" applyNumberFormat="1" applyFont="1" applyFill="1" applyBorder="1" applyAlignment="1"/>
    <xf numFmtId="0" fontId="1" fillId="0" borderId="2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37" fontId="5" fillId="0" borderId="3" xfId="0" applyNumberFormat="1" applyFont="1" applyFill="1" applyBorder="1"/>
    <xf numFmtId="37" fontId="5" fillId="2" borderId="82" xfId="0" applyNumberFormat="1" applyFont="1" applyFill="1" applyBorder="1"/>
    <xf numFmtId="37" fontId="5" fillId="2" borderId="84" xfId="0" applyNumberFormat="1" applyFont="1" applyFill="1" applyBorder="1"/>
    <xf numFmtId="37" fontId="5" fillId="2" borderId="85" xfId="0" applyNumberFormat="1" applyFont="1" applyFill="1" applyBorder="1"/>
    <xf numFmtId="37" fontId="5" fillId="2" borderId="87" xfId="0" applyNumberFormat="1" applyFont="1" applyFill="1" applyBorder="1"/>
    <xf numFmtId="37" fontId="5" fillId="2" borderId="88" xfId="0" applyNumberFormat="1" applyFont="1" applyFill="1" applyBorder="1"/>
    <xf numFmtId="37" fontId="5" fillId="2" borderId="90" xfId="0" applyNumberFormat="1" applyFont="1" applyFill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8" fillId="2" borderId="71" xfId="0" applyFont="1" applyFill="1" applyBorder="1"/>
    <xf numFmtId="0" fontId="5" fillId="2" borderId="73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5" fillId="2" borderId="70" xfId="0" applyFont="1" applyFill="1" applyBorder="1"/>
    <xf numFmtId="164" fontId="5" fillId="2" borderId="70" xfId="0" applyNumberFormat="1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5" fillId="0" borderId="78" xfId="0" applyFont="1" applyFill="1" applyBorder="1"/>
    <xf numFmtId="164" fontId="5" fillId="0" borderId="78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78" xfId="0" applyFont="1" applyFill="1" applyBorder="1"/>
    <xf numFmtId="0" fontId="1" fillId="0" borderId="78" xfId="0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37" fontId="1" fillId="0" borderId="78" xfId="0" applyNumberFormat="1" applyFont="1" applyFill="1" applyBorder="1"/>
    <xf numFmtId="37" fontId="1" fillId="0" borderId="2" xfId="0" applyNumberFormat="1" applyFont="1" applyFill="1" applyBorder="1"/>
    <xf numFmtId="37" fontId="1" fillId="0" borderId="3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7" fontId="12" fillId="2" borderId="71" xfId="0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0" fontId="8" fillId="0" borderId="73" xfId="0" applyFont="1" applyFill="1" applyBorder="1" applyAlignment="1">
      <alignment horizontal="centerContinuous" vertical="center"/>
    </xf>
    <xf numFmtId="0" fontId="8" fillId="0" borderId="70" xfId="0" applyFont="1" applyFill="1" applyBorder="1" applyAlignment="1">
      <alignment horizontal="centerContinuous" vertical="center"/>
    </xf>
    <xf numFmtId="165" fontId="1" fillId="0" borderId="78" xfId="0" applyNumberFormat="1" applyFont="1" applyFill="1" applyBorder="1" applyAlignment="1">
      <alignment horizontal="center"/>
    </xf>
    <xf numFmtId="166" fontId="1" fillId="0" borderId="78" xfId="1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6" fontId="1" fillId="0" borderId="2" xfId="1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165" fontId="8" fillId="2" borderId="70" xfId="0" applyNumberFormat="1" applyFont="1" applyFill="1" applyBorder="1" applyAlignment="1">
      <alignment horizontal="center"/>
    </xf>
    <xf numFmtId="0" fontId="5" fillId="0" borderId="2" xfId="0" quotePrefix="1" applyFont="1" applyFill="1" applyBorder="1" applyAlignment="1">
      <alignment horizontal="center"/>
    </xf>
    <xf numFmtId="164" fontId="8" fillId="2" borderId="71" xfId="2" applyNumberFormat="1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164" fontId="8" fillId="2" borderId="70" xfId="2" applyNumberFormat="1" applyFont="1" applyFill="1" applyBorder="1" applyAlignment="1">
      <alignment horizontal="center"/>
    </xf>
    <xf numFmtId="0" fontId="1" fillId="2" borderId="82" xfId="0" applyFont="1" applyFill="1" applyBorder="1" applyAlignment="1">
      <alignment horizontal="center"/>
    </xf>
    <xf numFmtId="0" fontId="1" fillId="2" borderId="83" xfId="0" applyFont="1" applyFill="1" applyBorder="1" applyAlignment="1">
      <alignment horizontal="center"/>
    </xf>
    <xf numFmtId="0" fontId="1" fillId="2" borderId="83" xfId="0" applyFont="1" applyFill="1" applyBorder="1"/>
    <xf numFmtId="0" fontId="5" fillId="2" borderId="83" xfId="0" applyFont="1" applyFill="1" applyBorder="1"/>
    <xf numFmtId="37" fontId="12" fillId="2" borderId="83" xfId="0" applyNumberFormat="1" applyFont="1" applyFill="1" applyBorder="1"/>
    <xf numFmtId="0" fontId="5" fillId="2" borderId="82" xfId="0" applyFont="1" applyFill="1" applyBorder="1" applyAlignment="1">
      <alignment horizontal="center"/>
    </xf>
    <xf numFmtId="37" fontId="5" fillId="2" borderId="83" xfId="0" applyNumberFormat="1" applyFont="1" applyFill="1" applyBorder="1"/>
    <xf numFmtId="0" fontId="5" fillId="2" borderId="88" xfId="0" applyFont="1" applyFill="1" applyBorder="1" applyAlignment="1">
      <alignment horizontal="center"/>
    </xf>
    <xf numFmtId="0" fontId="5" fillId="2" borderId="89" xfId="0" applyFont="1" applyFill="1" applyBorder="1"/>
    <xf numFmtId="37" fontId="12" fillId="2" borderId="82" xfId="0" applyNumberFormat="1" applyFont="1" applyFill="1" applyBorder="1"/>
    <xf numFmtId="166" fontId="5" fillId="2" borderId="88" xfId="1" applyNumberFormat="1" applyFont="1" applyFill="1" applyBorder="1"/>
    <xf numFmtId="166" fontId="5" fillId="2" borderId="89" xfId="1" applyNumberFormat="1" applyFont="1" applyFill="1" applyBorder="1"/>
    <xf numFmtId="0" fontId="5" fillId="2" borderId="73" xfId="0" applyFont="1" applyFill="1" applyBorder="1"/>
    <xf numFmtId="37" fontId="12" fillId="0" borderId="78" xfId="0" applyNumberFormat="1" applyFont="1" applyBorder="1"/>
    <xf numFmtId="0" fontId="1" fillId="2" borderId="85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173" fontId="1" fillId="2" borderId="86" xfId="0" applyNumberFormat="1" applyFont="1" applyFill="1" applyBorder="1" applyAlignment="1">
      <alignment horizontal="center"/>
    </xf>
    <xf numFmtId="37" fontId="1" fillId="2" borderId="86" xfId="0" applyNumberFormat="1" applyFont="1" applyFill="1" applyBorder="1"/>
    <xf numFmtId="0" fontId="5" fillId="2" borderId="85" xfId="0" applyFont="1" applyFill="1" applyBorder="1" applyAlignment="1">
      <alignment horizontal="center"/>
    </xf>
    <xf numFmtId="166" fontId="5" fillId="2" borderId="86" xfId="1" applyNumberFormat="1" applyFont="1" applyFill="1" applyBorder="1" applyAlignment="1">
      <alignment horizontal="center"/>
    </xf>
    <xf numFmtId="37" fontId="5" fillId="2" borderId="86" xfId="0" applyNumberFormat="1" applyFont="1" applyFill="1" applyBorder="1"/>
    <xf numFmtId="0" fontId="5" fillId="0" borderId="91" xfId="0" applyFont="1" applyFill="1" applyBorder="1" applyAlignment="1">
      <alignment horizontal="center"/>
    </xf>
    <xf numFmtId="37" fontId="5" fillId="0" borderId="91" xfId="0" applyNumberFormat="1" applyFont="1" applyFill="1" applyBorder="1"/>
    <xf numFmtId="164" fontId="5" fillId="0" borderId="91" xfId="0" applyNumberFormat="1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37" fontId="7" fillId="0" borderId="78" xfId="0" quotePrefix="1" applyNumberFormat="1" applyFont="1" applyFill="1" applyBorder="1" applyAlignment="1">
      <alignment horizontal="center"/>
    </xf>
    <xf numFmtId="37" fontId="7" fillId="0" borderId="78" xfId="0" applyNumberFormat="1" applyFont="1" applyFill="1" applyBorder="1" applyAlignment="1">
      <alignment horizontal="center"/>
    </xf>
    <xf numFmtId="37" fontId="7" fillId="0" borderId="3" xfId="0" quotePrefix="1" applyNumberFormat="1" applyFont="1" applyFill="1" applyBorder="1" applyAlignment="1">
      <alignment horizontal="center"/>
    </xf>
    <xf numFmtId="37" fontId="7" fillId="0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46" xfId="0" applyFont="1" applyFill="1" applyBorder="1"/>
    <xf numFmtId="37" fontId="1" fillId="0" borderId="2" xfId="0" applyNumberFormat="1" applyFont="1" applyBorder="1"/>
    <xf numFmtId="1" fontId="1" fillId="0" borderId="46" xfId="0" applyNumberFormat="1" applyFont="1" applyFill="1" applyBorder="1" applyAlignment="1">
      <alignment horizontal="center"/>
    </xf>
    <xf numFmtId="37" fontId="7" fillId="0" borderId="46" xfId="0" applyNumberFormat="1" applyFont="1" applyFill="1" applyBorder="1"/>
    <xf numFmtId="0" fontId="8" fillId="0" borderId="71" xfId="0" applyFont="1" applyFill="1" applyBorder="1" applyAlignment="1">
      <alignment horizontal="centerContinuous" vertical="center"/>
    </xf>
    <xf numFmtId="167" fontId="5" fillId="0" borderId="2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" fillId="0" borderId="46" xfId="0" applyFont="1" applyBorder="1"/>
    <xf numFmtId="37" fontId="12" fillId="0" borderId="68" xfId="0" applyNumberFormat="1" applyFont="1" applyFill="1" applyBorder="1"/>
    <xf numFmtId="166" fontId="1" fillId="0" borderId="89" xfId="1" applyNumberFormat="1" applyFont="1" applyFill="1" applyBorder="1"/>
    <xf numFmtId="169" fontId="4" fillId="0" borderId="0" xfId="1" applyNumberFormat="1" applyFont="1"/>
    <xf numFmtId="37" fontId="1" fillId="0" borderId="0" xfId="0" applyNumberFormat="1" applyFont="1"/>
    <xf numFmtId="37" fontId="8" fillId="0" borderId="78" xfId="0" applyNumberFormat="1" applyFont="1" applyBorder="1"/>
    <xf numFmtId="37" fontId="8" fillId="0" borderId="93" xfId="0" applyNumberFormat="1" applyFont="1" applyFill="1" applyBorder="1"/>
    <xf numFmtId="37" fontId="5" fillId="0" borderId="0" xfId="0" applyNumberFormat="1" applyFont="1" applyFill="1" applyBorder="1" applyAlignment="1"/>
    <xf numFmtId="41" fontId="0" fillId="0" borderId="0" xfId="0" applyNumberFormat="1"/>
    <xf numFmtId="43" fontId="5" fillId="0" borderId="0" xfId="0" applyNumberFormat="1" applyFont="1" applyBorder="1" applyAlignment="1"/>
    <xf numFmtId="37" fontId="1" fillId="0" borderId="2" xfId="1" applyNumberFormat="1" applyFont="1" applyFill="1" applyBorder="1" applyAlignment="1"/>
    <xf numFmtId="37" fontId="71" fillId="0" borderId="0" xfId="0" applyNumberFormat="1" applyFont="1"/>
    <xf numFmtId="37" fontId="12" fillId="0" borderId="93" xfId="0" applyNumberFormat="1" applyFont="1" applyFill="1" applyBorder="1"/>
    <xf numFmtId="37" fontId="8" fillId="0" borderId="75" xfId="14" quotePrefix="1" applyNumberFormat="1" applyFont="1" applyFill="1" applyBorder="1" applyAlignment="1">
      <alignment horizontal="center"/>
    </xf>
    <xf numFmtId="14" fontId="8" fillId="0" borderId="53" xfId="14" quotePrefix="1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5" fillId="0" borderId="0" xfId="0" applyFont="1" applyFill="1" applyBorder="1" applyAlignment="1"/>
    <xf numFmtId="41" fontId="0" fillId="0" borderId="0" xfId="0" applyNumberFormat="1" applyFill="1"/>
    <xf numFmtId="43" fontId="5" fillId="0" borderId="0" xfId="0" applyNumberFormat="1" applyFont="1" applyFill="1" applyBorder="1" applyAlignment="1"/>
    <xf numFmtId="37" fontId="8" fillId="0" borderId="62" xfId="2" applyNumberFormat="1" applyFont="1" applyFill="1" applyBorder="1" applyAlignment="1">
      <alignment horizontal="right"/>
    </xf>
    <xf numFmtId="174" fontId="1" fillId="0" borderId="0" xfId="7696" applyNumberFormat="1" applyFont="1" applyBorder="1"/>
    <xf numFmtId="174" fontId="1" fillId="0" borderId="0" xfId="0" applyNumberFormat="1" applyFont="1" applyBorder="1"/>
    <xf numFmtId="37" fontId="1" fillId="0" borderId="46" xfId="0" applyNumberFormat="1" applyFont="1" applyBorder="1"/>
    <xf numFmtId="166" fontId="1" fillId="0" borderId="90" xfId="1" applyNumberFormat="1" applyFont="1" applyFill="1" applyBorder="1"/>
    <xf numFmtId="37" fontId="9" fillId="0" borderId="46" xfId="0" applyNumberFormat="1" applyFont="1" applyBorder="1"/>
    <xf numFmtId="37" fontId="12" fillId="0" borderId="97" xfId="0" applyNumberFormat="1" applyFont="1" applyBorder="1"/>
    <xf numFmtId="37" fontId="10" fillId="0" borderId="44" xfId="3" quotePrefix="1" applyNumberFormat="1" applyFont="1" applyBorder="1" applyAlignment="1">
      <alignment horizontal="center" vertical="center"/>
    </xf>
    <xf numFmtId="0" fontId="12" fillId="0" borderId="77" xfId="0" applyFont="1" applyBorder="1" applyAlignment="1">
      <alignment horizontal="center" wrapText="1"/>
    </xf>
    <xf numFmtId="0" fontId="12" fillId="0" borderId="112" xfId="0" applyFont="1" applyBorder="1" applyAlignment="1">
      <alignment horizontal="center" wrapText="1"/>
    </xf>
    <xf numFmtId="0" fontId="12" fillId="0" borderId="77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2" fillId="0" borderId="112" xfId="0" applyFont="1" applyFill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9" xfId="0" applyFont="1" applyBorder="1"/>
    <xf numFmtId="37" fontId="1" fillId="0" borderId="77" xfId="7696" applyNumberFormat="1" applyFont="1" applyBorder="1"/>
    <xf numFmtId="37" fontId="1" fillId="0" borderId="9" xfId="7696" applyNumberFormat="1" applyFont="1" applyBorder="1"/>
    <xf numFmtId="43" fontId="1" fillId="0" borderId="0" xfId="7696" applyFont="1"/>
    <xf numFmtId="0" fontId="12" fillId="0" borderId="112" xfId="0" applyFont="1" applyBorder="1"/>
    <xf numFmtId="174" fontId="12" fillId="0" borderId="112" xfId="0" applyNumberFormat="1" applyFont="1" applyBorder="1"/>
    <xf numFmtId="174" fontId="12" fillId="0" borderId="0" xfId="7696" applyNumberFormat="1" applyFont="1" applyBorder="1"/>
    <xf numFmtId="37" fontId="1" fillId="0" borderId="112" xfId="7696" applyNumberFormat="1" applyFont="1" applyBorder="1"/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43" fontId="1" fillId="0" borderId="0" xfId="7696" applyFont="1" applyBorder="1"/>
    <xf numFmtId="0" fontId="1" fillId="0" borderId="77" xfId="0" applyFont="1" applyBorder="1"/>
    <xf numFmtId="184" fontId="1" fillId="0" borderId="9" xfId="1" applyNumberFormat="1" applyFont="1" applyBorder="1"/>
    <xf numFmtId="184" fontId="1" fillId="0" borderId="112" xfId="1" applyNumberFormat="1" applyFont="1" applyBorder="1"/>
    <xf numFmtId="0" fontId="1" fillId="0" borderId="114" xfId="0" applyFont="1" applyBorder="1"/>
    <xf numFmtId="0" fontId="12" fillId="0" borderId="114" xfId="0" applyFont="1" applyBorder="1"/>
    <xf numFmtId="0" fontId="1" fillId="0" borderId="0" xfId="0" applyFont="1" applyFill="1"/>
    <xf numFmtId="0" fontId="12" fillId="0" borderId="77" xfId="0" applyFont="1" applyBorder="1"/>
    <xf numFmtId="184" fontId="1" fillId="0" borderId="77" xfId="1" applyNumberFormat="1" applyFont="1" applyBorder="1"/>
    <xf numFmtId="0" fontId="12" fillId="0" borderId="73" xfId="0" applyFont="1" applyBorder="1"/>
    <xf numFmtId="174" fontId="12" fillId="0" borderId="112" xfId="7696" applyNumberFormat="1" applyFont="1" applyBorder="1"/>
    <xf numFmtId="37" fontId="12" fillId="0" borderId="112" xfId="7696" applyNumberFormat="1" applyFont="1" applyBorder="1"/>
    <xf numFmtId="174" fontId="12" fillId="0" borderId="112" xfId="7696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74" fontId="1" fillId="0" borderId="0" xfId="7696" applyNumberFormat="1" applyFont="1"/>
    <xf numFmtId="184" fontId="1" fillId="0" borderId="0" xfId="1" applyNumberFormat="1" applyFont="1"/>
    <xf numFmtId="37" fontId="8" fillId="0" borderId="62" xfId="0" applyNumberFormat="1" applyFont="1" applyFill="1" applyBorder="1" applyAlignment="1"/>
    <xf numFmtId="0" fontId="8" fillId="0" borderId="62" xfId="0" applyFont="1" applyFill="1" applyBorder="1"/>
    <xf numFmtId="0" fontId="1" fillId="0" borderId="3" xfId="0" applyFont="1" applyFill="1" applyBorder="1"/>
    <xf numFmtId="37" fontId="4" fillId="0" borderId="0" xfId="0" applyNumberFormat="1" applyFont="1" applyBorder="1"/>
    <xf numFmtId="37" fontId="12" fillId="0" borderId="97" xfId="0" applyNumberFormat="1" applyFont="1" applyFill="1" applyBorder="1"/>
    <xf numFmtId="0" fontId="8" fillId="0" borderId="97" xfId="10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0" fontId="1" fillId="2" borderId="97" xfId="0" applyFont="1" applyFill="1" applyBorder="1"/>
    <xf numFmtId="37" fontId="8" fillId="0" borderId="97" xfId="0" applyNumberFormat="1" applyFont="1" applyBorder="1"/>
    <xf numFmtId="37" fontId="7" fillId="0" borderId="119" xfId="0" quotePrefix="1" applyNumberFormat="1" applyFont="1" applyBorder="1" applyAlignment="1">
      <alignment horizontal="left"/>
    </xf>
    <xf numFmtId="37" fontId="12" fillId="0" borderId="79" xfId="0" applyNumberFormat="1" applyFont="1" applyFill="1" applyBorder="1"/>
    <xf numFmtId="37" fontId="1" fillId="0" borderId="80" xfId="0" applyNumberFormat="1" applyFont="1" applyFill="1" applyBorder="1"/>
    <xf numFmtId="166" fontId="1" fillId="0" borderId="81" xfId="1" applyNumberFormat="1" applyFont="1" applyFill="1" applyBorder="1"/>
    <xf numFmtId="0" fontId="1" fillId="0" borderId="91" xfId="0" applyFont="1" applyFill="1" applyBorder="1" applyAlignment="1">
      <alignment horizontal="center"/>
    </xf>
    <xf numFmtId="37" fontId="8" fillId="0" borderId="113" xfId="9" applyNumberFormat="1" applyFont="1" applyBorder="1" applyAlignment="1">
      <alignment horizontal="centerContinuous"/>
    </xf>
    <xf numFmtId="37" fontId="8" fillId="0" borderId="97" xfId="9" applyNumberFormat="1" applyFont="1" applyBorder="1" applyAlignment="1">
      <alignment horizontal="center"/>
    </xf>
    <xf numFmtId="37" fontId="1" fillId="0" borderId="44" xfId="0" applyNumberFormat="1" applyFont="1" applyFill="1" applyBorder="1"/>
    <xf numFmtId="37" fontId="8" fillId="0" borderId="117" xfId="0" applyNumberFormat="1" applyFont="1" applyFill="1" applyBorder="1"/>
    <xf numFmtId="0" fontId="12" fillId="0" borderId="97" xfId="0" applyFont="1" applyBorder="1" applyAlignment="1">
      <alignment horizontal="center" wrapText="1"/>
    </xf>
    <xf numFmtId="0" fontId="12" fillId="0" borderId="9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6" fontId="1" fillId="0" borderId="88" xfId="1" applyNumberFormat="1" applyFont="1" applyFill="1" applyBorder="1"/>
    <xf numFmtId="43" fontId="1" fillId="0" borderId="0" xfId="0" applyNumberFormat="1" applyFont="1"/>
    <xf numFmtId="185" fontId="4" fillId="0" borderId="0" xfId="0" applyNumberFormat="1" applyFont="1"/>
    <xf numFmtId="37" fontId="1" fillId="0" borderId="97" xfId="7696" applyNumberFormat="1" applyFont="1" applyBorder="1"/>
    <xf numFmtId="0" fontId="0" fillId="2" borderId="113" xfId="0" applyFill="1" applyBorder="1" applyAlignment="1">
      <alignment horizontal="center"/>
    </xf>
    <xf numFmtId="0" fontId="0" fillId="2" borderId="113" xfId="0" applyFill="1" applyBorder="1"/>
    <xf numFmtId="164" fontId="0" fillId="2" borderId="113" xfId="0" applyNumberFormat="1" applyFill="1" applyBorder="1" applyAlignment="1">
      <alignment horizontal="center"/>
    </xf>
    <xf numFmtId="0" fontId="8" fillId="2" borderId="97" xfId="0" applyFont="1" applyFill="1" applyBorder="1"/>
    <xf numFmtId="0" fontId="5" fillId="0" borderId="116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0" fontId="1" fillId="0" borderId="116" xfId="0" applyFont="1" applyBorder="1"/>
    <xf numFmtId="164" fontId="5" fillId="0" borderId="122" xfId="0" applyNumberFormat="1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37" fontId="7" fillId="0" borderId="116" xfId="0" applyNumberFormat="1" applyFont="1" applyFill="1" applyBorder="1"/>
    <xf numFmtId="37" fontId="5" fillId="0" borderId="122" xfId="0" applyNumberFormat="1" applyFont="1" applyFill="1" applyBorder="1" applyAlignment="1"/>
    <xf numFmtId="37" fontId="7" fillId="0" borderId="122" xfId="0" applyNumberFormat="1" applyFont="1" applyFill="1" applyBorder="1"/>
    <xf numFmtId="37" fontId="7" fillId="0" borderId="122" xfId="0" applyNumberFormat="1" applyFont="1" applyBorder="1"/>
    <xf numFmtId="0" fontId="1" fillId="0" borderId="122" xfId="0" applyFont="1" applyBorder="1" applyAlignment="1">
      <alignment horizontal="center"/>
    </xf>
    <xf numFmtId="166" fontId="5" fillId="0" borderId="122" xfId="1" applyNumberFormat="1" applyFont="1" applyFill="1" applyBorder="1" applyAlignment="1">
      <alignment horizontal="center"/>
    </xf>
    <xf numFmtId="37" fontId="5" fillId="0" borderId="122" xfId="1" applyNumberFormat="1" applyFont="1" applyFill="1" applyBorder="1" applyAlignment="1"/>
    <xf numFmtId="37" fontId="5" fillId="0" borderId="122" xfId="0" applyNumberFormat="1" applyFont="1" applyFill="1" applyBorder="1"/>
    <xf numFmtId="37" fontId="1" fillId="0" borderId="120" xfId="7696" applyNumberFormat="1" applyFont="1" applyBorder="1"/>
    <xf numFmtId="37" fontId="1" fillId="0" borderId="122" xfId="0" applyNumberFormat="1" applyFont="1" applyFill="1" applyBorder="1"/>
    <xf numFmtId="0" fontId="5" fillId="0" borderId="9" xfId="0" applyFont="1" applyFill="1" applyBorder="1"/>
    <xf numFmtId="37" fontId="5" fillId="0" borderId="9" xfId="0" applyNumberFormat="1" applyFont="1" applyFill="1" applyBorder="1"/>
    <xf numFmtId="37" fontId="12" fillId="0" borderId="84" xfId="0" applyNumberFormat="1" applyFont="1" applyFill="1" applyBorder="1"/>
    <xf numFmtId="37" fontId="1" fillId="0" borderId="87" xfId="0" applyNumberFormat="1" applyFont="1" applyFill="1" applyBorder="1"/>
    <xf numFmtId="37" fontId="12" fillId="0" borderId="78" xfId="0" applyNumberFormat="1" applyFont="1" applyFill="1" applyBorder="1"/>
    <xf numFmtId="37" fontId="12" fillId="0" borderId="111" xfId="0" applyNumberFormat="1" applyFont="1" applyFill="1" applyBorder="1"/>
    <xf numFmtId="186" fontId="5" fillId="0" borderId="2" xfId="0" applyNumberFormat="1" applyFont="1" applyFill="1" applyBorder="1" applyAlignment="1">
      <alignment horizontal="center"/>
    </xf>
    <xf numFmtId="187" fontId="1" fillId="0" borderId="2" xfId="0" applyNumberFormat="1" applyFont="1" applyFill="1" applyBorder="1" applyAlignment="1">
      <alignment horizontal="center"/>
    </xf>
    <xf numFmtId="174" fontId="108" fillId="0" borderId="0" xfId="8626" applyNumberFormat="1" applyFont="1" applyFill="1"/>
    <xf numFmtId="174" fontId="108" fillId="0" borderId="0" xfId="8626" applyNumberFormat="1" applyFont="1" applyFill="1" applyBorder="1"/>
    <xf numFmtId="174" fontId="108" fillId="0" borderId="0" xfId="8643" applyNumberFormat="1" applyFont="1" applyFill="1"/>
    <xf numFmtId="174" fontId="108" fillId="0" borderId="0" xfId="8643" applyNumberFormat="1" applyFont="1" applyFill="1" applyBorder="1"/>
    <xf numFmtId="174" fontId="107" fillId="0" borderId="0" xfId="8643" applyNumberFormat="1" applyFont="1" applyFill="1" applyBorder="1"/>
    <xf numFmtId="0" fontId="9" fillId="0" borderId="0" xfId="0" applyFont="1" applyBorder="1"/>
    <xf numFmtId="174" fontId="108" fillId="0" borderId="0" xfId="8693" applyNumberFormat="1" applyFont="1" applyFill="1"/>
    <xf numFmtId="174" fontId="108" fillId="0" borderId="0" xfId="8693" applyNumberFormat="1" applyFont="1" applyFill="1" applyBorder="1"/>
    <xf numFmtId="174" fontId="108" fillId="0" borderId="0" xfId="8696" applyNumberFormat="1" applyFont="1" applyFill="1"/>
    <xf numFmtId="174" fontId="108" fillId="0" borderId="0" xfId="8696" applyNumberFormat="1" applyFont="1" applyFill="1" applyBorder="1"/>
    <xf numFmtId="174" fontId="107" fillId="0" borderId="0" xfId="8696" applyNumberFormat="1" applyFont="1" applyFill="1" applyBorder="1"/>
    <xf numFmtId="38" fontId="1" fillId="0" borderId="2" xfId="0" applyNumberFormat="1" applyFont="1" applyBorder="1"/>
    <xf numFmtId="0" fontId="7" fillId="0" borderId="2" xfId="0" applyFont="1" applyBorder="1"/>
    <xf numFmtId="38" fontId="1" fillId="0" borderId="2" xfId="0" applyNumberFormat="1" applyFont="1" applyFill="1" applyBorder="1"/>
    <xf numFmtId="174" fontId="5" fillId="0" borderId="0" xfId="7696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right"/>
    </xf>
    <xf numFmtId="0" fontId="5" fillId="0" borderId="115" xfId="0" applyFont="1" applyBorder="1" applyAlignment="1">
      <alignment horizontal="center"/>
    </xf>
    <xf numFmtId="186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7" fontId="7" fillId="0" borderId="0" xfId="0" applyNumberFormat="1" applyFont="1" applyFill="1" applyBorder="1"/>
    <xf numFmtId="37" fontId="1" fillId="0" borderId="2" xfId="0" applyNumberFormat="1" applyFont="1" applyBorder="1" applyAlignment="1">
      <alignment horizontal="center"/>
    </xf>
    <xf numFmtId="39" fontId="5" fillId="0" borderId="0" xfId="0" applyNumberFormat="1" applyFont="1" applyBorder="1" applyAlignment="1"/>
    <xf numFmtId="188" fontId="5" fillId="0" borderId="0" xfId="0" applyNumberFormat="1" applyFont="1" applyBorder="1" applyAlignment="1"/>
    <xf numFmtId="0" fontId="7" fillId="0" borderId="9" xfId="8583" applyBorder="1"/>
    <xf numFmtId="0" fontId="7" fillId="0" borderId="136" xfId="0" applyFont="1" applyBorder="1"/>
    <xf numFmtId="37" fontId="10" fillId="0" borderId="2" xfId="3" quotePrefix="1" applyNumberFormat="1" applyFont="1" applyFill="1" applyBorder="1" applyAlignment="1" applyProtection="1">
      <alignment horizontal="center" vertical="center"/>
    </xf>
    <xf numFmtId="37" fontId="10" fillId="0" borderId="3" xfId="3" applyNumberFormat="1" applyFont="1" applyFill="1" applyBorder="1" applyAlignment="1" applyProtection="1">
      <alignment horizontal="center" vertical="center"/>
    </xf>
    <xf numFmtId="37" fontId="4" fillId="2" borderId="11" xfId="0" applyNumberFormat="1" applyFont="1" applyFill="1" applyBorder="1" applyProtection="1"/>
    <xf numFmtId="37" fontId="10" fillId="0" borderId="7" xfId="3" quotePrefix="1" applyNumberFormat="1" applyFont="1" applyFill="1" applyBorder="1" applyAlignment="1" applyProtection="1">
      <alignment horizontal="center" vertical="center"/>
    </xf>
    <xf numFmtId="37" fontId="10" fillId="0" borderId="3" xfId="3" quotePrefix="1" applyNumberFormat="1" applyFont="1" applyFill="1" applyBorder="1" applyAlignment="1" applyProtection="1">
      <alignment horizontal="center" vertical="center"/>
    </xf>
    <xf numFmtId="37" fontId="10" fillId="0" borderId="7" xfId="3" quotePrefix="1" applyNumberFormat="1" applyFont="1" applyBorder="1" applyAlignment="1" applyProtection="1">
      <alignment horizontal="center" vertical="center"/>
    </xf>
    <xf numFmtId="37" fontId="10" fillId="0" borderId="2" xfId="3" applyNumberFormat="1" applyFont="1" applyBorder="1" applyAlignment="1" applyProtection="1">
      <alignment horizontal="center" vertical="center"/>
    </xf>
    <xf numFmtId="37" fontId="10" fillId="0" borderId="2" xfId="3" quotePrefix="1" applyNumberFormat="1" applyFont="1" applyBorder="1" applyAlignment="1" applyProtection="1">
      <alignment horizontal="center" vertical="center"/>
    </xf>
    <xf numFmtId="37" fontId="10" fillId="0" borderId="3" xfId="3" applyNumberFormat="1" applyFont="1" applyBorder="1" applyAlignment="1" applyProtection="1">
      <alignment horizontal="center" vertical="center"/>
    </xf>
    <xf numFmtId="37" fontId="10" fillId="0" borderId="3" xfId="3" quotePrefix="1" applyNumberFormat="1" applyFont="1" applyBorder="1" applyAlignment="1" applyProtection="1">
      <alignment horizontal="center" vertical="center"/>
    </xf>
    <xf numFmtId="37" fontId="9" fillId="2" borderId="11" xfId="0" applyNumberFormat="1" applyFont="1" applyFill="1" applyBorder="1" applyProtection="1"/>
    <xf numFmtId="37" fontId="9" fillId="2" borderId="66" xfId="0" applyNumberFormat="1" applyFont="1" applyFill="1" applyBorder="1" applyProtection="1"/>
    <xf numFmtId="37" fontId="10" fillId="0" borderId="44" xfId="3" quotePrefix="1" applyNumberFormat="1" applyFont="1" applyBorder="1" applyAlignment="1" applyProtection="1">
      <alignment horizontal="center" vertical="center"/>
    </xf>
    <xf numFmtId="37" fontId="7" fillId="0" borderId="54" xfId="0" applyNumberFormat="1" applyFont="1" applyFill="1" applyBorder="1" applyAlignment="1" applyProtection="1">
      <alignment horizontal="center"/>
    </xf>
    <xf numFmtId="37" fontId="7" fillId="0" borderId="2" xfId="0" applyNumberFormat="1" applyFont="1" applyFill="1" applyBorder="1" applyAlignment="1" applyProtection="1">
      <alignment horizontal="center"/>
    </xf>
    <xf numFmtId="37" fontId="1" fillId="0" borderId="2" xfId="0" applyNumberFormat="1" applyFont="1" applyFill="1" applyBorder="1" applyAlignment="1">
      <alignment horizontal="center"/>
    </xf>
    <xf numFmtId="174" fontId="5" fillId="0" borderId="0" xfId="7696" applyNumberFormat="1" applyFont="1" applyBorder="1" applyAlignment="1"/>
    <xf numFmtId="174" fontId="7" fillId="0" borderId="0" xfId="7696" applyNumberFormat="1" applyFont="1" applyFill="1" applyBorder="1"/>
    <xf numFmtId="1" fontId="1" fillId="0" borderId="2" xfId="0" applyNumberFormat="1" applyFont="1" applyFill="1" applyBorder="1"/>
    <xf numFmtId="37" fontId="1" fillId="0" borderId="9" xfId="7696" applyNumberFormat="1" applyFont="1" applyFill="1" applyBorder="1"/>
    <xf numFmtId="37" fontId="1" fillId="0" borderId="135" xfId="1" applyNumberFormat="1" applyFont="1" applyFill="1" applyBorder="1" applyAlignment="1"/>
    <xf numFmtId="0" fontId="12" fillId="0" borderId="132" xfId="0" applyFont="1" applyBorder="1" applyAlignment="1">
      <alignment horizontal="center" wrapText="1"/>
    </xf>
    <xf numFmtId="0" fontId="12" fillId="0" borderId="132" xfId="0" applyFont="1" applyBorder="1" applyAlignment="1">
      <alignment horizontal="center"/>
    </xf>
    <xf numFmtId="0" fontId="12" fillId="0" borderId="132" xfId="0" applyFont="1" applyFill="1" applyBorder="1" applyAlignment="1">
      <alignment horizontal="center"/>
    </xf>
    <xf numFmtId="37" fontId="1" fillId="0" borderId="132" xfId="7696" applyNumberFormat="1" applyFont="1" applyBorder="1"/>
    <xf numFmtId="2" fontId="12" fillId="0" borderId="11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37" fontId="1" fillId="0" borderId="91" xfId="0" applyNumberFormat="1" applyFont="1" applyFill="1" applyBorder="1"/>
    <xf numFmtId="41" fontId="7" fillId="0" borderId="0" xfId="7150" applyNumberFormat="1" applyFont="1" applyFill="1" applyBorder="1" applyAlignment="1">
      <alignment horizontal="center"/>
    </xf>
    <xf numFmtId="37" fontId="1" fillId="0" borderId="77" xfId="7696" applyNumberFormat="1" applyFont="1" applyFill="1" applyBorder="1"/>
    <xf numFmtId="37" fontId="1" fillId="0" borderId="132" xfId="7696" applyNumberFormat="1" applyFont="1" applyFill="1" applyBorder="1"/>
    <xf numFmtId="0" fontId="1" fillId="0" borderId="2" xfId="0" quotePrefix="1" applyNumberFormat="1" applyFont="1" applyBorder="1" applyAlignment="1">
      <alignment horizontal="center"/>
    </xf>
    <xf numFmtId="0" fontId="5" fillId="0" borderId="135" xfId="0" applyFont="1" applyBorder="1" applyAlignment="1">
      <alignment horizontal="center"/>
    </xf>
    <xf numFmtId="0" fontId="1" fillId="0" borderId="135" xfId="0" applyFont="1" applyBorder="1"/>
    <xf numFmtId="164" fontId="5" fillId="0" borderId="135" xfId="0" applyNumberFormat="1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37" fontId="1" fillId="0" borderId="135" xfId="0" applyNumberFormat="1" applyFont="1" applyFill="1" applyBorder="1"/>
    <xf numFmtId="37" fontId="1" fillId="0" borderId="135" xfId="0" applyNumberFormat="1" applyFont="1" applyBorder="1"/>
    <xf numFmtId="37" fontId="5" fillId="0" borderId="135" xfId="0" applyNumberFormat="1" applyFont="1" applyFill="1" applyBorder="1" applyAlignment="1"/>
    <xf numFmtId="37" fontId="7" fillId="0" borderId="135" xfId="0" applyNumberFormat="1" applyFont="1" applyFill="1" applyBorder="1"/>
    <xf numFmtId="37" fontId="7" fillId="0" borderId="135" xfId="0" applyNumberFormat="1" applyFont="1" applyBorder="1"/>
    <xf numFmtId="166" fontId="5" fillId="0" borderId="135" xfId="1" applyNumberFormat="1" applyFont="1" applyFill="1" applyBorder="1" applyAlignment="1">
      <alignment horizontal="center"/>
    </xf>
    <xf numFmtId="37" fontId="5" fillId="0" borderId="135" xfId="1" applyNumberFormat="1" applyFont="1" applyFill="1" applyBorder="1" applyAlignment="1"/>
    <xf numFmtId="37" fontId="5" fillId="0" borderId="135" xfId="0" applyNumberFormat="1" applyFont="1" applyFill="1" applyBorder="1"/>
    <xf numFmtId="37" fontId="11" fillId="0" borderId="138" xfId="5" applyNumberFormat="1" applyFont="1" applyFill="1" applyBorder="1" applyAlignment="1" applyProtection="1">
      <alignment horizontal="center" vertical="top"/>
      <protection locked="0"/>
    </xf>
    <xf numFmtId="37" fontId="11" fillId="0" borderId="134" xfId="5" applyNumberFormat="1" applyFont="1" applyFill="1" applyBorder="1" applyAlignment="1" applyProtection="1">
      <alignment horizontal="center" vertical="top"/>
      <protection locked="0"/>
    </xf>
    <xf numFmtId="37" fontId="11" fillId="0" borderId="47" xfId="5" applyNumberFormat="1" applyFont="1" applyFill="1" applyBorder="1" applyAlignment="1" applyProtection="1">
      <alignment horizontal="center" vertical="top"/>
      <protection locked="0"/>
    </xf>
    <xf numFmtId="37" fontId="4" fillId="0" borderId="135" xfId="0" applyNumberFormat="1" applyFont="1" applyBorder="1"/>
    <xf numFmtId="37" fontId="4" fillId="0" borderId="135" xfId="0" applyNumberFormat="1" applyFont="1" applyFill="1" applyBorder="1"/>
    <xf numFmtId="37" fontId="12" fillId="0" borderId="135" xfId="0" applyNumberFormat="1" applyFont="1" applyBorder="1"/>
    <xf numFmtId="37" fontId="9" fillId="0" borderId="135" xfId="0" applyNumberFormat="1" applyFont="1" applyFill="1" applyBorder="1"/>
    <xf numFmtId="37" fontId="9" fillId="0" borderId="135" xfId="0" applyNumberFormat="1" applyFont="1" applyBorder="1"/>
    <xf numFmtId="37" fontId="12" fillId="0" borderId="135" xfId="0" applyNumberFormat="1" applyFont="1" applyFill="1" applyBorder="1"/>
    <xf numFmtId="0" fontId="12" fillId="0" borderId="132" xfId="0" applyFont="1" applyBorder="1"/>
    <xf numFmtId="184" fontId="1" fillId="0" borderId="132" xfId="1" applyNumberFormat="1" applyFont="1" applyBorder="1"/>
    <xf numFmtId="0" fontId="12" fillId="0" borderId="97" xfId="0" quotePrefix="1" applyNumberFormat="1" applyFont="1" applyBorder="1" applyAlignment="1">
      <alignment horizontal="center"/>
    </xf>
    <xf numFmtId="173" fontId="12" fillId="0" borderId="112" xfId="0" applyNumberFormat="1" applyFont="1" applyFill="1" applyBorder="1" applyAlignment="1">
      <alignment horizontal="center"/>
    </xf>
    <xf numFmtId="0" fontId="12" fillId="0" borderId="139" xfId="0" applyFont="1" applyBorder="1"/>
    <xf numFmtId="37" fontId="1" fillId="0" borderId="139" xfId="7696" applyNumberFormat="1" applyFont="1" applyBorder="1"/>
    <xf numFmtId="37" fontId="1" fillId="0" borderId="139" xfId="7696" applyNumberFormat="1" applyFont="1" applyFill="1" applyBorder="1"/>
    <xf numFmtId="184" fontId="1" fillId="0" borderId="139" xfId="1" applyNumberFormat="1" applyFont="1" applyBorder="1"/>
    <xf numFmtId="173" fontId="12" fillId="0" borderId="97" xfId="0" applyNumberFormat="1" applyFont="1" applyBorder="1" applyAlignment="1">
      <alignment horizontal="center"/>
    </xf>
    <xf numFmtId="166" fontId="1" fillId="0" borderId="3" xfId="11" applyNumberFormat="1" applyFont="1" applyBorder="1"/>
    <xf numFmtId="37" fontId="12" fillId="0" borderId="132" xfId="0" applyNumberFormat="1" applyFont="1" applyFill="1" applyBorder="1"/>
    <xf numFmtId="37" fontId="4" fillId="0" borderId="46" xfId="0" applyNumberFormat="1" applyFont="1" applyBorder="1"/>
    <xf numFmtId="37" fontId="12" fillId="0" borderId="132" xfId="0" applyNumberFormat="1" applyFont="1" applyBorder="1"/>
    <xf numFmtId="37" fontId="9" fillId="0" borderId="46" xfId="0" applyNumberFormat="1" applyFont="1" applyFill="1" applyBorder="1"/>
    <xf numFmtId="37" fontId="12" fillId="0" borderId="132" xfId="7696" applyNumberFormat="1" applyFont="1" applyBorder="1"/>
    <xf numFmtId="37" fontId="12" fillId="0" borderId="132" xfId="7696" applyNumberFormat="1" applyFont="1" applyFill="1" applyBorder="1"/>
    <xf numFmtId="37" fontId="12" fillId="0" borderId="6" xfId="0" applyNumberFormat="1" applyFont="1" applyBorder="1" applyAlignment="1">
      <alignment horizontal="center" vertical="center" textRotation="90"/>
    </xf>
    <xf numFmtId="37" fontId="12" fillId="0" borderId="9" xfId="0" applyNumberFormat="1" applyFont="1" applyBorder="1" applyAlignment="1">
      <alignment horizontal="center" vertical="center" textRotation="90"/>
    </xf>
    <xf numFmtId="37" fontId="12" fillId="0" borderId="1" xfId="0" applyNumberFormat="1" applyFont="1" applyBorder="1" applyAlignment="1">
      <alignment horizontal="center" vertical="center" textRotation="90"/>
    </xf>
    <xf numFmtId="37" fontId="12" fillId="0" borderId="134" xfId="0" applyNumberFormat="1" applyFont="1" applyBorder="1" applyAlignment="1">
      <alignment horizontal="center" vertical="center" textRotation="90"/>
    </xf>
    <xf numFmtId="37" fontId="12" fillId="0" borderId="139" xfId="0" applyNumberFormat="1" applyFont="1" applyBorder="1" applyAlignment="1">
      <alignment horizontal="center" vertical="center" textRotation="90"/>
    </xf>
    <xf numFmtId="0" fontId="8" fillId="0" borderId="134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121" xfId="0" applyFont="1" applyBorder="1" applyAlignment="1">
      <alignment horizontal="center" vertical="center" textRotation="90"/>
    </xf>
    <xf numFmtId="0" fontId="1" fillId="0" borderId="134" xfId="0" applyFont="1" applyBorder="1"/>
    <xf numFmtId="0" fontId="1" fillId="0" borderId="139" xfId="0" applyFont="1" applyBorder="1"/>
    <xf numFmtId="174" fontId="12" fillId="0" borderId="132" xfId="7696" applyNumberFormat="1" applyFont="1" applyBorder="1" applyAlignment="1">
      <alignment horizontal="left"/>
    </xf>
  </cellXfs>
  <cellStyles count="8947">
    <cellStyle name="20% - Accent1 10" xfId="6724" xr:uid="{00000000-0005-0000-0000-000000000000}"/>
    <cellStyle name="20% - Accent1 11" xfId="6540" xr:uid="{00000000-0005-0000-0000-000001000000}"/>
    <cellStyle name="20% - Accent1 12" xfId="7001" xr:uid="{00000000-0005-0000-0000-000002000000}"/>
    <cellStyle name="20% - Accent1 13" xfId="6705" xr:uid="{00000000-0005-0000-0000-000003000000}"/>
    <cellStyle name="20% - Accent1 2" xfId="172" xr:uid="{00000000-0005-0000-0000-000004000000}"/>
    <cellStyle name="20% - Accent1 2 10" xfId="2455" xr:uid="{00000000-0005-0000-0000-000005000000}"/>
    <cellStyle name="20% - Accent1 2 11" xfId="2653" xr:uid="{00000000-0005-0000-0000-000006000000}"/>
    <cellStyle name="20% - Accent1 2 12" xfId="3110" xr:uid="{00000000-0005-0000-0000-000007000000}"/>
    <cellStyle name="20% - Accent1 2 13" xfId="490" xr:uid="{00000000-0005-0000-0000-000008000000}"/>
    <cellStyle name="20% - Accent1 2 14" xfId="5949" xr:uid="{00000000-0005-0000-0000-000009000000}"/>
    <cellStyle name="20% - Accent1 2 15" xfId="6221" xr:uid="{00000000-0005-0000-0000-00000A000000}"/>
    <cellStyle name="20% - Accent1 2 16" xfId="6958" xr:uid="{00000000-0005-0000-0000-00000B000000}"/>
    <cellStyle name="20% - Accent1 2 17" xfId="6735" xr:uid="{00000000-0005-0000-0000-00000C000000}"/>
    <cellStyle name="20% - Accent1 2 18" xfId="6466" xr:uid="{00000000-0005-0000-0000-00000D000000}"/>
    <cellStyle name="20% - Accent1 2 19" xfId="7026" xr:uid="{00000000-0005-0000-0000-00000E000000}"/>
    <cellStyle name="20% - Accent1 2 2" xfId="173" xr:uid="{00000000-0005-0000-0000-00000F000000}"/>
    <cellStyle name="20% - Accent1 2 2 2" xfId="1234" xr:uid="{00000000-0005-0000-0000-000010000000}"/>
    <cellStyle name="20% - Accent1 2 2 2 2" xfId="2188" xr:uid="{00000000-0005-0000-0000-000011000000}"/>
    <cellStyle name="20% - Accent1 2 2 2 2 2" xfId="4080" xr:uid="{00000000-0005-0000-0000-000012000000}"/>
    <cellStyle name="20% - Accent1 2 2 2 2 3" xfId="4879" xr:uid="{00000000-0005-0000-0000-000013000000}"/>
    <cellStyle name="20% - Accent1 2 2 2 2 4" xfId="5509" xr:uid="{00000000-0005-0000-0000-000014000000}"/>
    <cellStyle name="20% - Accent1 2 2 2 3" xfId="3328" xr:uid="{00000000-0005-0000-0000-000015000000}"/>
    <cellStyle name="20% - Accent1 2 2 2 4" xfId="2812" xr:uid="{00000000-0005-0000-0000-000016000000}"/>
    <cellStyle name="20% - Accent1 2 2 2 5" xfId="2736" xr:uid="{00000000-0005-0000-0000-000017000000}"/>
    <cellStyle name="20% - Accent1 2 2 3" xfId="1213" xr:uid="{00000000-0005-0000-0000-000018000000}"/>
    <cellStyle name="20% - Accent1 2 2 3 2" xfId="2184" xr:uid="{00000000-0005-0000-0000-000019000000}"/>
    <cellStyle name="20% - Accent1 2 2 3 2 2" xfId="4076" xr:uid="{00000000-0005-0000-0000-00001A000000}"/>
    <cellStyle name="20% - Accent1 2 2 3 2 3" xfId="4875" xr:uid="{00000000-0005-0000-0000-00001B000000}"/>
    <cellStyle name="20% - Accent1 2 2 3 2 4" xfId="5505" xr:uid="{00000000-0005-0000-0000-00001C000000}"/>
    <cellStyle name="20% - Accent1 2 2 3 3" xfId="3315" xr:uid="{00000000-0005-0000-0000-00001D000000}"/>
    <cellStyle name="20% - Accent1 2 2 3 4" xfId="3544" xr:uid="{00000000-0005-0000-0000-00001E000000}"/>
    <cellStyle name="20% - Accent1 2 2 3 5" xfId="4442" xr:uid="{00000000-0005-0000-0000-00001F000000}"/>
    <cellStyle name="20% - Accent1 2 2 4" xfId="1859" xr:uid="{00000000-0005-0000-0000-000020000000}"/>
    <cellStyle name="20% - Accent1 2 2 4 2" xfId="3808" xr:uid="{00000000-0005-0000-0000-000021000000}"/>
    <cellStyle name="20% - Accent1 2 2 4 3" xfId="4650" xr:uid="{00000000-0005-0000-0000-000022000000}"/>
    <cellStyle name="20% - Accent1 2 2 4 4" xfId="5333" xr:uid="{00000000-0005-0000-0000-000023000000}"/>
    <cellStyle name="20% - Accent1 2 2 5" xfId="2655" xr:uid="{00000000-0005-0000-0000-000024000000}"/>
    <cellStyle name="20% - Accent1 2 2 6" xfId="2996" xr:uid="{00000000-0005-0000-0000-000025000000}"/>
    <cellStyle name="20% - Accent1 2 2 7" xfId="3762" xr:uid="{00000000-0005-0000-0000-000026000000}"/>
    <cellStyle name="20% - Accent1 2 20" xfId="6959" xr:uid="{00000000-0005-0000-0000-000027000000}"/>
    <cellStyle name="20% - Accent1 2 21" xfId="6310" xr:uid="{00000000-0005-0000-0000-000028000000}"/>
    <cellStyle name="20% - Accent1 2 22" xfId="6999" xr:uid="{00000000-0005-0000-0000-000029000000}"/>
    <cellStyle name="20% - Accent1 2 3" xfId="432" xr:uid="{00000000-0005-0000-0000-00002A000000}"/>
    <cellStyle name="20% - Accent1 2 3 2" xfId="1287" xr:uid="{00000000-0005-0000-0000-00002B000000}"/>
    <cellStyle name="20% - Accent1 2 3 2 2" xfId="2241" xr:uid="{00000000-0005-0000-0000-00002C000000}"/>
    <cellStyle name="20% - Accent1 2 3 2 2 2" xfId="4133" xr:uid="{00000000-0005-0000-0000-00002D000000}"/>
    <cellStyle name="20% - Accent1 2 3 2 2 3" xfId="4932" xr:uid="{00000000-0005-0000-0000-00002E000000}"/>
    <cellStyle name="20% - Accent1 2 3 2 2 4" xfId="5562" xr:uid="{00000000-0005-0000-0000-00002F000000}"/>
    <cellStyle name="20% - Accent1 2 3 2 3" xfId="3381" xr:uid="{00000000-0005-0000-0000-000030000000}"/>
    <cellStyle name="20% - Accent1 2 3 2 4" xfId="2531" xr:uid="{00000000-0005-0000-0000-000031000000}"/>
    <cellStyle name="20% - Accent1 2 3 2 5" xfId="3768" xr:uid="{00000000-0005-0000-0000-000032000000}"/>
    <cellStyle name="20% - Accent1 2 3 3" xfId="1301" xr:uid="{00000000-0005-0000-0000-000033000000}"/>
    <cellStyle name="20% - Accent1 2 3 3 2" xfId="2252" xr:uid="{00000000-0005-0000-0000-000034000000}"/>
    <cellStyle name="20% - Accent1 2 3 3 2 2" xfId="4144" xr:uid="{00000000-0005-0000-0000-000035000000}"/>
    <cellStyle name="20% - Accent1 2 3 3 2 3" xfId="4943" xr:uid="{00000000-0005-0000-0000-000036000000}"/>
    <cellStyle name="20% - Accent1 2 3 3 2 4" xfId="5573" xr:uid="{00000000-0005-0000-0000-000037000000}"/>
    <cellStyle name="20% - Accent1 2 3 3 3" xfId="3394" xr:uid="{00000000-0005-0000-0000-000038000000}"/>
    <cellStyle name="20% - Accent1 2 3 3 4" xfId="2519" xr:uid="{00000000-0005-0000-0000-000039000000}"/>
    <cellStyle name="20% - Accent1 2 3 3 5" xfId="3754" xr:uid="{00000000-0005-0000-0000-00003A000000}"/>
    <cellStyle name="20% - Accent1 2 3 4" xfId="1909" xr:uid="{00000000-0005-0000-0000-00003B000000}"/>
    <cellStyle name="20% - Accent1 2 3 4 2" xfId="3858" xr:uid="{00000000-0005-0000-0000-00003C000000}"/>
    <cellStyle name="20% - Accent1 2 3 4 3" xfId="4700" xr:uid="{00000000-0005-0000-0000-00003D000000}"/>
    <cellStyle name="20% - Accent1 2 3 4 4" xfId="5383" xr:uid="{00000000-0005-0000-0000-00003E000000}"/>
    <cellStyle name="20% - Accent1 2 3 5" xfId="2715" xr:uid="{00000000-0005-0000-0000-00003F000000}"/>
    <cellStyle name="20% - Accent1 2 3 6" xfId="2598" xr:uid="{00000000-0005-0000-0000-000040000000}"/>
    <cellStyle name="20% - Accent1 2 3 7" xfId="2642" xr:uid="{00000000-0005-0000-0000-000041000000}"/>
    <cellStyle name="20% - Accent1 2 4" xfId="876" xr:uid="{00000000-0005-0000-0000-000042000000}"/>
    <cellStyle name="20% - Accent1 2 4 2" xfId="1343" xr:uid="{00000000-0005-0000-0000-000043000000}"/>
    <cellStyle name="20% - Accent1 2 4 2 2" xfId="2289" xr:uid="{00000000-0005-0000-0000-000044000000}"/>
    <cellStyle name="20% - Accent1 2 4 2 2 2" xfId="4181" xr:uid="{00000000-0005-0000-0000-000045000000}"/>
    <cellStyle name="20% - Accent1 2 4 2 2 3" xfId="4980" xr:uid="{00000000-0005-0000-0000-000046000000}"/>
    <cellStyle name="20% - Accent1 2 4 2 2 4" xfId="5610" xr:uid="{00000000-0005-0000-0000-000047000000}"/>
    <cellStyle name="20% - Accent1 2 4 2 3" xfId="3433" xr:uid="{00000000-0005-0000-0000-000048000000}"/>
    <cellStyle name="20% - Accent1 2 4 2 4" xfId="2460" xr:uid="{00000000-0005-0000-0000-000049000000}"/>
    <cellStyle name="20% - Accent1 2 4 2 5" xfId="2652" xr:uid="{00000000-0005-0000-0000-00004A000000}"/>
    <cellStyle name="20% - Accent1 2 4 3" xfId="1583" xr:uid="{00000000-0005-0000-0000-00004B000000}"/>
    <cellStyle name="20% - Accent1 2 4 3 2" xfId="2376" xr:uid="{00000000-0005-0000-0000-00004C000000}"/>
    <cellStyle name="20% - Accent1 2 4 3 2 2" xfId="4268" xr:uid="{00000000-0005-0000-0000-00004D000000}"/>
    <cellStyle name="20% - Accent1 2 4 3 2 3" xfId="5067" xr:uid="{00000000-0005-0000-0000-00004E000000}"/>
    <cellStyle name="20% - Accent1 2 4 3 2 4" xfId="5697" xr:uid="{00000000-0005-0000-0000-00004F000000}"/>
    <cellStyle name="20% - Accent1 2 4 3 3" xfId="3609" xr:uid="{00000000-0005-0000-0000-000050000000}"/>
    <cellStyle name="20% - Accent1 2 4 3 4" xfId="4487" xr:uid="{00000000-0005-0000-0000-000051000000}"/>
    <cellStyle name="20% - Accent1 2 4 3 5" xfId="5229" xr:uid="{00000000-0005-0000-0000-000052000000}"/>
    <cellStyle name="20% - Accent1 2 4 4" xfId="1911" xr:uid="{00000000-0005-0000-0000-000053000000}"/>
    <cellStyle name="20% - Accent1 2 4 4 2" xfId="3860" xr:uid="{00000000-0005-0000-0000-000054000000}"/>
    <cellStyle name="20% - Accent1 2 4 4 3" xfId="4702" xr:uid="{00000000-0005-0000-0000-000055000000}"/>
    <cellStyle name="20% - Accent1 2 4 4 4" xfId="5385" xr:uid="{00000000-0005-0000-0000-000056000000}"/>
    <cellStyle name="20% - Accent1 2 4 5" xfId="3004" xr:uid="{00000000-0005-0000-0000-000057000000}"/>
    <cellStyle name="20% - Accent1 2 4 6" xfId="3659" xr:uid="{00000000-0005-0000-0000-000058000000}"/>
    <cellStyle name="20% - Accent1 2 4 7" xfId="4534" xr:uid="{00000000-0005-0000-0000-000059000000}"/>
    <cellStyle name="20% - Accent1 2 5" xfId="985" xr:uid="{00000000-0005-0000-0000-00005A000000}"/>
    <cellStyle name="20% - Accent1 2 5 2" xfId="1417" xr:uid="{00000000-0005-0000-0000-00005B000000}"/>
    <cellStyle name="20% - Accent1 2 5 2 2" xfId="2335" xr:uid="{00000000-0005-0000-0000-00005C000000}"/>
    <cellStyle name="20% - Accent1 2 5 2 2 2" xfId="4227" xr:uid="{00000000-0005-0000-0000-00005D000000}"/>
    <cellStyle name="20% - Accent1 2 5 2 2 3" xfId="5026" xr:uid="{00000000-0005-0000-0000-00005E000000}"/>
    <cellStyle name="20% - Accent1 2 5 2 2 4" xfId="5656" xr:uid="{00000000-0005-0000-0000-00005F000000}"/>
    <cellStyle name="20% - Accent1 2 5 2 3" xfId="3499" xr:uid="{00000000-0005-0000-0000-000060000000}"/>
    <cellStyle name="20% - Accent1 2 5 2 4" xfId="4402" xr:uid="{00000000-0005-0000-0000-000061000000}"/>
    <cellStyle name="20% - Accent1 2 5 2 5" xfId="5188" xr:uid="{00000000-0005-0000-0000-000062000000}"/>
    <cellStyle name="20% - Accent1 2 5 3" xfId="1654" xr:uid="{00000000-0005-0000-0000-000063000000}"/>
    <cellStyle name="20% - Accent1 2 5 3 2" xfId="2419" xr:uid="{00000000-0005-0000-0000-000064000000}"/>
    <cellStyle name="20% - Accent1 2 5 3 2 2" xfId="4311" xr:uid="{00000000-0005-0000-0000-000065000000}"/>
    <cellStyle name="20% - Accent1 2 5 3 2 3" xfId="5110" xr:uid="{00000000-0005-0000-0000-000066000000}"/>
    <cellStyle name="20% - Accent1 2 5 3 2 4" xfId="5740" xr:uid="{00000000-0005-0000-0000-000067000000}"/>
    <cellStyle name="20% - Accent1 2 5 3 3" xfId="3666" xr:uid="{00000000-0005-0000-0000-000068000000}"/>
    <cellStyle name="20% - Accent1 2 5 3 4" xfId="4540" xr:uid="{00000000-0005-0000-0000-000069000000}"/>
    <cellStyle name="20% - Accent1 2 5 3 5" xfId="5272" xr:uid="{00000000-0005-0000-0000-00006A000000}"/>
    <cellStyle name="20% - Accent1 2 5 4" xfId="1982" xr:uid="{00000000-0005-0000-0000-00006B000000}"/>
    <cellStyle name="20% - Accent1 2 5 4 2" xfId="3922" xr:uid="{00000000-0005-0000-0000-00006C000000}"/>
    <cellStyle name="20% - Accent1 2 5 4 3" xfId="4758" xr:uid="{00000000-0005-0000-0000-00006D000000}"/>
    <cellStyle name="20% - Accent1 2 5 4 4" xfId="5428" xr:uid="{00000000-0005-0000-0000-00006E000000}"/>
    <cellStyle name="20% - Accent1 2 5 5" xfId="3099" xr:uid="{00000000-0005-0000-0000-00006F000000}"/>
    <cellStyle name="20% - Accent1 2 5 6" xfId="3664" xr:uid="{00000000-0005-0000-0000-000070000000}"/>
    <cellStyle name="20% - Accent1 2 5 7" xfId="4538" xr:uid="{00000000-0005-0000-0000-000071000000}"/>
    <cellStyle name="20% - Accent1 2 6" xfId="1029" xr:uid="{00000000-0005-0000-0000-000072000000}"/>
    <cellStyle name="20% - Accent1 2 6 2" xfId="1455" xr:uid="{00000000-0005-0000-0000-000073000000}"/>
    <cellStyle name="20% - Accent1 2 6 2 2" xfId="2352" xr:uid="{00000000-0005-0000-0000-000074000000}"/>
    <cellStyle name="20% - Accent1 2 6 2 2 2" xfId="4244" xr:uid="{00000000-0005-0000-0000-000075000000}"/>
    <cellStyle name="20% - Accent1 2 6 2 2 3" xfId="5043" xr:uid="{00000000-0005-0000-0000-000076000000}"/>
    <cellStyle name="20% - Accent1 2 6 2 2 4" xfId="5673" xr:uid="{00000000-0005-0000-0000-000077000000}"/>
    <cellStyle name="20% - Accent1 2 6 2 3" xfId="3527" xr:uid="{00000000-0005-0000-0000-000078000000}"/>
    <cellStyle name="20% - Accent1 2 6 2 4" xfId="4425" xr:uid="{00000000-0005-0000-0000-000079000000}"/>
    <cellStyle name="20% - Accent1 2 6 2 5" xfId="5205" xr:uid="{00000000-0005-0000-0000-00007A000000}"/>
    <cellStyle name="20% - Accent1 2 6 3" xfId="1690" xr:uid="{00000000-0005-0000-0000-00007B000000}"/>
    <cellStyle name="20% - Accent1 2 6 3 2" xfId="2434" xr:uid="{00000000-0005-0000-0000-00007C000000}"/>
    <cellStyle name="20% - Accent1 2 6 3 2 2" xfId="4326" xr:uid="{00000000-0005-0000-0000-00007D000000}"/>
    <cellStyle name="20% - Accent1 2 6 3 2 3" xfId="5125" xr:uid="{00000000-0005-0000-0000-00007E000000}"/>
    <cellStyle name="20% - Accent1 2 6 3 2 4" xfId="5755" xr:uid="{00000000-0005-0000-0000-00007F000000}"/>
    <cellStyle name="20% - Accent1 2 6 3 3" xfId="3691" xr:uid="{00000000-0005-0000-0000-000080000000}"/>
    <cellStyle name="20% - Accent1 2 6 3 4" xfId="4560" xr:uid="{00000000-0005-0000-0000-000081000000}"/>
    <cellStyle name="20% - Accent1 2 6 3 5" xfId="5287" xr:uid="{00000000-0005-0000-0000-000082000000}"/>
    <cellStyle name="20% - Accent1 2 6 4" xfId="2018" xr:uid="{00000000-0005-0000-0000-000083000000}"/>
    <cellStyle name="20% - Accent1 2 6 4 2" xfId="3947" xr:uid="{00000000-0005-0000-0000-000084000000}"/>
    <cellStyle name="20% - Accent1 2 6 4 3" xfId="4778" xr:uid="{00000000-0005-0000-0000-000085000000}"/>
    <cellStyle name="20% - Accent1 2 6 4 4" xfId="5443" xr:uid="{00000000-0005-0000-0000-000086000000}"/>
    <cellStyle name="20% - Accent1 2 6 5" xfId="3140" xr:uid="{00000000-0005-0000-0000-000087000000}"/>
    <cellStyle name="20% - Accent1 2 6 6" xfId="3917" xr:uid="{00000000-0005-0000-0000-000088000000}"/>
    <cellStyle name="20% - Accent1 2 6 7" xfId="4754" xr:uid="{00000000-0005-0000-0000-000089000000}"/>
    <cellStyle name="20% - Accent1 2 7" xfId="1161" xr:uid="{00000000-0005-0000-0000-00008A000000}"/>
    <cellStyle name="20% - Accent1 2 7 2" xfId="2143" xr:uid="{00000000-0005-0000-0000-00008B000000}"/>
    <cellStyle name="20% - Accent1 2 7 2 2" xfId="4035" xr:uid="{00000000-0005-0000-0000-00008C000000}"/>
    <cellStyle name="20% - Accent1 2 7 2 3" xfId="4834" xr:uid="{00000000-0005-0000-0000-00008D000000}"/>
    <cellStyle name="20% - Accent1 2 7 2 4" xfId="5464" xr:uid="{00000000-0005-0000-0000-00008E000000}"/>
    <cellStyle name="20% - Accent1 2 7 3" xfId="3270" xr:uid="{00000000-0005-0000-0000-00008F000000}"/>
    <cellStyle name="20% - Accent1 2 7 4" xfId="2917" xr:uid="{00000000-0005-0000-0000-000090000000}"/>
    <cellStyle name="20% - Accent1 2 7 5" xfId="2562" xr:uid="{00000000-0005-0000-0000-000091000000}"/>
    <cellStyle name="20% - Accent1 2 8" xfId="1232" xr:uid="{00000000-0005-0000-0000-000092000000}"/>
    <cellStyle name="20% - Accent1 2 8 2" xfId="2186" xr:uid="{00000000-0005-0000-0000-000093000000}"/>
    <cellStyle name="20% - Accent1 2 8 2 2" xfId="4078" xr:uid="{00000000-0005-0000-0000-000094000000}"/>
    <cellStyle name="20% - Accent1 2 8 2 3" xfId="4877" xr:uid="{00000000-0005-0000-0000-000095000000}"/>
    <cellStyle name="20% - Accent1 2 8 2 4" xfId="5507" xr:uid="{00000000-0005-0000-0000-000096000000}"/>
    <cellStyle name="20% - Accent1 2 8 3" xfId="3326" xr:uid="{00000000-0005-0000-0000-000097000000}"/>
    <cellStyle name="20% - Accent1 2 8 4" xfId="2821" xr:uid="{00000000-0005-0000-0000-000098000000}"/>
    <cellStyle name="20% - Accent1 2 8 5" xfId="2962" xr:uid="{00000000-0005-0000-0000-000099000000}"/>
    <cellStyle name="20% - Accent1 2 9" xfId="1815" xr:uid="{00000000-0005-0000-0000-00009A000000}"/>
    <cellStyle name="20% - Accent1 2 9 2" xfId="3774" xr:uid="{00000000-0005-0000-0000-00009B000000}"/>
    <cellStyle name="20% - Accent1 2 9 3" xfId="4617" xr:uid="{00000000-0005-0000-0000-00009C000000}"/>
    <cellStyle name="20% - Accent1 2 9 4" xfId="5307" xr:uid="{00000000-0005-0000-0000-00009D000000}"/>
    <cellStyle name="20% - Accent1 3" xfId="174" xr:uid="{00000000-0005-0000-0000-00009E000000}"/>
    <cellStyle name="20% - Accent1 3 10" xfId="2456" xr:uid="{00000000-0005-0000-0000-00009F000000}"/>
    <cellStyle name="20% - Accent1 3 11" xfId="2788" xr:uid="{00000000-0005-0000-0000-0000A0000000}"/>
    <cellStyle name="20% - Accent1 3 12" xfId="2738" xr:uid="{00000000-0005-0000-0000-0000A1000000}"/>
    <cellStyle name="20% - Accent1 3 2" xfId="361" xr:uid="{00000000-0005-0000-0000-0000A2000000}"/>
    <cellStyle name="20% - Accent1 3 2 2" xfId="1235" xr:uid="{00000000-0005-0000-0000-0000A3000000}"/>
    <cellStyle name="20% - Accent1 3 2 2 2" xfId="2189" xr:uid="{00000000-0005-0000-0000-0000A4000000}"/>
    <cellStyle name="20% - Accent1 3 2 2 2 2" xfId="4081" xr:uid="{00000000-0005-0000-0000-0000A5000000}"/>
    <cellStyle name="20% - Accent1 3 2 2 2 3" xfId="4880" xr:uid="{00000000-0005-0000-0000-0000A6000000}"/>
    <cellStyle name="20% - Accent1 3 2 2 2 4" xfId="5510" xr:uid="{00000000-0005-0000-0000-0000A7000000}"/>
    <cellStyle name="20% - Accent1 3 2 2 3" xfId="3329" xr:uid="{00000000-0005-0000-0000-0000A8000000}"/>
    <cellStyle name="20% - Accent1 3 2 2 4" xfId="2805" xr:uid="{00000000-0005-0000-0000-0000A9000000}"/>
    <cellStyle name="20% - Accent1 3 2 2 5" xfId="3929" xr:uid="{00000000-0005-0000-0000-0000AA000000}"/>
    <cellStyle name="20% - Accent1 3 2 3" xfId="1212" xr:uid="{00000000-0005-0000-0000-0000AB000000}"/>
    <cellStyle name="20% - Accent1 3 2 3 2" xfId="2183" xr:uid="{00000000-0005-0000-0000-0000AC000000}"/>
    <cellStyle name="20% - Accent1 3 2 3 2 2" xfId="4075" xr:uid="{00000000-0005-0000-0000-0000AD000000}"/>
    <cellStyle name="20% - Accent1 3 2 3 2 3" xfId="4874" xr:uid="{00000000-0005-0000-0000-0000AE000000}"/>
    <cellStyle name="20% - Accent1 3 2 3 2 4" xfId="5504" xr:uid="{00000000-0005-0000-0000-0000AF000000}"/>
    <cellStyle name="20% - Accent1 3 2 3 3" xfId="3314" xr:uid="{00000000-0005-0000-0000-0000B0000000}"/>
    <cellStyle name="20% - Accent1 3 2 3 4" xfId="3708" xr:uid="{00000000-0005-0000-0000-0000B1000000}"/>
    <cellStyle name="20% - Accent1 3 2 3 5" xfId="4574" xr:uid="{00000000-0005-0000-0000-0000B2000000}"/>
    <cellStyle name="20% - Accent1 3 2 4" xfId="1860" xr:uid="{00000000-0005-0000-0000-0000B3000000}"/>
    <cellStyle name="20% - Accent1 3 2 4 2" xfId="3809" xr:uid="{00000000-0005-0000-0000-0000B4000000}"/>
    <cellStyle name="20% - Accent1 3 2 4 3" xfId="4651" xr:uid="{00000000-0005-0000-0000-0000B5000000}"/>
    <cellStyle name="20% - Accent1 3 2 4 4" xfId="5334" xr:uid="{00000000-0005-0000-0000-0000B6000000}"/>
    <cellStyle name="20% - Accent1 3 2 5" xfId="2656" xr:uid="{00000000-0005-0000-0000-0000B7000000}"/>
    <cellStyle name="20% - Accent1 3 2 6" xfId="2989" xr:uid="{00000000-0005-0000-0000-0000B8000000}"/>
    <cellStyle name="20% - Accent1 3 2 7" xfId="2685" xr:uid="{00000000-0005-0000-0000-0000B9000000}"/>
    <cellStyle name="20% - Accent1 3 3" xfId="431" xr:uid="{00000000-0005-0000-0000-0000BA000000}"/>
    <cellStyle name="20% - Accent1 3 3 2" xfId="1286" xr:uid="{00000000-0005-0000-0000-0000BB000000}"/>
    <cellStyle name="20% - Accent1 3 3 2 2" xfId="2240" xr:uid="{00000000-0005-0000-0000-0000BC000000}"/>
    <cellStyle name="20% - Accent1 3 3 2 2 2" xfId="4132" xr:uid="{00000000-0005-0000-0000-0000BD000000}"/>
    <cellStyle name="20% - Accent1 3 3 2 2 3" xfId="4931" xr:uid="{00000000-0005-0000-0000-0000BE000000}"/>
    <cellStyle name="20% - Accent1 3 3 2 2 4" xfId="5561" xr:uid="{00000000-0005-0000-0000-0000BF000000}"/>
    <cellStyle name="20% - Accent1 3 3 2 3" xfId="3380" xr:uid="{00000000-0005-0000-0000-0000C0000000}"/>
    <cellStyle name="20% - Accent1 3 3 2 4" xfId="2681" xr:uid="{00000000-0005-0000-0000-0000C1000000}"/>
    <cellStyle name="20% - Accent1 3 3 2 5" xfId="2627" xr:uid="{00000000-0005-0000-0000-0000C2000000}"/>
    <cellStyle name="20% - Accent1 3 3 3" xfId="1262" xr:uid="{00000000-0005-0000-0000-0000C3000000}"/>
    <cellStyle name="20% - Accent1 3 3 3 2" xfId="2216" xr:uid="{00000000-0005-0000-0000-0000C4000000}"/>
    <cellStyle name="20% - Accent1 3 3 3 2 2" xfId="4108" xr:uid="{00000000-0005-0000-0000-0000C5000000}"/>
    <cellStyle name="20% - Accent1 3 3 3 2 3" xfId="4907" xr:uid="{00000000-0005-0000-0000-0000C6000000}"/>
    <cellStyle name="20% - Accent1 3 3 3 2 4" xfId="5537" xr:uid="{00000000-0005-0000-0000-0000C7000000}"/>
    <cellStyle name="20% - Accent1 3 3 3 3" xfId="3356" xr:uid="{00000000-0005-0000-0000-0000C8000000}"/>
    <cellStyle name="20% - Accent1 3 3 3 4" xfId="3961" xr:uid="{00000000-0005-0000-0000-0000C9000000}"/>
    <cellStyle name="20% - Accent1 3 3 3 5" xfId="4791" xr:uid="{00000000-0005-0000-0000-0000CA000000}"/>
    <cellStyle name="20% - Accent1 3 3 4" xfId="1908" xr:uid="{00000000-0005-0000-0000-0000CB000000}"/>
    <cellStyle name="20% - Accent1 3 3 4 2" xfId="3857" xr:uid="{00000000-0005-0000-0000-0000CC000000}"/>
    <cellStyle name="20% - Accent1 3 3 4 3" xfId="4699" xr:uid="{00000000-0005-0000-0000-0000CD000000}"/>
    <cellStyle name="20% - Accent1 3 3 4 4" xfId="5382" xr:uid="{00000000-0005-0000-0000-0000CE000000}"/>
    <cellStyle name="20% - Accent1 3 3 5" xfId="2714" xr:uid="{00000000-0005-0000-0000-0000CF000000}"/>
    <cellStyle name="20% - Accent1 3 3 6" xfId="2599" xr:uid="{00000000-0005-0000-0000-0000D0000000}"/>
    <cellStyle name="20% - Accent1 3 3 7" xfId="2641" xr:uid="{00000000-0005-0000-0000-0000D1000000}"/>
    <cellStyle name="20% - Accent1 3 4" xfId="877" xr:uid="{00000000-0005-0000-0000-0000D2000000}"/>
    <cellStyle name="20% - Accent1 3 4 2" xfId="1344" xr:uid="{00000000-0005-0000-0000-0000D3000000}"/>
    <cellStyle name="20% - Accent1 3 4 2 2" xfId="2290" xr:uid="{00000000-0005-0000-0000-0000D4000000}"/>
    <cellStyle name="20% - Accent1 3 4 2 2 2" xfId="4182" xr:uid="{00000000-0005-0000-0000-0000D5000000}"/>
    <cellStyle name="20% - Accent1 3 4 2 2 3" xfId="4981" xr:uid="{00000000-0005-0000-0000-0000D6000000}"/>
    <cellStyle name="20% - Accent1 3 4 2 2 4" xfId="5611" xr:uid="{00000000-0005-0000-0000-0000D7000000}"/>
    <cellStyle name="20% - Accent1 3 4 2 3" xfId="3434" xr:uid="{00000000-0005-0000-0000-0000D8000000}"/>
    <cellStyle name="20% - Accent1 3 4 2 4" xfId="2457" xr:uid="{00000000-0005-0000-0000-0000D9000000}"/>
    <cellStyle name="20% - Accent1 3 4 2 5" xfId="2781" xr:uid="{00000000-0005-0000-0000-0000DA000000}"/>
    <cellStyle name="20% - Accent1 3 4 3" xfId="1584" xr:uid="{00000000-0005-0000-0000-0000DB000000}"/>
    <cellStyle name="20% - Accent1 3 4 3 2" xfId="2377" xr:uid="{00000000-0005-0000-0000-0000DC000000}"/>
    <cellStyle name="20% - Accent1 3 4 3 2 2" xfId="4269" xr:uid="{00000000-0005-0000-0000-0000DD000000}"/>
    <cellStyle name="20% - Accent1 3 4 3 2 3" xfId="5068" xr:uid="{00000000-0005-0000-0000-0000DE000000}"/>
    <cellStyle name="20% - Accent1 3 4 3 2 4" xfId="5698" xr:uid="{00000000-0005-0000-0000-0000DF000000}"/>
    <cellStyle name="20% - Accent1 3 4 3 3" xfId="3610" xr:uid="{00000000-0005-0000-0000-0000E0000000}"/>
    <cellStyle name="20% - Accent1 3 4 3 4" xfId="4488" xr:uid="{00000000-0005-0000-0000-0000E1000000}"/>
    <cellStyle name="20% - Accent1 3 4 3 5" xfId="5230" xr:uid="{00000000-0005-0000-0000-0000E2000000}"/>
    <cellStyle name="20% - Accent1 3 4 4" xfId="1912" xr:uid="{00000000-0005-0000-0000-0000E3000000}"/>
    <cellStyle name="20% - Accent1 3 4 4 2" xfId="3861" xr:uid="{00000000-0005-0000-0000-0000E4000000}"/>
    <cellStyle name="20% - Accent1 3 4 4 3" xfId="4703" xr:uid="{00000000-0005-0000-0000-0000E5000000}"/>
    <cellStyle name="20% - Accent1 3 4 4 4" xfId="5386" xr:uid="{00000000-0005-0000-0000-0000E6000000}"/>
    <cellStyle name="20% - Accent1 3 4 5" xfId="3005" xr:uid="{00000000-0005-0000-0000-0000E7000000}"/>
    <cellStyle name="20% - Accent1 3 4 6" xfId="3490" xr:uid="{00000000-0005-0000-0000-0000E8000000}"/>
    <cellStyle name="20% - Accent1 3 4 7" xfId="4394" xr:uid="{00000000-0005-0000-0000-0000E9000000}"/>
    <cellStyle name="20% - Accent1 3 5" xfId="984" xr:uid="{00000000-0005-0000-0000-0000EA000000}"/>
    <cellStyle name="20% - Accent1 3 5 2" xfId="1416" xr:uid="{00000000-0005-0000-0000-0000EB000000}"/>
    <cellStyle name="20% - Accent1 3 5 2 2" xfId="2334" xr:uid="{00000000-0005-0000-0000-0000EC000000}"/>
    <cellStyle name="20% - Accent1 3 5 2 2 2" xfId="4226" xr:uid="{00000000-0005-0000-0000-0000ED000000}"/>
    <cellStyle name="20% - Accent1 3 5 2 2 3" xfId="5025" xr:uid="{00000000-0005-0000-0000-0000EE000000}"/>
    <cellStyle name="20% - Accent1 3 5 2 2 4" xfId="5655" xr:uid="{00000000-0005-0000-0000-0000EF000000}"/>
    <cellStyle name="20% - Accent1 3 5 2 3" xfId="3498" xr:uid="{00000000-0005-0000-0000-0000F0000000}"/>
    <cellStyle name="20% - Accent1 3 5 2 4" xfId="4401" xr:uid="{00000000-0005-0000-0000-0000F1000000}"/>
    <cellStyle name="20% - Accent1 3 5 2 5" xfId="5187" xr:uid="{00000000-0005-0000-0000-0000F2000000}"/>
    <cellStyle name="20% - Accent1 3 5 3" xfId="1653" xr:uid="{00000000-0005-0000-0000-0000F3000000}"/>
    <cellStyle name="20% - Accent1 3 5 3 2" xfId="2418" xr:uid="{00000000-0005-0000-0000-0000F4000000}"/>
    <cellStyle name="20% - Accent1 3 5 3 2 2" xfId="4310" xr:uid="{00000000-0005-0000-0000-0000F5000000}"/>
    <cellStyle name="20% - Accent1 3 5 3 2 3" xfId="5109" xr:uid="{00000000-0005-0000-0000-0000F6000000}"/>
    <cellStyle name="20% - Accent1 3 5 3 2 4" xfId="5739" xr:uid="{00000000-0005-0000-0000-0000F7000000}"/>
    <cellStyle name="20% - Accent1 3 5 3 3" xfId="3665" xr:uid="{00000000-0005-0000-0000-0000F8000000}"/>
    <cellStyle name="20% - Accent1 3 5 3 4" xfId="4539" xr:uid="{00000000-0005-0000-0000-0000F9000000}"/>
    <cellStyle name="20% - Accent1 3 5 3 5" xfId="5271" xr:uid="{00000000-0005-0000-0000-0000FA000000}"/>
    <cellStyle name="20% - Accent1 3 5 4" xfId="1981" xr:uid="{00000000-0005-0000-0000-0000FB000000}"/>
    <cellStyle name="20% - Accent1 3 5 4 2" xfId="3921" xr:uid="{00000000-0005-0000-0000-0000FC000000}"/>
    <cellStyle name="20% - Accent1 3 5 4 3" xfId="4757" xr:uid="{00000000-0005-0000-0000-0000FD000000}"/>
    <cellStyle name="20% - Accent1 3 5 4 4" xfId="5427" xr:uid="{00000000-0005-0000-0000-0000FE000000}"/>
    <cellStyle name="20% - Accent1 3 5 5" xfId="3098" xr:uid="{00000000-0005-0000-0000-0000FF000000}"/>
    <cellStyle name="20% - Accent1 3 5 6" xfId="3919" xr:uid="{00000000-0005-0000-0000-000000010000}"/>
    <cellStyle name="20% - Accent1 3 5 7" xfId="4756" xr:uid="{00000000-0005-0000-0000-000001010000}"/>
    <cellStyle name="20% - Accent1 3 6" xfId="979" xr:uid="{00000000-0005-0000-0000-000002010000}"/>
    <cellStyle name="20% - Accent1 3 6 2" xfId="1412" xr:uid="{00000000-0005-0000-0000-000003010000}"/>
    <cellStyle name="20% - Accent1 3 6 2 2" xfId="2333" xr:uid="{00000000-0005-0000-0000-000004010000}"/>
    <cellStyle name="20% - Accent1 3 6 2 2 2" xfId="4225" xr:uid="{00000000-0005-0000-0000-000005010000}"/>
    <cellStyle name="20% - Accent1 3 6 2 2 3" xfId="5024" xr:uid="{00000000-0005-0000-0000-000006010000}"/>
    <cellStyle name="20% - Accent1 3 6 2 2 4" xfId="5654" xr:uid="{00000000-0005-0000-0000-000007010000}"/>
    <cellStyle name="20% - Accent1 3 6 2 3" xfId="3495" xr:uid="{00000000-0005-0000-0000-000008010000}"/>
    <cellStyle name="20% - Accent1 3 6 2 4" xfId="4399" xr:uid="{00000000-0005-0000-0000-000009010000}"/>
    <cellStyle name="20% - Accent1 3 6 2 5" xfId="5186" xr:uid="{00000000-0005-0000-0000-00000A010000}"/>
    <cellStyle name="20% - Accent1 3 6 3" xfId="1649" xr:uid="{00000000-0005-0000-0000-00000B010000}"/>
    <cellStyle name="20% - Accent1 3 6 3 2" xfId="2417" xr:uid="{00000000-0005-0000-0000-00000C010000}"/>
    <cellStyle name="20% - Accent1 3 6 3 2 2" xfId="4309" xr:uid="{00000000-0005-0000-0000-00000D010000}"/>
    <cellStyle name="20% - Accent1 3 6 3 2 3" xfId="5108" xr:uid="{00000000-0005-0000-0000-00000E010000}"/>
    <cellStyle name="20% - Accent1 3 6 3 2 4" xfId="5738" xr:uid="{00000000-0005-0000-0000-00000F010000}"/>
    <cellStyle name="20% - Accent1 3 6 3 3" xfId="3663" xr:uid="{00000000-0005-0000-0000-000010010000}"/>
    <cellStyle name="20% - Accent1 3 6 3 4" xfId="4537" xr:uid="{00000000-0005-0000-0000-000011010000}"/>
    <cellStyle name="20% - Accent1 3 6 3 5" xfId="5270" xr:uid="{00000000-0005-0000-0000-000012010000}"/>
    <cellStyle name="20% - Accent1 3 6 4" xfId="1977" xr:uid="{00000000-0005-0000-0000-000013010000}"/>
    <cellStyle name="20% - Accent1 3 6 4 2" xfId="3918" xr:uid="{00000000-0005-0000-0000-000014010000}"/>
    <cellStyle name="20% - Accent1 3 6 4 3" xfId="4755" xr:uid="{00000000-0005-0000-0000-000015010000}"/>
    <cellStyle name="20% - Accent1 3 6 4 4" xfId="5426" xr:uid="{00000000-0005-0000-0000-000016010000}"/>
    <cellStyle name="20% - Accent1 3 6 5" xfId="3093" xr:uid="{00000000-0005-0000-0000-000017010000}"/>
    <cellStyle name="20% - Accent1 3 6 6" xfId="3574" xr:uid="{00000000-0005-0000-0000-000018010000}"/>
    <cellStyle name="20% - Accent1 3 6 7" xfId="4464" xr:uid="{00000000-0005-0000-0000-000019010000}"/>
    <cellStyle name="20% - Accent1 3 7" xfId="1162" xr:uid="{00000000-0005-0000-0000-00001A010000}"/>
    <cellStyle name="20% - Accent1 3 7 2" xfId="2144" xr:uid="{00000000-0005-0000-0000-00001B010000}"/>
    <cellStyle name="20% - Accent1 3 7 2 2" xfId="4036" xr:uid="{00000000-0005-0000-0000-00001C010000}"/>
    <cellStyle name="20% - Accent1 3 7 2 3" xfId="4835" xr:uid="{00000000-0005-0000-0000-00001D010000}"/>
    <cellStyle name="20% - Accent1 3 7 2 4" xfId="5465" xr:uid="{00000000-0005-0000-0000-00001E010000}"/>
    <cellStyle name="20% - Accent1 3 7 3" xfId="3271" xr:uid="{00000000-0005-0000-0000-00001F010000}"/>
    <cellStyle name="20% - Accent1 3 7 4" xfId="2912" xr:uid="{00000000-0005-0000-0000-000020010000}"/>
    <cellStyle name="20% - Accent1 3 7 5" xfId="2564" xr:uid="{00000000-0005-0000-0000-000021010000}"/>
    <cellStyle name="20% - Accent1 3 8" xfId="1299" xr:uid="{00000000-0005-0000-0000-000022010000}"/>
    <cellStyle name="20% - Accent1 3 8 2" xfId="2251" xr:uid="{00000000-0005-0000-0000-000023010000}"/>
    <cellStyle name="20% - Accent1 3 8 2 2" xfId="4143" xr:uid="{00000000-0005-0000-0000-000024010000}"/>
    <cellStyle name="20% - Accent1 3 8 2 3" xfId="4942" xr:uid="{00000000-0005-0000-0000-000025010000}"/>
    <cellStyle name="20% - Accent1 3 8 2 4" xfId="5572" xr:uid="{00000000-0005-0000-0000-000026010000}"/>
    <cellStyle name="20% - Accent1 3 8 3" xfId="3392" xr:uid="{00000000-0005-0000-0000-000027010000}"/>
    <cellStyle name="20% - Accent1 3 8 4" xfId="2521" xr:uid="{00000000-0005-0000-0000-000028010000}"/>
    <cellStyle name="20% - Accent1 3 8 5" xfId="3983" xr:uid="{00000000-0005-0000-0000-000029010000}"/>
    <cellStyle name="20% - Accent1 3 9" xfId="1816" xr:uid="{00000000-0005-0000-0000-00002A010000}"/>
    <cellStyle name="20% - Accent1 3 9 2" xfId="3775" xr:uid="{00000000-0005-0000-0000-00002B010000}"/>
    <cellStyle name="20% - Accent1 3 9 3" xfId="4618" xr:uid="{00000000-0005-0000-0000-00002C010000}"/>
    <cellStyle name="20% - Accent1 3 9 4" xfId="5308" xr:uid="{00000000-0005-0000-0000-00002D010000}"/>
    <cellStyle name="20% - Accent1 4" xfId="347" xr:uid="{00000000-0005-0000-0000-00002E010000}"/>
    <cellStyle name="20% - Accent1 5" xfId="5953" xr:uid="{00000000-0005-0000-0000-00002F010000}"/>
    <cellStyle name="20% - Accent1 6" xfId="5871" xr:uid="{00000000-0005-0000-0000-000030010000}"/>
    <cellStyle name="20% - Accent1 7" xfId="5978" xr:uid="{00000000-0005-0000-0000-000031010000}"/>
    <cellStyle name="20% - Accent1 8" xfId="6521" xr:uid="{00000000-0005-0000-0000-000032010000}"/>
    <cellStyle name="20% - Accent1 9" xfId="6063" xr:uid="{00000000-0005-0000-0000-000033010000}"/>
    <cellStyle name="20% - Accent2 10" xfId="7024" xr:uid="{00000000-0005-0000-0000-000034010000}"/>
    <cellStyle name="20% - Accent2 11" xfId="6125" xr:uid="{00000000-0005-0000-0000-000035010000}"/>
    <cellStyle name="20% - Accent2 12" xfId="6490" xr:uid="{00000000-0005-0000-0000-000036010000}"/>
    <cellStyle name="20% - Accent2 13" xfId="6951" xr:uid="{00000000-0005-0000-0000-000037010000}"/>
    <cellStyle name="20% - Accent2 2" xfId="175" xr:uid="{00000000-0005-0000-0000-000038010000}"/>
    <cellStyle name="20% - Accent2 2 10" xfId="2458" xr:uid="{00000000-0005-0000-0000-000039010000}"/>
    <cellStyle name="20% - Accent2 2 11" xfId="2774" xr:uid="{00000000-0005-0000-0000-00003A010000}"/>
    <cellStyle name="20% - Accent2 2 12" xfId="2571" xr:uid="{00000000-0005-0000-0000-00003B010000}"/>
    <cellStyle name="20% - Accent2 2 13" xfId="657" xr:uid="{00000000-0005-0000-0000-00003C010000}"/>
    <cellStyle name="20% - Accent2 2 14" xfId="6890" xr:uid="{00000000-0005-0000-0000-00003D010000}"/>
    <cellStyle name="20% - Accent2 2 15" xfId="6925" xr:uid="{00000000-0005-0000-0000-00003E010000}"/>
    <cellStyle name="20% - Accent2 2 16" xfId="6844" xr:uid="{00000000-0005-0000-0000-00003F010000}"/>
    <cellStyle name="20% - Accent2 2 17" xfId="6982" xr:uid="{00000000-0005-0000-0000-000040010000}"/>
    <cellStyle name="20% - Accent2 2 18" xfId="7008" xr:uid="{00000000-0005-0000-0000-000041010000}"/>
    <cellStyle name="20% - Accent2 2 19" xfId="6534" xr:uid="{00000000-0005-0000-0000-000042010000}"/>
    <cellStyle name="20% - Accent2 2 2" xfId="176" xr:uid="{00000000-0005-0000-0000-000043010000}"/>
    <cellStyle name="20% - Accent2 2 2 2" xfId="1236" xr:uid="{00000000-0005-0000-0000-000044010000}"/>
    <cellStyle name="20% - Accent2 2 2 2 2" xfId="2190" xr:uid="{00000000-0005-0000-0000-000045010000}"/>
    <cellStyle name="20% - Accent2 2 2 2 2 2" xfId="4082" xr:uid="{00000000-0005-0000-0000-000046010000}"/>
    <cellStyle name="20% - Accent2 2 2 2 2 3" xfId="4881" xr:uid="{00000000-0005-0000-0000-000047010000}"/>
    <cellStyle name="20% - Accent2 2 2 2 2 4" xfId="5511" xr:uid="{00000000-0005-0000-0000-000048010000}"/>
    <cellStyle name="20% - Accent2 2 2 2 3" xfId="3330" xr:uid="{00000000-0005-0000-0000-000049010000}"/>
    <cellStyle name="20% - Accent2 2 2 2 4" xfId="2799" xr:uid="{00000000-0005-0000-0000-00004A010000}"/>
    <cellStyle name="20% - Accent2 2 2 2 5" xfId="2910" xr:uid="{00000000-0005-0000-0000-00004B010000}"/>
    <cellStyle name="20% - Accent2 2 2 3" xfId="1211" xr:uid="{00000000-0005-0000-0000-00004C010000}"/>
    <cellStyle name="20% - Accent2 2 2 3 2" xfId="2182" xr:uid="{00000000-0005-0000-0000-00004D010000}"/>
    <cellStyle name="20% - Accent2 2 2 3 2 2" xfId="4074" xr:uid="{00000000-0005-0000-0000-00004E010000}"/>
    <cellStyle name="20% - Accent2 2 2 3 2 3" xfId="4873" xr:uid="{00000000-0005-0000-0000-00004F010000}"/>
    <cellStyle name="20% - Accent2 2 2 3 2 4" xfId="5503" xr:uid="{00000000-0005-0000-0000-000050010000}"/>
    <cellStyle name="20% - Accent2 2 2 3 3" xfId="3313" xr:uid="{00000000-0005-0000-0000-000051010000}"/>
    <cellStyle name="20% - Accent2 2 2 3 4" xfId="3962" xr:uid="{00000000-0005-0000-0000-000052010000}"/>
    <cellStyle name="20% - Accent2 2 2 3 5" xfId="4792" xr:uid="{00000000-0005-0000-0000-000053010000}"/>
    <cellStyle name="20% - Accent2 2 2 4" xfId="1861" xr:uid="{00000000-0005-0000-0000-000054010000}"/>
    <cellStyle name="20% - Accent2 2 2 4 2" xfId="3810" xr:uid="{00000000-0005-0000-0000-000055010000}"/>
    <cellStyle name="20% - Accent2 2 2 4 3" xfId="4652" xr:uid="{00000000-0005-0000-0000-000056010000}"/>
    <cellStyle name="20% - Accent2 2 2 4 4" xfId="5335" xr:uid="{00000000-0005-0000-0000-000057010000}"/>
    <cellStyle name="20% - Accent2 2 2 5" xfId="2657" xr:uid="{00000000-0005-0000-0000-000058010000}"/>
    <cellStyle name="20% - Accent2 2 2 6" xfId="2963" xr:uid="{00000000-0005-0000-0000-000059010000}"/>
    <cellStyle name="20% - Accent2 2 2 7" xfId="3755" xr:uid="{00000000-0005-0000-0000-00005A010000}"/>
    <cellStyle name="20% - Accent2 2 20" xfId="7045" xr:uid="{00000000-0005-0000-0000-00005B010000}"/>
    <cellStyle name="20% - Accent2 2 21" xfId="7061" xr:uid="{00000000-0005-0000-0000-00005C010000}"/>
    <cellStyle name="20% - Accent2 2 22" xfId="7074" xr:uid="{00000000-0005-0000-0000-00005D010000}"/>
    <cellStyle name="20% - Accent2 2 3" xfId="429" xr:uid="{00000000-0005-0000-0000-00005E010000}"/>
    <cellStyle name="20% - Accent2 2 3 2" xfId="1285" xr:uid="{00000000-0005-0000-0000-00005F010000}"/>
    <cellStyle name="20% - Accent2 2 3 2 2" xfId="2239" xr:uid="{00000000-0005-0000-0000-000060010000}"/>
    <cellStyle name="20% - Accent2 2 3 2 2 2" xfId="4131" xr:uid="{00000000-0005-0000-0000-000061010000}"/>
    <cellStyle name="20% - Accent2 2 3 2 2 3" xfId="4930" xr:uid="{00000000-0005-0000-0000-000062010000}"/>
    <cellStyle name="20% - Accent2 2 3 2 2 4" xfId="5560" xr:uid="{00000000-0005-0000-0000-000063010000}"/>
    <cellStyle name="20% - Accent2 2 3 2 3" xfId="3379" xr:uid="{00000000-0005-0000-0000-000064010000}"/>
    <cellStyle name="20% - Accent2 2 3 2 4" xfId="2689" xr:uid="{00000000-0005-0000-0000-000065010000}"/>
    <cellStyle name="20% - Accent2 2 3 2 5" xfId="2624" xr:uid="{00000000-0005-0000-0000-000066010000}"/>
    <cellStyle name="20% - Accent2 2 3 3" xfId="1337" xr:uid="{00000000-0005-0000-0000-000067010000}"/>
    <cellStyle name="20% - Accent2 2 3 3 2" xfId="2284" xr:uid="{00000000-0005-0000-0000-000068010000}"/>
    <cellStyle name="20% - Accent2 2 3 3 2 2" xfId="4176" xr:uid="{00000000-0005-0000-0000-000069010000}"/>
    <cellStyle name="20% - Accent2 2 3 3 2 3" xfId="4975" xr:uid="{00000000-0005-0000-0000-00006A010000}"/>
    <cellStyle name="20% - Accent2 2 3 3 2 4" xfId="5605" xr:uid="{00000000-0005-0000-0000-00006B010000}"/>
    <cellStyle name="20% - Accent2 2 3 3 3" xfId="3428" xr:uid="{00000000-0005-0000-0000-00006C010000}"/>
    <cellStyle name="20% - Accent2 2 3 3 4" xfId="2477" xr:uid="{00000000-0005-0000-0000-00006D010000}"/>
    <cellStyle name="20% - Accent2 2 3 3 5" xfId="2919" xr:uid="{00000000-0005-0000-0000-00006E010000}"/>
    <cellStyle name="20% - Accent2 2 3 4" xfId="1907" xr:uid="{00000000-0005-0000-0000-00006F010000}"/>
    <cellStyle name="20% - Accent2 2 3 4 2" xfId="3856" xr:uid="{00000000-0005-0000-0000-000070010000}"/>
    <cellStyle name="20% - Accent2 2 3 4 3" xfId="4698" xr:uid="{00000000-0005-0000-0000-000071010000}"/>
    <cellStyle name="20% - Accent2 2 3 4 4" xfId="5381" xr:uid="{00000000-0005-0000-0000-000072010000}"/>
    <cellStyle name="20% - Accent2 2 3 5" xfId="2713" xr:uid="{00000000-0005-0000-0000-000073010000}"/>
    <cellStyle name="20% - Accent2 2 3 6" xfId="2600" xr:uid="{00000000-0005-0000-0000-000074010000}"/>
    <cellStyle name="20% - Accent2 2 3 7" xfId="3318" xr:uid="{00000000-0005-0000-0000-000075010000}"/>
    <cellStyle name="20% - Accent2 2 4" xfId="878" xr:uid="{00000000-0005-0000-0000-000076010000}"/>
    <cellStyle name="20% - Accent2 2 4 2" xfId="1345" xr:uid="{00000000-0005-0000-0000-000077010000}"/>
    <cellStyle name="20% - Accent2 2 4 2 2" xfId="2291" xr:uid="{00000000-0005-0000-0000-000078010000}"/>
    <cellStyle name="20% - Accent2 2 4 2 2 2" xfId="4183" xr:uid="{00000000-0005-0000-0000-000079010000}"/>
    <cellStyle name="20% - Accent2 2 4 2 2 3" xfId="4982" xr:uid="{00000000-0005-0000-0000-00007A010000}"/>
    <cellStyle name="20% - Accent2 2 4 2 2 4" xfId="5612" xr:uid="{00000000-0005-0000-0000-00007B010000}"/>
    <cellStyle name="20% - Accent2 2 4 2 3" xfId="3435" xr:uid="{00000000-0005-0000-0000-00007C010000}"/>
    <cellStyle name="20% - Accent2 2 4 2 4" xfId="2454" xr:uid="{00000000-0005-0000-0000-00007D010000}"/>
    <cellStyle name="20% - Accent2 2 4 2 5" xfId="2654" xr:uid="{00000000-0005-0000-0000-00007E010000}"/>
    <cellStyle name="20% - Accent2 2 4 3" xfId="1585" xr:uid="{00000000-0005-0000-0000-00007F010000}"/>
    <cellStyle name="20% - Accent2 2 4 3 2" xfId="2378" xr:uid="{00000000-0005-0000-0000-000080010000}"/>
    <cellStyle name="20% - Accent2 2 4 3 2 2" xfId="4270" xr:uid="{00000000-0005-0000-0000-000081010000}"/>
    <cellStyle name="20% - Accent2 2 4 3 2 3" xfId="5069" xr:uid="{00000000-0005-0000-0000-000082010000}"/>
    <cellStyle name="20% - Accent2 2 4 3 2 4" xfId="5699" xr:uid="{00000000-0005-0000-0000-000083010000}"/>
    <cellStyle name="20% - Accent2 2 4 3 3" xfId="3611" xr:uid="{00000000-0005-0000-0000-000084010000}"/>
    <cellStyle name="20% - Accent2 2 4 3 4" xfId="4489" xr:uid="{00000000-0005-0000-0000-000085010000}"/>
    <cellStyle name="20% - Accent2 2 4 3 5" xfId="5231" xr:uid="{00000000-0005-0000-0000-000086010000}"/>
    <cellStyle name="20% - Accent2 2 4 4" xfId="1913" xr:uid="{00000000-0005-0000-0000-000087010000}"/>
    <cellStyle name="20% - Accent2 2 4 4 2" xfId="3862" xr:uid="{00000000-0005-0000-0000-000088010000}"/>
    <cellStyle name="20% - Accent2 2 4 4 3" xfId="4704" xr:uid="{00000000-0005-0000-0000-000089010000}"/>
    <cellStyle name="20% - Accent2 2 4 4 4" xfId="5387" xr:uid="{00000000-0005-0000-0000-00008A010000}"/>
    <cellStyle name="20% - Accent2 2 4 5" xfId="3006" xr:uid="{00000000-0005-0000-0000-00008B010000}"/>
    <cellStyle name="20% - Accent2 2 4 6" xfId="3003" xr:uid="{00000000-0005-0000-0000-00008C010000}"/>
    <cellStyle name="20% - Accent2 2 4 7" xfId="3912" xr:uid="{00000000-0005-0000-0000-00008D010000}"/>
    <cellStyle name="20% - Accent2 2 5" xfId="953" xr:uid="{00000000-0005-0000-0000-00008E010000}"/>
    <cellStyle name="20% - Accent2 2 5 2" xfId="1387" xr:uid="{00000000-0005-0000-0000-00008F010000}"/>
    <cellStyle name="20% - Accent2 2 5 2 2" xfId="2332" xr:uid="{00000000-0005-0000-0000-000090010000}"/>
    <cellStyle name="20% - Accent2 2 5 2 2 2" xfId="4224" xr:uid="{00000000-0005-0000-0000-000091010000}"/>
    <cellStyle name="20% - Accent2 2 5 2 2 3" xfId="5023" xr:uid="{00000000-0005-0000-0000-000092010000}"/>
    <cellStyle name="20% - Accent2 2 5 2 2 4" xfId="5653" xr:uid="{00000000-0005-0000-0000-000093010000}"/>
    <cellStyle name="20% - Accent2 2 5 2 3" xfId="3476" xr:uid="{00000000-0005-0000-0000-000094010000}"/>
    <cellStyle name="20% - Accent2 2 5 2 4" xfId="4386" xr:uid="{00000000-0005-0000-0000-000095010000}"/>
    <cellStyle name="20% - Accent2 2 5 2 5" xfId="5185" xr:uid="{00000000-0005-0000-0000-000096010000}"/>
    <cellStyle name="20% - Accent2 2 5 3" xfId="1624" xr:uid="{00000000-0005-0000-0000-000097010000}"/>
    <cellStyle name="20% - Accent2 2 5 3 2" xfId="2416" xr:uid="{00000000-0005-0000-0000-000098010000}"/>
    <cellStyle name="20% - Accent2 2 5 3 2 2" xfId="4308" xr:uid="{00000000-0005-0000-0000-000099010000}"/>
    <cellStyle name="20% - Accent2 2 5 3 2 3" xfId="5107" xr:uid="{00000000-0005-0000-0000-00009A010000}"/>
    <cellStyle name="20% - Accent2 2 5 3 2 4" xfId="5737" xr:uid="{00000000-0005-0000-0000-00009B010000}"/>
    <cellStyle name="20% - Accent2 2 5 3 3" xfId="3649" xr:uid="{00000000-0005-0000-0000-00009C010000}"/>
    <cellStyle name="20% - Accent2 2 5 3 4" xfId="4527" xr:uid="{00000000-0005-0000-0000-00009D010000}"/>
    <cellStyle name="20% - Accent2 2 5 3 5" xfId="5269" xr:uid="{00000000-0005-0000-0000-00009E010000}"/>
    <cellStyle name="20% - Accent2 2 5 4" xfId="1952" xr:uid="{00000000-0005-0000-0000-00009F010000}"/>
    <cellStyle name="20% - Accent2 2 5 4 2" xfId="3900" xr:uid="{00000000-0005-0000-0000-0000A0010000}"/>
    <cellStyle name="20% - Accent2 2 5 4 3" xfId="4742" xr:uid="{00000000-0005-0000-0000-0000A1010000}"/>
    <cellStyle name="20% - Accent2 2 5 4 4" xfId="5425" xr:uid="{00000000-0005-0000-0000-0000A2010000}"/>
    <cellStyle name="20% - Accent2 2 5 5" xfId="3067" xr:uid="{00000000-0005-0000-0000-0000A3010000}"/>
    <cellStyle name="20% - Accent2 2 5 6" xfId="2863" xr:uid="{00000000-0005-0000-0000-0000A4010000}"/>
    <cellStyle name="20% - Accent2 2 5 7" xfId="2859" xr:uid="{00000000-0005-0000-0000-0000A5010000}"/>
    <cellStyle name="20% - Accent2 2 6" xfId="1022" xr:uid="{00000000-0005-0000-0000-0000A6010000}"/>
    <cellStyle name="20% - Accent2 2 6 2" xfId="1448" xr:uid="{00000000-0005-0000-0000-0000A7010000}"/>
    <cellStyle name="20% - Accent2 2 6 2 2" xfId="2347" xr:uid="{00000000-0005-0000-0000-0000A8010000}"/>
    <cellStyle name="20% - Accent2 2 6 2 2 2" xfId="4239" xr:uid="{00000000-0005-0000-0000-0000A9010000}"/>
    <cellStyle name="20% - Accent2 2 6 2 2 3" xfId="5038" xr:uid="{00000000-0005-0000-0000-0000AA010000}"/>
    <cellStyle name="20% - Accent2 2 6 2 2 4" xfId="5668" xr:uid="{00000000-0005-0000-0000-0000AB010000}"/>
    <cellStyle name="20% - Accent2 2 6 2 3" xfId="3521" xr:uid="{00000000-0005-0000-0000-0000AC010000}"/>
    <cellStyle name="20% - Accent2 2 6 2 4" xfId="4419" xr:uid="{00000000-0005-0000-0000-0000AD010000}"/>
    <cellStyle name="20% - Accent2 2 6 2 5" xfId="5200" xr:uid="{00000000-0005-0000-0000-0000AE010000}"/>
    <cellStyle name="20% - Accent2 2 6 3" xfId="1684" xr:uid="{00000000-0005-0000-0000-0000AF010000}"/>
    <cellStyle name="20% - Accent2 2 6 3 2" xfId="2430" xr:uid="{00000000-0005-0000-0000-0000B0010000}"/>
    <cellStyle name="20% - Accent2 2 6 3 2 2" xfId="4322" xr:uid="{00000000-0005-0000-0000-0000B1010000}"/>
    <cellStyle name="20% - Accent2 2 6 3 2 3" xfId="5121" xr:uid="{00000000-0005-0000-0000-0000B2010000}"/>
    <cellStyle name="20% - Accent2 2 6 3 2 4" xfId="5751" xr:uid="{00000000-0005-0000-0000-0000B3010000}"/>
    <cellStyle name="20% - Accent2 2 6 3 3" xfId="3686" xr:uid="{00000000-0005-0000-0000-0000B4010000}"/>
    <cellStyle name="20% - Accent2 2 6 3 4" xfId="4555" xr:uid="{00000000-0005-0000-0000-0000B5010000}"/>
    <cellStyle name="20% - Accent2 2 6 3 5" xfId="5283" xr:uid="{00000000-0005-0000-0000-0000B6010000}"/>
    <cellStyle name="20% - Accent2 2 6 4" xfId="2012" xr:uid="{00000000-0005-0000-0000-0000B7010000}"/>
    <cellStyle name="20% - Accent2 2 6 4 2" xfId="3942" xr:uid="{00000000-0005-0000-0000-0000B8010000}"/>
    <cellStyle name="20% - Accent2 2 6 4 3" xfId="4773" xr:uid="{00000000-0005-0000-0000-0000B9010000}"/>
    <cellStyle name="20% - Accent2 2 6 4 4" xfId="5439" xr:uid="{00000000-0005-0000-0000-0000BA010000}"/>
    <cellStyle name="20% - Accent2 2 6 5" xfId="3133" xr:uid="{00000000-0005-0000-0000-0000BB010000}"/>
    <cellStyle name="20% - Accent2 2 6 6" xfId="3999" xr:uid="{00000000-0005-0000-0000-0000BC010000}"/>
    <cellStyle name="20% - Accent2 2 6 7" xfId="4815" xr:uid="{00000000-0005-0000-0000-0000BD010000}"/>
    <cellStyle name="20% - Accent2 2 7" xfId="1163" xr:uid="{00000000-0005-0000-0000-0000BE010000}"/>
    <cellStyle name="20% - Accent2 2 7 2" xfId="2145" xr:uid="{00000000-0005-0000-0000-0000BF010000}"/>
    <cellStyle name="20% - Accent2 2 7 2 2" xfId="4037" xr:uid="{00000000-0005-0000-0000-0000C0010000}"/>
    <cellStyle name="20% - Accent2 2 7 2 3" xfId="4836" xr:uid="{00000000-0005-0000-0000-0000C1010000}"/>
    <cellStyle name="20% - Accent2 2 7 2 4" xfId="5466" xr:uid="{00000000-0005-0000-0000-0000C2010000}"/>
    <cellStyle name="20% - Accent2 2 7 3" xfId="3272" xr:uid="{00000000-0005-0000-0000-0000C3010000}"/>
    <cellStyle name="20% - Accent2 2 7 4" xfId="2905" xr:uid="{00000000-0005-0000-0000-0000C4010000}"/>
    <cellStyle name="20% - Accent2 2 7 5" xfId="3514" xr:uid="{00000000-0005-0000-0000-0000C5010000}"/>
    <cellStyle name="20% - Accent2 2 8" xfId="1296" xr:uid="{00000000-0005-0000-0000-0000C6010000}"/>
    <cellStyle name="20% - Accent2 2 8 2" xfId="2250" xr:uid="{00000000-0005-0000-0000-0000C7010000}"/>
    <cellStyle name="20% - Accent2 2 8 2 2" xfId="4142" xr:uid="{00000000-0005-0000-0000-0000C8010000}"/>
    <cellStyle name="20% - Accent2 2 8 2 3" xfId="4941" xr:uid="{00000000-0005-0000-0000-0000C9010000}"/>
    <cellStyle name="20% - Accent2 2 8 2 4" xfId="5571" xr:uid="{00000000-0005-0000-0000-0000CA010000}"/>
    <cellStyle name="20% - Accent2 2 8 3" xfId="3390" xr:uid="{00000000-0005-0000-0000-0000CB010000}"/>
    <cellStyle name="20% - Accent2 2 8 4" xfId="2522" xr:uid="{00000000-0005-0000-0000-0000CC010000}"/>
    <cellStyle name="20% - Accent2 2 8 5" xfId="3908" xr:uid="{00000000-0005-0000-0000-0000CD010000}"/>
    <cellStyle name="20% - Accent2 2 9" xfId="1817" xr:uid="{00000000-0005-0000-0000-0000CE010000}"/>
    <cellStyle name="20% - Accent2 2 9 2" xfId="3776" xr:uid="{00000000-0005-0000-0000-0000CF010000}"/>
    <cellStyle name="20% - Accent2 2 9 3" xfId="4619" xr:uid="{00000000-0005-0000-0000-0000D0010000}"/>
    <cellStyle name="20% - Accent2 2 9 4" xfId="5309" xr:uid="{00000000-0005-0000-0000-0000D1010000}"/>
    <cellStyle name="20% - Accent2 3" xfId="177" xr:uid="{00000000-0005-0000-0000-0000D2010000}"/>
    <cellStyle name="20% - Accent2 3 10" xfId="2459" xr:uid="{00000000-0005-0000-0000-0000D3010000}"/>
    <cellStyle name="20% - Accent2 3 11" xfId="2716" xr:uid="{00000000-0005-0000-0000-0000D4010000}"/>
    <cellStyle name="20% - Accent2 3 12" xfId="2597" xr:uid="{00000000-0005-0000-0000-0000D5010000}"/>
    <cellStyle name="20% - Accent2 3 2" xfId="363" xr:uid="{00000000-0005-0000-0000-0000D6010000}"/>
    <cellStyle name="20% - Accent2 3 2 2" xfId="1237" xr:uid="{00000000-0005-0000-0000-0000D7010000}"/>
    <cellStyle name="20% - Accent2 3 2 2 2" xfId="2191" xr:uid="{00000000-0005-0000-0000-0000D8010000}"/>
    <cellStyle name="20% - Accent2 3 2 2 2 2" xfId="4083" xr:uid="{00000000-0005-0000-0000-0000D9010000}"/>
    <cellStyle name="20% - Accent2 3 2 2 2 3" xfId="4882" xr:uid="{00000000-0005-0000-0000-0000DA010000}"/>
    <cellStyle name="20% - Accent2 3 2 2 2 4" xfId="5512" xr:uid="{00000000-0005-0000-0000-0000DB010000}"/>
    <cellStyle name="20% - Accent2 3 2 2 3" xfId="3331" xr:uid="{00000000-0005-0000-0000-0000DC010000}"/>
    <cellStyle name="20% - Accent2 3 2 2 4" xfId="2792" xr:uid="{00000000-0005-0000-0000-0000DD010000}"/>
    <cellStyle name="20% - Accent2 3 2 2 5" xfId="3728" xr:uid="{00000000-0005-0000-0000-0000DE010000}"/>
    <cellStyle name="20% - Accent2 3 2 3" xfId="1288" xr:uid="{00000000-0005-0000-0000-0000DF010000}"/>
    <cellStyle name="20% - Accent2 3 2 3 2" xfId="2242" xr:uid="{00000000-0005-0000-0000-0000E0010000}"/>
    <cellStyle name="20% - Accent2 3 2 3 2 2" xfId="4134" xr:uid="{00000000-0005-0000-0000-0000E1010000}"/>
    <cellStyle name="20% - Accent2 3 2 3 2 3" xfId="4933" xr:uid="{00000000-0005-0000-0000-0000E2010000}"/>
    <cellStyle name="20% - Accent2 3 2 3 2 4" xfId="5563" xr:uid="{00000000-0005-0000-0000-0000E3010000}"/>
    <cellStyle name="20% - Accent2 3 2 3 3" xfId="3382" xr:uid="{00000000-0005-0000-0000-0000E4010000}"/>
    <cellStyle name="20% - Accent2 3 2 3 4" xfId="2530" xr:uid="{00000000-0005-0000-0000-0000E5010000}"/>
    <cellStyle name="20% - Accent2 3 2 3 5" xfId="4029" xr:uid="{00000000-0005-0000-0000-0000E6010000}"/>
    <cellStyle name="20% - Accent2 3 2 4" xfId="1862" xr:uid="{00000000-0005-0000-0000-0000E7010000}"/>
    <cellStyle name="20% - Accent2 3 2 4 2" xfId="3811" xr:uid="{00000000-0005-0000-0000-0000E8010000}"/>
    <cellStyle name="20% - Accent2 3 2 4 3" xfId="4653" xr:uid="{00000000-0005-0000-0000-0000E9010000}"/>
    <cellStyle name="20% - Accent2 3 2 4 4" xfId="5336" xr:uid="{00000000-0005-0000-0000-0000EA010000}"/>
    <cellStyle name="20% - Accent2 3 2 5" xfId="2658" xr:uid="{00000000-0005-0000-0000-0000EB010000}"/>
    <cellStyle name="20% - Accent2 3 2 6" xfId="2712" xr:uid="{00000000-0005-0000-0000-0000EC010000}"/>
    <cellStyle name="20% - Accent2 3 2 7" xfId="2601" xr:uid="{00000000-0005-0000-0000-0000ED010000}"/>
    <cellStyle name="20% - Accent2 3 3" xfId="475" xr:uid="{00000000-0005-0000-0000-0000EE010000}"/>
    <cellStyle name="20% - Accent2 3 3 2" xfId="1295" xr:uid="{00000000-0005-0000-0000-0000EF010000}"/>
    <cellStyle name="20% - Accent2 3 3 2 2" xfId="2249" xr:uid="{00000000-0005-0000-0000-0000F0010000}"/>
    <cellStyle name="20% - Accent2 3 3 2 2 2" xfId="4141" xr:uid="{00000000-0005-0000-0000-0000F1010000}"/>
    <cellStyle name="20% - Accent2 3 3 2 2 3" xfId="4940" xr:uid="{00000000-0005-0000-0000-0000F2010000}"/>
    <cellStyle name="20% - Accent2 3 3 2 2 4" xfId="5570" xr:uid="{00000000-0005-0000-0000-0000F3010000}"/>
    <cellStyle name="20% - Accent2 3 3 2 3" xfId="3389" xr:uid="{00000000-0005-0000-0000-0000F4010000}"/>
    <cellStyle name="20% - Accent2 3 3 2 4" xfId="2523" xr:uid="{00000000-0005-0000-0000-0000F5010000}"/>
    <cellStyle name="20% - Accent2 3 3 2 5" xfId="3655" xr:uid="{00000000-0005-0000-0000-0000F6010000}"/>
    <cellStyle name="20% - Accent2 3 3 3" xfId="1261" xr:uid="{00000000-0005-0000-0000-0000F7010000}"/>
    <cellStyle name="20% - Accent2 3 3 3 2" xfId="2215" xr:uid="{00000000-0005-0000-0000-0000F8010000}"/>
    <cellStyle name="20% - Accent2 3 3 3 2 2" xfId="4107" xr:uid="{00000000-0005-0000-0000-0000F9010000}"/>
    <cellStyle name="20% - Accent2 3 3 3 2 3" xfId="4906" xr:uid="{00000000-0005-0000-0000-0000FA010000}"/>
    <cellStyle name="20% - Accent2 3 3 3 2 4" xfId="5536" xr:uid="{00000000-0005-0000-0000-0000FB010000}"/>
    <cellStyle name="20% - Accent2 3 3 3 3" xfId="3355" xr:uid="{00000000-0005-0000-0000-0000FC010000}"/>
    <cellStyle name="20% - Accent2 3 3 3 4" xfId="3571" xr:uid="{00000000-0005-0000-0000-0000FD010000}"/>
    <cellStyle name="20% - Accent2 3 3 3 5" xfId="4461" xr:uid="{00000000-0005-0000-0000-0000FE010000}"/>
    <cellStyle name="20% - Accent2 3 3 4" xfId="1910" xr:uid="{00000000-0005-0000-0000-0000FF010000}"/>
    <cellStyle name="20% - Accent2 3 3 4 2" xfId="3859" xr:uid="{00000000-0005-0000-0000-000000020000}"/>
    <cellStyle name="20% - Accent2 3 3 4 3" xfId="4701" xr:uid="{00000000-0005-0000-0000-000001020000}"/>
    <cellStyle name="20% - Accent2 3 3 4 4" xfId="5384" xr:uid="{00000000-0005-0000-0000-000002020000}"/>
    <cellStyle name="20% - Accent2 3 3 5" xfId="2742" xr:uid="{00000000-0005-0000-0000-000003020000}"/>
    <cellStyle name="20% - Accent2 3 3 6" xfId="3732" xr:uid="{00000000-0005-0000-0000-000004020000}"/>
    <cellStyle name="20% - Accent2 3 3 7" xfId="4589" xr:uid="{00000000-0005-0000-0000-000005020000}"/>
    <cellStyle name="20% - Accent2 3 4" xfId="879" xr:uid="{00000000-0005-0000-0000-000006020000}"/>
    <cellStyle name="20% - Accent2 3 4 2" xfId="1346" xr:uid="{00000000-0005-0000-0000-000007020000}"/>
    <cellStyle name="20% - Accent2 3 4 2 2" xfId="2292" xr:uid="{00000000-0005-0000-0000-000008020000}"/>
    <cellStyle name="20% - Accent2 3 4 2 2 2" xfId="4184" xr:uid="{00000000-0005-0000-0000-000009020000}"/>
    <cellStyle name="20% - Accent2 3 4 2 2 3" xfId="4983" xr:uid="{00000000-0005-0000-0000-00000A020000}"/>
    <cellStyle name="20% - Accent2 3 4 2 2 4" xfId="5613" xr:uid="{00000000-0005-0000-0000-00000B020000}"/>
    <cellStyle name="20% - Accent2 3 4 2 3" xfId="3436" xr:uid="{00000000-0005-0000-0000-00000C020000}"/>
    <cellStyle name="20% - Accent2 3 4 2 4" xfId="4346" xr:uid="{00000000-0005-0000-0000-00000D020000}"/>
    <cellStyle name="20% - Accent2 3 4 2 5" xfId="5145" xr:uid="{00000000-0005-0000-0000-00000E020000}"/>
    <cellStyle name="20% - Accent2 3 4 3" xfId="1586" xr:uid="{00000000-0005-0000-0000-00000F020000}"/>
    <cellStyle name="20% - Accent2 3 4 3 2" xfId="2379" xr:uid="{00000000-0005-0000-0000-000010020000}"/>
    <cellStyle name="20% - Accent2 3 4 3 2 2" xfId="4271" xr:uid="{00000000-0005-0000-0000-000011020000}"/>
    <cellStyle name="20% - Accent2 3 4 3 2 3" xfId="5070" xr:uid="{00000000-0005-0000-0000-000012020000}"/>
    <cellStyle name="20% - Accent2 3 4 3 2 4" xfId="5700" xr:uid="{00000000-0005-0000-0000-000013020000}"/>
    <cellStyle name="20% - Accent2 3 4 3 3" xfId="3612" xr:uid="{00000000-0005-0000-0000-000014020000}"/>
    <cellStyle name="20% - Accent2 3 4 3 4" xfId="4490" xr:uid="{00000000-0005-0000-0000-000015020000}"/>
    <cellStyle name="20% - Accent2 3 4 3 5" xfId="5232" xr:uid="{00000000-0005-0000-0000-000016020000}"/>
    <cellStyle name="20% - Accent2 3 4 4" xfId="1914" xr:uid="{00000000-0005-0000-0000-000017020000}"/>
    <cellStyle name="20% - Accent2 3 4 4 2" xfId="3863" xr:uid="{00000000-0005-0000-0000-000018020000}"/>
    <cellStyle name="20% - Accent2 3 4 4 3" xfId="4705" xr:uid="{00000000-0005-0000-0000-000019020000}"/>
    <cellStyle name="20% - Accent2 3 4 4 4" xfId="5388" xr:uid="{00000000-0005-0000-0000-00001A020000}"/>
    <cellStyle name="20% - Accent2 3 4 5" xfId="3007" xr:uid="{00000000-0005-0000-0000-00001B020000}"/>
    <cellStyle name="20% - Accent2 3 4 6" xfId="2730" xr:uid="{00000000-0005-0000-0000-00001C020000}"/>
    <cellStyle name="20% - Accent2 3 4 7" xfId="2586" xr:uid="{00000000-0005-0000-0000-00001D020000}"/>
    <cellStyle name="20% - Accent2 3 5" xfId="1070" xr:uid="{00000000-0005-0000-0000-00001E020000}"/>
    <cellStyle name="20% - Accent2 3 5 2" xfId="1494" xr:uid="{00000000-0005-0000-0000-00001F020000}"/>
    <cellStyle name="20% - Accent2 3 5 2 2" xfId="2366" xr:uid="{00000000-0005-0000-0000-000020020000}"/>
    <cellStyle name="20% - Accent2 3 5 2 2 2" xfId="4258" xr:uid="{00000000-0005-0000-0000-000021020000}"/>
    <cellStyle name="20% - Accent2 3 5 2 2 3" xfId="5057" xr:uid="{00000000-0005-0000-0000-000022020000}"/>
    <cellStyle name="20% - Accent2 3 5 2 2 4" xfId="5687" xr:uid="{00000000-0005-0000-0000-000023020000}"/>
    <cellStyle name="20% - Accent2 3 5 2 3" xfId="3554" xr:uid="{00000000-0005-0000-0000-000024020000}"/>
    <cellStyle name="20% - Accent2 3 5 2 4" xfId="4450" xr:uid="{00000000-0005-0000-0000-000025020000}"/>
    <cellStyle name="20% - Accent2 3 5 2 5" xfId="5219" xr:uid="{00000000-0005-0000-0000-000026020000}"/>
    <cellStyle name="20% - Accent2 3 5 3" xfId="1727" xr:uid="{00000000-0005-0000-0000-000027020000}"/>
    <cellStyle name="20% - Accent2 3 5 3 2" xfId="2446" xr:uid="{00000000-0005-0000-0000-000028020000}"/>
    <cellStyle name="20% - Accent2 3 5 3 2 2" xfId="4338" xr:uid="{00000000-0005-0000-0000-000029020000}"/>
    <cellStyle name="20% - Accent2 3 5 3 2 3" xfId="5137" xr:uid="{00000000-0005-0000-0000-00002A020000}"/>
    <cellStyle name="20% - Accent2 3 5 3 2 4" xfId="5767" xr:uid="{00000000-0005-0000-0000-00002B020000}"/>
    <cellStyle name="20% - Accent2 3 5 3 3" xfId="3716" xr:uid="{00000000-0005-0000-0000-00002C020000}"/>
    <cellStyle name="20% - Accent2 3 5 3 4" xfId="4579" xr:uid="{00000000-0005-0000-0000-00002D020000}"/>
    <cellStyle name="20% - Accent2 3 5 3 5" xfId="5299" xr:uid="{00000000-0005-0000-0000-00002E020000}"/>
    <cellStyle name="20% - Accent2 3 5 4" xfId="2055" xr:uid="{00000000-0005-0000-0000-00002F020000}"/>
    <cellStyle name="20% - Accent2 3 5 4 2" xfId="3972" xr:uid="{00000000-0005-0000-0000-000030020000}"/>
    <cellStyle name="20% - Accent2 3 5 4 3" xfId="4798" xr:uid="{00000000-0005-0000-0000-000031020000}"/>
    <cellStyle name="20% - Accent2 3 5 4 4" xfId="5455" xr:uid="{00000000-0005-0000-0000-000032020000}"/>
    <cellStyle name="20% - Accent2 3 5 5" xfId="3180" xr:uid="{00000000-0005-0000-0000-000033020000}"/>
    <cellStyle name="20% - Accent2 3 5 6" xfId="2848" xr:uid="{00000000-0005-0000-0000-000034020000}"/>
    <cellStyle name="20% - Accent2 3 5 7" xfId="2946" xr:uid="{00000000-0005-0000-0000-000035020000}"/>
    <cellStyle name="20% - Accent2 3 6" xfId="1113" xr:uid="{00000000-0005-0000-0000-000036020000}"/>
    <cellStyle name="20% - Accent2 3 6 2" xfId="1536" xr:uid="{00000000-0005-0000-0000-000037020000}"/>
    <cellStyle name="20% - Accent2 3 6 2 2" xfId="2373" xr:uid="{00000000-0005-0000-0000-000038020000}"/>
    <cellStyle name="20% - Accent2 3 6 2 2 2" xfId="4265" xr:uid="{00000000-0005-0000-0000-000039020000}"/>
    <cellStyle name="20% - Accent2 3 6 2 2 3" xfId="5064" xr:uid="{00000000-0005-0000-0000-00003A020000}"/>
    <cellStyle name="20% - Accent2 3 6 2 2 4" xfId="5694" xr:uid="{00000000-0005-0000-0000-00003B020000}"/>
    <cellStyle name="20% - Accent2 3 6 2 3" xfId="3582" xr:uid="{00000000-0005-0000-0000-00003C020000}"/>
    <cellStyle name="20% - Accent2 3 6 2 4" xfId="4469" xr:uid="{00000000-0005-0000-0000-00003D020000}"/>
    <cellStyle name="20% - Accent2 3 6 2 5" xfId="5226" xr:uid="{00000000-0005-0000-0000-00003E020000}"/>
    <cellStyle name="20% - Accent2 3 6 3" xfId="1768" xr:uid="{00000000-0005-0000-0000-00003F020000}"/>
    <cellStyle name="20% - Accent2 3 6 3 2" xfId="2452" xr:uid="{00000000-0005-0000-0000-000040020000}"/>
    <cellStyle name="20% - Accent2 3 6 3 2 2" xfId="4344" xr:uid="{00000000-0005-0000-0000-000041020000}"/>
    <cellStyle name="20% - Accent2 3 6 3 2 3" xfId="5143" xr:uid="{00000000-0005-0000-0000-000042020000}"/>
    <cellStyle name="20% - Accent2 3 6 3 2 4" xfId="5773" xr:uid="{00000000-0005-0000-0000-000043020000}"/>
    <cellStyle name="20% - Accent2 3 6 3 3" xfId="3744" xr:uid="{00000000-0005-0000-0000-000044020000}"/>
    <cellStyle name="20% - Accent2 3 6 3 4" xfId="4598" xr:uid="{00000000-0005-0000-0000-000045020000}"/>
    <cellStyle name="20% - Accent2 3 6 3 5" xfId="5305" xr:uid="{00000000-0005-0000-0000-000046020000}"/>
    <cellStyle name="20% - Accent2 3 6 4" xfId="2096" xr:uid="{00000000-0005-0000-0000-000047020000}"/>
    <cellStyle name="20% - Accent2 3 6 4 2" xfId="4001" xr:uid="{00000000-0005-0000-0000-000048020000}"/>
    <cellStyle name="20% - Accent2 3 6 4 3" xfId="4816" xr:uid="{00000000-0005-0000-0000-000049020000}"/>
    <cellStyle name="20% - Accent2 3 6 4 4" xfId="5461" xr:uid="{00000000-0005-0000-0000-00004A020000}"/>
    <cellStyle name="20% - Accent2 3 6 5" xfId="3223" xr:uid="{00000000-0005-0000-0000-00004B020000}"/>
    <cellStyle name="20% - Accent2 3 6 6" xfId="2831" xr:uid="{00000000-0005-0000-0000-00004C020000}"/>
    <cellStyle name="20% - Accent2 3 6 7" xfId="2763" xr:uid="{00000000-0005-0000-0000-00004D020000}"/>
    <cellStyle name="20% - Accent2 3 7" xfId="1164" xr:uid="{00000000-0005-0000-0000-00004E020000}"/>
    <cellStyle name="20% - Accent2 3 7 2" xfId="2146" xr:uid="{00000000-0005-0000-0000-00004F020000}"/>
    <cellStyle name="20% - Accent2 3 7 2 2" xfId="4038" xr:uid="{00000000-0005-0000-0000-000050020000}"/>
    <cellStyle name="20% - Accent2 3 7 2 3" xfId="4837" xr:uid="{00000000-0005-0000-0000-000051020000}"/>
    <cellStyle name="20% - Accent2 3 7 2 4" xfId="5467" xr:uid="{00000000-0005-0000-0000-000052020000}"/>
    <cellStyle name="20% - Accent2 3 7 3" xfId="3273" xr:uid="{00000000-0005-0000-0000-000053020000}"/>
    <cellStyle name="20% - Accent2 3 7 4" xfId="2898" xr:uid="{00000000-0005-0000-0000-000054020000}"/>
    <cellStyle name="20% - Accent2 3 7 5" xfId="3995" xr:uid="{00000000-0005-0000-0000-000055020000}"/>
    <cellStyle name="20% - Accent2 3 8" xfId="1289" xr:uid="{00000000-0005-0000-0000-000056020000}"/>
    <cellStyle name="20% - Accent2 3 8 2" xfId="2243" xr:uid="{00000000-0005-0000-0000-000057020000}"/>
    <cellStyle name="20% - Accent2 3 8 2 2" xfId="4135" xr:uid="{00000000-0005-0000-0000-000058020000}"/>
    <cellStyle name="20% - Accent2 3 8 2 3" xfId="4934" xr:uid="{00000000-0005-0000-0000-000059020000}"/>
    <cellStyle name="20% - Accent2 3 8 2 4" xfId="5564" xr:uid="{00000000-0005-0000-0000-00005A020000}"/>
    <cellStyle name="20% - Accent2 3 8 3" xfId="3383" xr:uid="{00000000-0005-0000-0000-00005B020000}"/>
    <cellStyle name="20% - Accent2 3 8 4" xfId="2529" xr:uid="{00000000-0005-0000-0000-00005C020000}"/>
    <cellStyle name="20% - Accent2 3 8 5" xfId="2726" xr:uid="{00000000-0005-0000-0000-00005D020000}"/>
    <cellStyle name="20% - Accent2 3 9" xfId="1818" xr:uid="{00000000-0005-0000-0000-00005E020000}"/>
    <cellStyle name="20% - Accent2 3 9 2" xfId="3777" xr:uid="{00000000-0005-0000-0000-00005F020000}"/>
    <cellStyle name="20% - Accent2 3 9 3" xfId="4620" xr:uid="{00000000-0005-0000-0000-000060020000}"/>
    <cellStyle name="20% - Accent2 3 9 4" xfId="5310" xr:uid="{00000000-0005-0000-0000-000061020000}"/>
    <cellStyle name="20% - Accent2 4" xfId="666" xr:uid="{00000000-0005-0000-0000-000062020000}"/>
    <cellStyle name="20% - Accent2 5" xfId="5923" xr:uid="{00000000-0005-0000-0000-000063020000}"/>
    <cellStyle name="20% - Accent2 6" xfId="6189" xr:uid="{00000000-0005-0000-0000-000064020000}"/>
    <cellStyle name="20% - Accent2 7" xfId="6953" xr:uid="{00000000-0005-0000-0000-000065020000}"/>
    <cellStyle name="20% - Accent2 8" xfId="6984" xr:uid="{00000000-0005-0000-0000-000066020000}"/>
    <cellStyle name="20% - Accent2 9" xfId="6896" xr:uid="{00000000-0005-0000-0000-000067020000}"/>
    <cellStyle name="20% - Accent3 10" xfId="6351" xr:uid="{00000000-0005-0000-0000-000068020000}"/>
    <cellStyle name="20% - Accent3 11" xfId="7042" xr:uid="{00000000-0005-0000-0000-000069020000}"/>
    <cellStyle name="20% - Accent3 12" xfId="7058" xr:uid="{00000000-0005-0000-0000-00006A020000}"/>
    <cellStyle name="20% - Accent3 13" xfId="7072" xr:uid="{00000000-0005-0000-0000-00006B020000}"/>
    <cellStyle name="20% - Accent3 2" xfId="178" xr:uid="{00000000-0005-0000-0000-00006C020000}"/>
    <cellStyle name="20% - Accent3 2 10" xfId="2461" xr:uid="{00000000-0005-0000-0000-00006D020000}"/>
    <cellStyle name="20% - Accent3 2 11" xfId="3806" xr:uid="{00000000-0005-0000-0000-00006E020000}"/>
    <cellStyle name="20% - Accent3 2 12" xfId="4648" xr:uid="{00000000-0005-0000-0000-00006F020000}"/>
    <cellStyle name="20% - Accent3 2 13" xfId="338" xr:uid="{00000000-0005-0000-0000-000070020000}"/>
    <cellStyle name="20% - Accent3 2 14" xfId="6372" xr:uid="{00000000-0005-0000-0000-000071020000}"/>
    <cellStyle name="20% - Accent3 2 15" xfId="6830" xr:uid="{00000000-0005-0000-0000-000072020000}"/>
    <cellStyle name="20% - Accent3 2 16" xfId="6833" xr:uid="{00000000-0005-0000-0000-000073020000}"/>
    <cellStyle name="20% - Accent3 2 17" xfId="6405" xr:uid="{00000000-0005-0000-0000-000074020000}"/>
    <cellStyle name="20% - Accent3 2 18" xfId="6725" xr:uid="{00000000-0005-0000-0000-000075020000}"/>
    <cellStyle name="20% - Accent3 2 19" xfId="6156" xr:uid="{00000000-0005-0000-0000-000076020000}"/>
    <cellStyle name="20% - Accent3 2 2" xfId="179" xr:uid="{00000000-0005-0000-0000-000077020000}"/>
    <cellStyle name="20% - Accent3 2 2 2" xfId="1238" xr:uid="{00000000-0005-0000-0000-000078020000}"/>
    <cellStyle name="20% - Accent3 2 2 2 2" xfId="2192" xr:uid="{00000000-0005-0000-0000-000079020000}"/>
    <cellStyle name="20% - Accent3 2 2 2 2 2" xfId="4084" xr:uid="{00000000-0005-0000-0000-00007A020000}"/>
    <cellStyle name="20% - Accent3 2 2 2 2 3" xfId="4883" xr:uid="{00000000-0005-0000-0000-00007B020000}"/>
    <cellStyle name="20% - Accent3 2 2 2 2 4" xfId="5513" xr:uid="{00000000-0005-0000-0000-00007C020000}"/>
    <cellStyle name="20% - Accent3 2 2 2 3" xfId="3332" xr:uid="{00000000-0005-0000-0000-00007D020000}"/>
    <cellStyle name="20% - Accent3 2 2 2 4" xfId="2785" xr:uid="{00000000-0005-0000-0000-00007E020000}"/>
    <cellStyle name="20% - Accent3 2 2 2 5" xfId="3971" xr:uid="{00000000-0005-0000-0000-00007F020000}"/>
    <cellStyle name="20% - Accent3 2 2 3" xfId="1233" xr:uid="{00000000-0005-0000-0000-000080020000}"/>
    <cellStyle name="20% - Accent3 2 2 3 2" xfId="2187" xr:uid="{00000000-0005-0000-0000-000081020000}"/>
    <cellStyle name="20% - Accent3 2 2 3 2 2" xfId="4079" xr:uid="{00000000-0005-0000-0000-000082020000}"/>
    <cellStyle name="20% - Accent3 2 2 3 2 3" xfId="4878" xr:uid="{00000000-0005-0000-0000-000083020000}"/>
    <cellStyle name="20% - Accent3 2 2 3 2 4" xfId="5508" xr:uid="{00000000-0005-0000-0000-000084020000}"/>
    <cellStyle name="20% - Accent3 2 2 3 3" xfId="3327" xr:uid="{00000000-0005-0000-0000-000085020000}"/>
    <cellStyle name="20% - Accent3 2 2 3 4" xfId="2816" xr:uid="{00000000-0005-0000-0000-000086020000}"/>
    <cellStyle name="20% - Accent3 2 2 3 5" xfId="2837" xr:uid="{00000000-0005-0000-0000-000087020000}"/>
    <cellStyle name="20% - Accent3 2 2 4" xfId="1863" xr:uid="{00000000-0005-0000-0000-000088020000}"/>
    <cellStyle name="20% - Accent3 2 2 4 2" xfId="3812" xr:uid="{00000000-0005-0000-0000-000089020000}"/>
    <cellStyle name="20% - Accent3 2 2 4 3" xfId="4654" xr:uid="{00000000-0005-0000-0000-00008A020000}"/>
    <cellStyle name="20% - Accent3 2 2 4 4" xfId="5337" xr:uid="{00000000-0005-0000-0000-00008B020000}"/>
    <cellStyle name="20% - Accent3 2 2 5" xfId="2659" xr:uid="{00000000-0005-0000-0000-00008C020000}"/>
    <cellStyle name="20% - Accent3 2 2 6" xfId="3804" xr:uid="{00000000-0005-0000-0000-00008D020000}"/>
    <cellStyle name="20% - Accent3 2 2 7" xfId="4647" xr:uid="{00000000-0005-0000-0000-00008E020000}"/>
    <cellStyle name="20% - Accent3 2 20" xfId="6513" xr:uid="{00000000-0005-0000-0000-00008F020000}"/>
    <cellStyle name="20% - Accent3 2 21" xfId="6502" xr:uid="{00000000-0005-0000-0000-000090020000}"/>
    <cellStyle name="20% - Accent3 2 22" xfId="6782" xr:uid="{00000000-0005-0000-0000-000091020000}"/>
    <cellStyle name="20% - Accent3 2 3" xfId="427" xr:uid="{00000000-0005-0000-0000-000092020000}"/>
    <cellStyle name="20% - Accent3 2 3 2" xfId="1284" xr:uid="{00000000-0005-0000-0000-000093020000}"/>
    <cellStyle name="20% - Accent3 2 3 2 2" xfId="2238" xr:uid="{00000000-0005-0000-0000-000094020000}"/>
    <cellStyle name="20% - Accent3 2 3 2 2 2" xfId="4130" xr:uid="{00000000-0005-0000-0000-000095020000}"/>
    <cellStyle name="20% - Accent3 2 3 2 2 3" xfId="4929" xr:uid="{00000000-0005-0000-0000-000096020000}"/>
    <cellStyle name="20% - Accent3 2 3 2 2 4" xfId="5559" xr:uid="{00000000-0005-0000-0000-000097020000}"/>
    <cellStyle name="20% - Accent3 2 3 2 3" xfId="3378" xr:uid="{00000000-0005-0000-0000-000098020000}"/>
    <cellStyle name="20% - Accent3 2 3 2 4" xfId="3037" xr:uid="{00000000-0005-0000-0000-000099020000}"/>
    <cellStyle name="20% - Accent3 2 3 2 5" xfId="3970" xr:uid="{00000000-0005-0000-0000-00009A020000}"/>
    <cellStyle name="20% - Accent3 2 3 3" xfId="1260" xr:uid="{00000000-0005-0000-0000-00009B020000}"/>
    <cellStyle name="20% - Accent3 2 3 3 2" xfId="2214" xr:uid="{00000000-0005-0000-0000-00009C020000}"/>
    <cellStyle name="20% - Accent3 2 3 3 2 2" xfId="4106" xr:uid="{00000000-0005-0000-0000-00009D020000}"/>
    <cellStyle name="20% - Accent3 2 3 3 2 3" xfId="4905" xr:uid="{00000000-0005-0000-0000-00009E020000}"/>
    <cellStyle name="20% - Accent3 2 3 3 2 4" xfId="5535" xr:uid="{00000000-0005-0000-0000-00009F020000}"/>
    <cellStyle name="20% - Accent3 2 3 3 3" xfId="3354" xr:uid="{00000000-0005-0000-0000-0000A0020000}"/>
    <cellStyle name="20% - Accent3 2 3 3 4" xfId="3733" xr:uid="{00000000-0005-0000-0000-0000A1020000}"/>
    <cellStyle name="20% - Accent3 2 3 3 5" xfId="4590" xr:uid="{00000000-0005-0000-0000-0000A2020000}"/>
    <cellStyle name="20% - Accent3 2 3 4" xfId="1906" xr:uid="{00000000-0005-0000-0000-0000A3020000}"/>
    <cellStyle name="20% - Accent3 2 3 4 2" xfId="3855" xr:uid="{00000000-0005-0000-0000-0000A4020000}"/>
    <cellStyle name="20% - Accent3 2 3 4 3" xfId="4697" xr:uid="{00000000-0005-0000-0000-0000A5020000}"/>
    <cellStyle name="20% - Accent3 2 3 4 4" xfId="5380" xr:uid="{00000000-0005-0000-0000-0000A6020000}"/>
    <cellStyle name="20% - Accent3 2 3 5" xfId="2711" xr:uid="{00000000-0005-0000-0000-0000A7020000}"/>
    <cellStyle name="20% - Accent3 2 3 6" xfId="2602" xr:uid="{00000000-0005-0000-0000-0000A8020000}"/>
    <cellStyle name="20% - Accent3 2 3 7" xfId="3114" xr:uid="{00000000-0005-0000-0000-0000A9020000}"/>
    <cellStyle name="20% - Accent3 2 4" xfId="880" xr:uid="{00000000-0005-0000-0000-0000AA020000}"/>
    <cellStyle name="20% - Accent3 2 4 2" xfId="1347" xr:uid="{00000000-0005-0000-0000-0000AB020000}"/>
    <cellStyle name="20% - Accent3 2 4 2 2" xfId="2293" xr:uid="{00000000-0005-0000-0000-0000AC020000}"/>
    <cellStyle name="20% - Accent3 2 4 2 2 2" xfId="4185" xr:uid="{00000000-0005-0000-0000-0000AD020000}"/>
    <cellStyle name="20% - Accent3 2 4 2 2 3" xfId="4984" xr:uid="{00000000-0005-0000-0000-0000AE020000}"/>
    <cellStyle name="20% - Accent3 2 4 2 2 4" xfId="5614" xr:uid="{00000000-0005-0000-0000-0000AF020000}"/>
    <cellStyle name="20% - Accent3 2 4 2 3" xfId="3437" xr:uid="{00000000-0005-0000-0000-0000B0020000}"/>
    <cellStyle name="20% - Accent3 2 4 2 4" xfId="4347" xr:uid="{00000000-0005-0000-0000-0000B1020000}"/>
    <cellStyle name="20% - Accent3 2 4 2 5" xfId="5146" xr:uid="{00000000-0005-0000-0000-0000B2020000}"/>
    <cellStyle name="20% - Accent3 2 4 3" xfId="1587" xr:uid="{00000000-0005-0000-0000-0000B3020000}"/>
    <cellStyle name="20% - Accent3 2 4 3 2" xfId="2380" xr:uid="{00000000-0005-0000-0000-0000B4020000}"/>
    <cellStyle name="20% - Accent3 2 4 3 2 2" xfId="4272" xr:uid="{00000000-0005-0000-0000-0000B5020000}"/>
    <cellStyle name="20% - Accent3 2 4 3 2 3" xfId="5071" xr:uid="{00000000-0005-0000-0000-0000B6020000}"/>
    <cellStyle name="20% - Accent3 2 4 3 2 4" xfId="5701" xr:uid="{00000000-0005-0000-0000-0000B7020000}"/>
    <cellStyle name="20% - Accent3 2 4 3 3" xfId="3613" xr:uid="{00000000-0005-0000-0000-0000B8020000}"/>
    <cellStyle name="20% - Accent3 2 4 3 4" xfId="4491" xr:uid="{00000000-0005-0000-0000-0000B9020000}"/>
    <cellStyle name="20% - Accent3 2 4 3 5" xfId="5233" xr:uid="{00000000-0005-0000-0000-0000BA020000}"/>
    <cellStyle name="20% - Accent3 2 4 4" xfId="1915" xr:uid="{00000000-0005-0000-0000-0000BB020000}"/>
    <cellStyle name="20% - Accent3 2 4 4 2" xfId="3864" xr:uid="{00000000-0005-0000-0000-0000BC020000}"/>
    <cellStyle name="20% - Accent3 2 4 4 3" xfId="4706" xr:uid="{00000000-0005-0000-0000-0000BD020000}"/>
    <cellStyle name="20% - Accent3 2 4 4 4" xfId="5389" xr:uid="{00000000-0005-0000-0000-0000BE020000}"/>
    <cellStyle name="20% - Accent3 2 4 5" xfId="3008" xr:uid="{00000000-0005-0000-0000-0000BF020000}"/>
    <cellStyle name="20% - Accent3 2 4 6" xfId="2684" xr:uid="{00000000-0005-0000-0000-0000C0020000}"/>
    <cellStyle name="20% - Accent3 2 4 7" xfId="3054" xr:uid="{00000000-0005-0000-0000-0000C1020000}"/>
    <cellStyle name="20% - Accent3 2 5" xfId="952" xr:uid="{00000000-0005-0000-0000-0000C2020000}"/>
    <cellStyle name="20% - Accent3 2 5 2" xfId="1386" xr:uid="{00000000-0005-0000-0000-0000C3020000}"/>
    <cellStyle name="20% - Accent3 2 5 2 2" xfId="2331" xr:uid="{00000000-0005-0000-0000-0000C4020000}"/>
    <cellStyle name="20% - Accent3 2 5 2 2 2" xfId="4223" xr:uid="{00000000-0005-0000-0000-0000C5020000}"/>
    <cellStyle name="20% - Accent3 2 5 2 2 3" xfId="5022" xr:uid="{00000000-0005-0000-0000-0000C6020000}"/>
    <cellStyle name="20% - Accent3 2 5 2 2 4" xfId="5652" xr:uid="{00000000-0005-0000-0000-0000C7020000}"/>
    <cellStyle name="20% - Accent3 2 5 2 3" xfId="3475" xr:uid="{00000000-0005-0000-0000-0000C8020000}"/>
    <cellStyle name="20% - Accent3 2 5 2 4" xfId="4385" xr:uid="{00000000-0005-0000-0000-0000C9020000}"/>
    <cellStyle name="20% - Accent3 2 5 2 5" xfId="5184" xr:uid="{00000000-0005-0000-0000-0000CA020000}"/>
    <cellStyle name="20% - Accent3 2 5 3" xfId="1623" xr:uid="{00000000-0005-0000-0000-0000CB020000}"/>
    <cellStyle name="20% - Accent3 2 5 3 2" xfId="2415" xr:uid="{00000000-0005-0000-0000-0000CC020000}"/>
    <cellStyle name="20% - Accent3 2 5 3 2 2" xfId="4307" xr:uid="{00000000-0005-0000-0000-0000CD020000}"/>
    <cellStyle name="20% - Accent3 2 5 3 2 3" xfId="5106" xr:uid="{00000000-0005-0000-0000-0000CE020000}"/>
    <cellStyle name="20% - Accent3 2 5 3 2 4" xfId="5736" xr:uid="{00000000-0005-0000-0000-0000CF020000}"/>
    <cellStyle name="20% - Accent3 2 5 3 3" xfId="3648" xr:uid="{00000000-0005-0000-0000-0000D0020000}"/>
    <cellStyle name="20% - Accent3 2 5 3 4" xfId="4526" xr:uid="{00000000-0005-0000-0000-0000D1020000}"/>
    <cellStyle name="20% - Accent3 2 5 3 5" xfId="5268" xr:uid="{00000000-0005-0000-0000-0000D2020000}"/>
    <cellStyle name="20% - Accent3 2 5 4" xfId="1951" xr:uid="{00000000-0005-0000-0000-0000D3020000}"/>
    <cellStyle name="20% - Accent3 2 5 4 2" xfId="3899" xr:uid="{00000000-0005-0000-0000-0000D4020000}"/>
    <cellStyle name="20% - Accent3 2 5 4 3" xfId="4741" xr:uid="{00000000-0005-0000-0000-0000D5020000}"/>
    <cellStyle name="20% - Accent3 2 5 4 4" xfId="5424" xr:uid="{00000000-0005-0000-0000-0000D6020000}"/>
    <cellStyle name="20% - Accent3 2 5 5" xfId="3066" xr:uid="{00000000-0005-0000-0000-0000D7020000}"/>
    <cellStyle name="20% - Accent3 2 5 6" xfId="2868" xr:uid="{00000000-0005-0000-0000-0000D8020000}"/>
    <cellStyle name="20% - Accent3 2 5 7" xfId="3179" xr:uid="{00000000-0005-0000-0000-0000D9020000}"/>
    <cellStyle name="20% - Accent3 2 6" xfId="1025" xr:uid="{00000000-0005-0000-0000-0000DA020000}"/>
    <cellStyle name="20% - Accent3 2 6 2" xfId="1451" xr:uid="{00000000-0005-0000-0000-0000DB020000}"/>
    <cellStyle name="20% - Accent3 2 6 2 2" xfId="2349" xr:uid="{00000000-0005-0000-0000-0000DC020000}"/>
    <cellStyle name="20% - Accent3 2 6 2 2 2" xfId="4241" xr:uid="{00000000-0005-0000-0000-0000DD020000}"/>
    <cellStyle name="20% - Accent3 2 6 2 2 3" xfId="5040" xr:uid="{00000000-0005-0000-0000-0000DE020000}"/>
    <cellStyle name="20% - Accent3 2 6 2 2 4" xfId="5670" xr:uid="{00000000-0005-0000-0000-0000DF020000}"/>
    <cellStyle name="20% - Accent3 2 6 2 3" xfId="3523" xr:uid="{00000000-0005-0000-0000-0000E0020000}"/>
    <cellStyle name="20% - Accent3 2 6 2 4" xfId="4421" xr:uid="{00000000-0005-0000-0000-0000E1020000}"/>
    <cellStyle name="20% - Accent3 2 6 2 5" xfId="5202" xr:uid="{00000000-0005-0000-0000-0000E2020000}"/>
    <cellStyle name="20% - Accent3 2 6 3" xfId="1687" xr:uid="{00000000-0005-0000-0000-0000E3020000}"/>
    <cellStyle name="20% - Accent3 2 6 3 2" xfId="2432" xr:uid="{00000000-0005-0000-0000-0000E4020000}"/>
    <cellStyle name="20% - Accent3 2 6 3 2 2" xfId="4324" xr:uid="{00000000-0005-0000-0000-0000E5020000}"/>
    <cellStyle name="20% - Accent3 2 6 3 2 3" xfId="5123" xr:uid="{00000000-0005-0000-0000-0000E6020000}"/>
    <cellStyle name="20% - Accent3 2 6 3 2 4" xfId="5753" xr:uid="{00000000-0005-0000-0000-0000E7020000}"/>
    <cellStyle name="20% - Accent3 2 6 3 3" xfId="3688" xr:uid="{00000000-0005-0000-0000-0000E8020000}"/>
    <cellStyle name="20% - Accent3 2 6 3 4" xfId="4557" xr:uid="{00000000-0005-0000-0000-0000E9020000}"/>
    <cellStyle name="20% - Accent3 2 6 3 5" xfId="5285" xr:uid="{00000000-0005-0000-0000-0000EA020000}"/>
    <cellStyle name="20% - Accent3 2 6 4" xfId="2015" xr:uid="{00000000-0005-0000-0000-0000EB020000}"/>
    <cellStyle name="20% - Accent3 2 6 4 2" xfId="3944" xr:uid="{00000000-0005-0000-0000-0000EC020000}"/>
    <cellStyle name="20% - Accent3 2 6 4 3" xfId="4775" xr:uid="{00000000-0005-0000-0000-0000ED020000}"/>
    <cellStyle name="20% - Accent3 2 6 4 4" xfId="5441" xr:uid="{00000000-0005-0000-0000-0000EE020000}"/>
    <cellStyle name="20% - Accent3 2 6 5" xfId="3136" xr:uid="{00000000-0005-0000-0000-0000EF020000}"/>
    <cellStyle name="20% - Accent3 2 6 6" xfId="3969" xr:uid="{00000000-0005-0000-0000-0000F0020000}"/>
    <cellStyle name="20% - Accent3 2 6 7" xfId="4797" xr:uid="{00000000-0005-0000-0000-0000F1020000}"/>
    <cellStyle name="20% - Accent3 2 7" xfId="1165" xr:uid="{00000000-0005-0000-0000-0000F2020000}"/>
    <cellStyle name="20% - Accent3 2 7 2" xfId="2147" xr:uid="{00000000-0005-0000-0000-0000F3020000}"/>
    <cellStyle name="20% - Accent3 2 7 2 2" xfId="4039" xr:uid="{00000000-0005-0000-0000-0000F4020000}"/>
    <cellStyle name="20% - Accent3 2 7 2 3" xfId="4838" xr:uid="{00000000-0005-0000-0000-0000F5020000}"/>
    <cellStyle name="20% - Accent3 2 7 2 4" xfId="5468" xr:uid="{00000000-0005-0000-0000-0000F6020000}"/>
    <cellStyle name="20% - Accent3 2 7 3" xfId="3274" xr:uid="{00000000-0005-0000-0000-0000F7020000}"/>
    <cellStyle name="20% - Accent3 2 7 4" xfId="2894" xr:uid="{00000000-0005-0000-0000-0000F8020000}"/>
    <cellStyle name="20% - Accent3 2 7 5" xfId="3751" xr:uid="{00000000-0005-0000-0000-0000F9020000}"/>
    <cellStyle name="20% - Accent3 2 8" xfId="1369" xr:uid="{00000000-0005-0000-0000-0000FA020000}"/>
    <cellStyle name="20% - Accent3 2 8 2" xfId="2315" xr:uid="{00000000-0005-0000-0000-0000FB020000}"/>
    <cellStyle name="20% - Accent3 2 8 2 2" xfId="4207" xr:uid="{00000000-0005-0000-0000-0000FC020000}"/>
    <cellStyle name="20% - Accent3 2 8 2 3" xfId="5006" xr:uid="{00000000-0005-0000-0000-0000FD020000}"/>
    <cellStyle name="20% - Accent3 2 8 2 4" xfId="5636" xr:uid="{00000000-0005-0000-0000-0000FE020000}"/>
    <cellStyle name="20% - Accent3 2 8 3" xfId="3459" xr:uid="{00000000-0005-0000-0000-0000FF020000}"/>
    <cellStyle name="20% - Accent3 2 8 4" xfId="4369" xr:uid="{00000000-0005-0000-0000-000000030000}"/>
    <cellStyle name="20% - Accent3 2 8 5" xfId="5168" xr:uid="{00000000-0005-0000-0000-000001030000}"/>
    <cellStyle name="20% - Accent3 2 9" xfId="1819" xr:uid="{00000000-0005-0000-0000-000002030000}"/>
    <cellStyle name="20% - Accent3 2 9 2" xfId="3778" xr:uid="{00000000-0005-0000-0000-000003030000}"/>
    <cellStyle name="20% - Accent3 2 9 3" xfId="4621" xr:uid="{00000000-0005-0000-0000-000004030000}"/>
    <cellStyle name="20% - Accent3 2 9 4" xfId="5311" xr:uid="{00000000-0005-0000-0000-000005030000}"/>
    <cellStyle name="20% - Accent3 3" xfId="180" xr:uid="{00000000-0005-0000-0000-000006030000}"/>
    <cellStyle name="20% - Accent3 3 10" xfId="2462" xr:uid="{00000000-0005-0000-0000-000007030000}"/>
    <cellStyle name="20% - Accent3 3 11" xfId="3316" xr:uid="{00000000-0005-0000-0000-000008030000}"/>
    <cellStyle name="20% - Accent3 3 12" xfId="3940" xr:uid="{00000000-0005-0000-0000-000009030000}"/>
    <cellStyle name="20% - Accent3 3 2" xfId="364" xr:uid="{00000000-0005-0000-0000-00000A030000}"/>
    <cellStyle name="20% - Accent3 3 2 2" xfId="1239" xr:uid="{00000000-0005-0000-0000-00000B030000}"/>
    <cellStyle name="20% - Accent3 3 2 2 2" xfId="2193" xr:uid="{00000000-0005-0000-0000-00000C030000}"/>
    <cellStyle name="20% - Accent3 3 2 2 2 2" xfId="4085" xr:uid="{00000000-0005-0000-0000-00000D030000}"/>
    <cellStyle name="20% - Accent3 3 2 2 2 3" xfId="4884" xr:uid="{00000000-0005-0000-0000-00000E030000}"/>
    <cellStyle name="20% - Accent3 3 2 2 2 4" xfId="5514" xr:uid="{00000000-0005-0000-0000-00000F030000}"/>
    <cellStyle name="20% - Accent3 3 2 2 3" xfId="3333" xr:uid="{00000000-0005-0000-0000-000010030000}"/>
    <cellStyle name="20% - Accent3 3 2 2 4" xfId="2778" xr:uid="{00000000-0005-0000-0000-000011030000}"/>
    <cellStyle name="20% - Accent3 3 2 2 5" xfId="2745" xr:uid="{00000000-0005-0000-0000-000012030000}"/>
    <cellStyle name="20% - Accent3 3 2 3" xfId="1331" xr:uid="{00000000-0005-0000-0000-000013030000}"/>
    <cellStyle name="20% - Accent3 3 2 3 2" xfId="2279" xr:uid="{00000000-0005-0000-0000-000014030000}"/>
    <cellStyle name="20% - Accent3 3 2 3 2 2" xfId="4171" xr:uid="{00000000-0005-0000-0000-000015030000}"/>
    <cellStyle name="20% - Accent3 3 2 3 2 3" xfId="4970" xr:uid="{00000000-0005-0000-0000-000016030000}"/>
    <cellStyle name="20% - Accent3 3 2 3 2 4" xfId="5600" xr:uid="{00000000-0005-0000-0000-000017030000}"/>
    <cellStyle name="20% - Accent3 3 2 3 3" xfId="3423" xr:uid="{00000000-0005-0000-0000-000018030000}"/>
    <cellStyle name="20% - Accent3 3 2 3 4" xfId="2490" xr:uid="{00000000-0005-0000-0000-000019030000}"/>
    <cellStyle name="20% - Accent3 3 2 3 5" xfId="2902" xr:uid="{00000000-0005-0000-0000-00001A030000}"/>
    <cellStyle name="20% - Accent3 3 2 4" xfId="1864" xr:uid="{00000000-0005-0000-0000-00001B030000}"/>
    <cellStyle name="20% - Accent3 3 2 4 2" xfId="3813" xr:uid="{00000000-0005-0000-0000-00001C030000}"/>
    <cellStyle name="20% - Accent3 3 2 4 3" xfId="4655" xr:uid="{00000000-0005-0000-0000-00001D030000}"/>
    <cellStyle name="20% - Accent3 3 2 4 4" xfId="5338" xr:uid="{00000000-0005-0000-0000-00001E030000}"/>
    <cellStyle name="20% - Accent3 3 2 5" xfId="2660" xr:uid="{00000000-0005-0000-0000-00001F030000}"/>
    <cellStyle name="20% - Accent3 3 2 6" xfId="3319" xr:uid="{00000000-0005-0000-0000-000020030000}"/>
    <cellStyle name="20% - Accent3 3 2 7" xfId="3926" xr:uid="{00000000-0005-0000-0000-000021030000}"/>
    <cellStyle name="20% - Accent3 3 3" xfId="426" xr:uid="{00000000-0005-0000-0000-000022030000}"/>
    <cellStyle name="20% - Accent3 3 3 2" xfId="1283" xr:uid="{00000000-0005-0000-0000-000023030000}"/>
    <cellStyle name="20% - Accent3 3 3 2 2" xfId="2237" xr:uid="{00000000-0005-0000-0000-000024030000}"/>
    <cellStyle name="20% - Accent3 3 3 2 2 2" xfId="4129" xr:uid="{00000000-0005-0000-0000-000025030000}"/>
    <cellStyle name="20% - Accent3 3 3 2 2 3" xfId="4928" xr:uid="{00000000-0005-0000-0000-000026030000}"/>
    <cellStyle name="20% - Accent3 3 3 2 2 4" xfId="5558" xr:uid="{00000000-0005-0000-0000-000027030000}"/>
    <cellStyle name="20% - Accent3 3 3 2 3" xfId="3377" xr:uid="{00000000-0005-0000-0000-000028030000}"/>
    <cellStyle name="20% - Accent3 3 3 2 4" xfId="3118" xr:uid="{00000000-0005-0000-0000-000029030000}"/>
    <cellStyle name="20% - Accent3 3 3 2 5" xfId="2794" xr:uid="{00000000-0005-0000-0000-00002A030000}"/>
    <cellStyle name="20% - Accent3 3 3 3" xfId="1377" xr:uid="{00000000-0005-0000-0000-00002B030000}"/>
    <cellStyle name="20% - Accent3 3 3 3 2" xfId="2322" xr:uid="{00000000-0005-0000-0000-00002C030000}"/>
    <cellStyle name="20% - Accent3 3 3 3 2 2" xfId="4214" xr:uid="{00000000-0005-0000-0000-00002D030000}"/>
    <cellStyle name="20% - Accent3 3 3 3 2 3" xfId="5013" xr:uid="{00000000-0005-0000-0000-00002E030000}"/>
    <cellStyle name="20% - Accent3 3 3 3 2 4" xfId="5643" xr:uid="{00000000-0005-0000-0000-00002F030000}"/>
    <cellStyle name="20% - Accent3 3 3 3 3" xfId="3466" xr:uid="{00000000-0005-0000-0000-000030030000}"/>
    <cellStyle name="20% - Accent3 3 3 3 4" xfId="4376" xr:uid="{00000000-0005-0000-0000-000031030000}"/>
    <cellStyle name="20% - Accent3 3 3 3 5" xfId="5175" xr:uid="{00000000-0005-0000-0000-000032030000}"/>
    <cellStyle name="20% - Accent3 3 3 4" xfId="1905" xr:uid="{00000000-0005-0000-0000-000033030000}"/>
    <cellStyle name="20% - Accent3 3 3 4 2" xfId="3854" xr:uid="{00000000-0005-0000-0000-000034030000}"/>
    <cellStyle name="20% - Accent3 3 3 4 3" xfId="4696" xr:uid="{00000000-0005-0000-0000-000035030000}"/>
    <cellStyle name="20% - Accent3 3 3 4 4" xfId="5379" xr:uid="{00000000-0005-0000-0000-000036030000}"/>
    <cellStyle name="20% - Accent3 3 3 5" xfId="2710" xr:uid="{00000000-0005-0000-0000-000037030000}"/>
    <cellStyle name="20% - Accent3 3 3 6" xfId="2603" xr:uid="{00000000-0005-0000-0000-000038030000}"/>
    <cellStyle name="20% - Accent3 3 3 7" xfId="3049" xr:uid="{00000000-0005-0000-0000-000039030000}"/>
    <cellStyle name="20% - Accent3 3 4" xfId="881" xr:uid="{00000000-0005-0000-0000-00003A030000}"/>
    <cellStyle name="20% - Accent3 3 4 2" xfId="1348" xr:uid="{00000000-0005-0000-0000-00003B030000}"/>
    <cellStyle name="20% - Accent3 3 4 2 2" xfId="2294" xr:uid="{00000000-0005-0000-0000-00003C030000}"/>
    <cellStyle name="20% - Accent3 3 4 2 2 2" xfId="4186" xr:uid="{00000000-0005-0000-0000-00003D030000}"/>
    <cellStyle name="20% - Accent3 3 4 2 2 3" xfId="4985" xr:uid="{00000000-0005-0000-0000-00003E030000}"/>
    <cellStyle name="20% - Accent3 3 4 2 2 4" xfId="5615" xr:uid="{00000000-0005-0000-0000-00003F030000}"/>
    <cellStyle name="20% - Accent3 3 4 2 3" xfId="3438" xr:uid="{00000000-0005-0000-0000-000040030000}"/>
    <cellStyle name="20% - Accent3 3 4 2 4" xfId="4348" xr:uid="{00000000-0005-0000-0000-000041030000}"/>
    <cellStyle name="20% - Accent3 3 4 2 5" xfId="5147" xr:uid="{00000000-0005-0000-0000-000042030000}"/>
    <cellStyle name="20% - Accent3 3 4 3" xfId="1588" xr:uid="{00000000-0005-0000-0000-000043030000}"/>
    <cellStyle name="20% - Accent3 3 4 3 2" xfId="2381" xr:uid="{00000000-0005-0000-0000-000044030000}"/>
    <cellStyle name="20% - Accent3 3 4 3 2 2" xfId="4273" xr:uid="{00000000-0005-0000-0000-000045030000}"/>
    <cellStyle name="20% - Accent3 3 4 3 2 3" xfId="5072" xr:uid="{00000000-0005-0000-0000-000046030000}"/>
    <cellStyle name="20% - Accent3 3 4 3 2 4" xfId="5702" xr:uid="{00000000-0005-0000-0000-000047030000}"/>
    <cellStyle name="20% - Accent3 3 4 3 3" xfId="3614" xr:uid="{00000000-0005-0000-0000-000048030000}"/>
    <cellStyle name="20% - Accent3 3 4 3 4" xfId="4492" xr:uid="{00000000-0005-0000-0000-000049030000}"/>
    <cellStyle name="20% - Accent3 3 4 3 5" xfId="5234" xr:uid="{00000000-0005-0000-0000-00004A030000}"/>
    <cellStyle name="20% - Accent3 3 4 4" xfId="1916" xr:uid="{00000000-0005-0000-0000-00004B030000}"/>
    <cellStyle name="20% - Accent3 3 4 4 2" xfId="3865" xr:uid="{00000000-0005-0000-0000-00004C030000}"/>
    <cellStyle name="20% - Accent3 3 4 4 3" xfId="4707" xr:uid="{00000000-0005-0000-0000-00004D030000}"/>
    <cellStyle name="20% - Accent3 3 4 4 4" xfId="5390" xr:uid="{00000000-0005-0000-0000-00004E030000}"/>
    <cellStyle name="20% - Accent3 3 4 5" xfId="3009" xr:uid="{00000000-0005-0000-0000-00004F030000}"/>
    <cellStyle name="20% - Accent3 3 4 6" xfId="3801" xr:uid="{00000000-0005-0000-0000-000050030000}"/>
    <cellStyle name="20% - Accent3 3 4 7" xfId="4644" xr:uid="{00000000-0005-0000-0000-000051030000}"/>
    <cellStyle name="20% - Accent3 3 5" xfId="1051" xr:uid="{00000000-0005-0000-0000-000052030000}"/>
    <cellStyle name="20% - Accent3 3 5 2" xfId="1475" xr:uid="{00000000-0005-0000-0000-000053030000}"/>
    <cellStyle name="20% - Accent3 3 5 2 2" xfId="2364" xr:uid="{00000000-0005-0000-0000-000054030000}"/>
    <cellStyle name="20% - Accent3 3 5 2 2 2" xfId="4256" xr:uid="{00000000-0005-0000-0000-000055030000}"/>
    <cellStyle name="20% - Accent3 3 5 2 2 3" xfId="5055" xr:uid="{00000000-0005-0000-0000-000056030000}"/>
    <cellStyle name="20% - Accent3 3 5 2 2 4" xfId="5685" xr:uid="{00000000-0005-0000-0000-000057030000}"/>
    <cellStyle name="20% - Accent3 3 5 2 3" xfId="3542" xr:uid="{00000000-0005-0000-0000-000058030000}"/>
    <cellStyle name="20% - Accent3 3 5 2 4" xfId="4440" xr:uid="{00000000-0005-0000-0000-000059030000}"/>
    <cellStyle name="20% - Accent3 3 5 2 5" xfId="5217" xr:uid="{00000000-0005-0000-0000-00005A030000}"/>
    <cellStyle name="20% - Accent3 3 5 3" xfId="1708" xr:uid="{00000000-0005-0000-0000-00005B030000}"/>
    <cellStyle name="20% - Accent3 3 5 3 2" xfId="2444" xr:uid="{00000000-0005-0000-0000-00005C030000}"/>
    <cellStyle name="20% - Accent3 3 5 3 2 2" xfId="4336" xr:uid="{00000000-0005-0000-0000-00005D030000}"/>
    <cellStyle name="20% - Accent3 3 5 3 2 3" xfId="5135" xr:uid="{00000000-0005-0000-0000-00005E030000}"/>
    <cellStyle name="20% - Accent3 3 5 3 2 4" xfId="5765" xr:uid="{00000000-0005-0000-0000-00005F030000}"/>
    <cellStyle name="20% - Accent3 3 5 3 3" xfId="3706" xr:uid="{00000000-0005-0000-0000-000060030000}"/>
    <cellStyle name="20% - Accent3 3 5 3 4" xfId="4572" xr:uid="{00000000-0005-0000-0000-000061030000}"/>
    <cellStyle name="20% - Accent3 3 5 3 5" xfId="5297" xr:uid="{00000000-0005-0000-0000-000062030000}"/>
    <cellStyle name="20% - Accent3 3 5 4" xfId="2036" xr:uid="{00000000-0005-0000-0000-000063030000}"/>
    <cellStyle name="20% - Accent3 3 5 4 2" xfId="3960" xr:uid="{00000000-0005-0000-0000-000064030000}"/>
    <cellStyle name="20% - Accent3 3 5 4 3" xfId="4790" xr:uid="{00000000-0005-0000-0000-000065030000}"/>
    <cellStyle name="20% - Accent3 3 5 4 4" xfId="5453" xr:uid="{00000000-0005-0000-0000-000066030000}"/>
    <cellStyle name="20% - Accent3 3 5 5" xfId="3160" xr:uid="{00000000-0005-0000-0000-000067030000}"/>
    <cellStyle name="20% - Accent3 3 5 6" xfId="3699" xr:uid="{00000000-0005-0000-0000-000068030000}"/>
    <cellStyle name="20% - Accent3 3 5 7" xfId="4568" xr:uid="{00000000-0005-0000-0000-000069030000}"/>
    <cellStyle name="20% - Accent3 3 6" xfId="1094" xr:uid="{00000000-0005-0000-0000-00006A030000}"/>
    <cellStyle name="20% - Accent3 3 6 2" xfId="1517" xr:uid="{00000000-0005-0000-0000-00006B030000}"/>
    <cellStyle name="20% - Accent3 3 6 2 2" xfId="2371" xr:uid="{00000000-0005-0000-0000-00006C030000}"/>
    <cellStyle name="20% - Accent3 3 6 2 2 2" xfId="4263" xr:uid="{00000000-0005-0000-0000-00006D030000}"/>
    <cellStyle name="20% - Accent3 3 6 2 2 3" xfId="5062" xr:uid="{00000000-0005-0000-0000-00006E030000}"/>
    <cellStyle name="20% - Accent3 3 6 2 2 4" xfId="5692" xr:uid="{00000000-0005-0000-0000-00006F030000}"/>
    <cellStyle name="20% - Accent3 3 6 2 3" xfId="3569" xr:uid="{00000000-0005-0000-0000-000070030000}"/>
    <cellStyle name="20% - Accent3 3 6 2 4" xfId="4460" xr:uid="{00000000-0005-0000-0000-000071030000}"/>
    <cellStyle name="20% - Accent3 3 6 2 5" xfId="5224" xr:uid="{00000000-0005-0000-0000-000072030000}"/>
    <cellStyle name="20% - Accent3 3 6 3" xfId="1749" xr:uid="{00000000-0005-0000-0000-000073030000}"/>
    <cellStyle name="20% - Accent3 3 6 3 2" xfId="2450" xr:uid="{00000000-0005-0000-0000-000074030000}"/>
    <cellStyle name="20% - Accent3 3 6 3 2 2" xfId="4342" xr:uid="{00000000-0005-0000-0000-000075030000}"/>
    <cellStyle name="20% - Accent3 3 6 3 2 3" xfId="5141" xr:uid="{00000000-0005-0000-0000-000076030000}"/>
    <cellStyle name="20% - Accent3 3 6 3 2 4" xfId="5771" xr:uid="{00000000-0005-0000-0000-000077030000}"/>
    <cellStyle name="20% - Accent3 3 6 3 3" xfId="3731" xr:uid="{00000000-0005-0000-0000-000078030000}"/>
    <cellStyle name="20% - Accent3 3 6 3 4" xfId="4588" xr:uid="{00000000-0005-0000-0000-000079030000}"/>
    <cellStyle name="20% - Accent3 3 6 3 5" xfId="5303" xr:uid="{00000000-0005-0000-0000-00007A030000}"/>
    <cellStyle name="20% - Accent3 3 6 4" xfId="2077" xr:uid="{00000000-0005-0000-0000-00007B030000}"/>
    <cellStyle name="20% - Accent3 3 6 4 2" xfId="3988" xr:uid="{00000000-0005-0000-0000-00007C030000}"/>
    <cellStyle name="20% - Accent3 3 6 4 3" xfId="4808" xr:uid="{00000000-0005-0000-0000-00007D030000}"/>
    <cellStyle name="20% - Accent3 3 6 4 4" xfId="5459" xr:uid="{00000000-0005-0000-0000-00007E030000}"/>
    <cellStyle name="20% - Accent3 3 6 5" xfId="3204" xr:uid="{00000000-0005-0000-0000-00007F030000}"/>
    <cellStyle name="20% - Accent3 3 6 6" xfId="3963" xr:uid="{00000000-0005-0000-0000-000080030000}"/>
    <cellStyle name="20% - Accent3 3 6 7" xfId="4793" xr:uid="{00000000-0005-0000-0000-000081030000}"/>
    <cellStyle name="20% - Accent3 3 7" xfId="1166" xr:uid="{00000000-0005-0000-0000-000082030000}"/>
    <cellStyle name="20% - Accent3 3 7 2" xfId="2148" xr:uid="{00000000-0005-0000-0000-000083030000}"/>
    <cellStyle name="20% - Accent3 3 7 2 2" xfId="4040" xr:uid="{00000000-0005-0000-0000-000084030000}"/>
    <cellStyle name="20% - Accent3 3 7 2 3" xfId="4839" xr:uid="{00000000-0005-0000-0000-000085030000}"/>
    <cellStyle name="20% - Accent3 3 7 2 4" xfId="5469" xr:uid="{00000000-0005-0000-0000-000086030000}"/>
    <cellStyle name="20% - Accent3 3 7 3" xfId="3275" xr:uid="{00000000-0005-0000-0000-000087030000}"/>
    <cellStyle name="20% - Accent3 3 7 4" xfId="4011" xr:uid="{00000000-0005-0000-0000-000088030000}"/>
    <cellStyle name="20% - Accent3 3 7 5" xfId="4821" xr:uid="{00000000-0005-0000-0000-000089030000}"/>
    <cellStyle name="20% - Accent3 3 8" xfId="1461" xr:uid="{00000000-0005-0000-0000-00008A030000}"/>
    <cellStyle name="20% - Accent3 3 8 2" xfId="2357" xr:uid="{00000000-0005-0000-0000-00008B030000}"/>
    <cellStyle name="20% - Accent3 3 8 2 2" xfId="4249" xr:uid="{00000000-0005-0000-0000-00008C030000}"/>
    <cellStyle name="20% - Accent3 3 8 2 3" xfId="5048" xr:uid="{00000000-0005-0000-0000-00008D030000}"/>
    <cellStyle name="20% - Accent3 3 8 2 4" xfId="5678" xr:uid="{00000000-0005-0000-0000-00008E030000}"/>
    <cellStyle name="20% - Accent3 3 8 3" xfId="3533" xr:uid="{00000000-0005-0000-0000-00008F030000}"/>
    <cellStyle name="20% - Accent3 3 8 4" xfId="4431" xr:uid="{00000000-0005-0000-0000-000090030000}"/>
    <cellStyle name="20% - Accent3 3 8 5" xfId="5210" xr:uid="{00000000-0005-0000-0000-000091030000}"/>
    <cellStyle name="20% - Accent3 3 9" xfId="1820" xr:uid="{00000000-0005-0000-0000-000092030000}"/>
    <cellStyle name="20% - Accent3 3 9 2" xfId="3779" xr:uid="{00000000-0005-0000-0000-000093030000}"/>
    <cellStyle name="20% - Accent3 3 9 3" xfId="4622" xr:uid="{00000000-0005-0000-0000-000094030000}"/>
    <cellStyle name="20% - Accent3 3 9 4" xfId="5312" xr:uid="{00000000-0005-0000-0000-000095030000}"/>
    <cellStyle name="20% - Accent3 4" xfId="973" xr:uid="{00000000-0005-0000-0000-000096030000}"/>
    <cellStyle name="20% - Accent3 5" xfId="6887" xr:uid="{00000000-0005-0000-0000-000097030000}"/>
    <cellStyle name="20% - Accent3 6" xfId="6920" xr:uid="{00000000-0005-0000-0000-000098030000}"/>
    <cellStyle name="20% - Accent3 7" xfId="6606" xr:uid="{00000000-0005-0000-0000-000099030000}"/>
    <cellStyle name="20% - Accent3 8" xfId="6175" xr:uid="{00000000-0005-0000-0000-00009A030000}"/>
    <cellStyle name="20% - Accent3 9" xfId="7004" xr:uid="{00000000-0005-0000-0000-00009B030000}"/>
    <cellStyle name="20% - Accent4 10" xfId="6230" xr:uid="{00000000-0005-0000-0000-00009C030000}"/>
    <cellStyle name="20% - Accent4 11" xfId="6950" xr:uid="{00000000-0005-0000-0000-00009D030000}"/>
    <cellStyle name="20% - Accent4 12" xfId="6961" xr:uid="{00000000-0005-0000-0000-00009E030000}"/>
    <cellStyle name="20% - Accent4 13" xfId="6250" xr:uid="{00000000-0005-0000-0000-00009F030000}"/>
    <cellStyle name="20% - Accent4 2" xfId="181" xr:uid="{00000000-0005-0000-0000-0000A0030000}"/>
    <cellStyle name="20% - Accent4 2 10" xfId="2464" xr:uid="{00000000-0005-0000-0000-0000A1030000}"/>
    <cellStyle name="20% - Accent4 2 11" xfId="3031" xr:uid="{00000000-0005-0000-0000-0000A2030000}"/>
    <cellStyle name="20% - Accent4 2 12" xfId="2744" xr:uid="{00000000-0005-0000-0000-0000A3030000}"/>
    <cellStyle name="20% - Accent4 2 13" xfId="336" xr:uid="{00000000-0005-0000-0000-0000A4030000}"/>
    <cellStyle name="20% - Accent4 2 14" xfId="6365" xr:uid="{00000000-0005-0000-0000-0000A5030000}"/>
    <cellStyle name="20% - Accent4 2 15" xfId="6698" xr:uid="{00000000-0005-0000-0000-0000A6030000}"/>
    <cellStyle name="20% - Accent4 2 16" xfId="6568" xr:uid="{00000000-0005-0000-0000-0000A7030000}"/>
    <cellStyle name="20% - Accent4 2 17" xfId="6576" xr:uid="{00000000-0005-0000-0000-0000A8030000}"/>
    <cellStyle name="20% - Accent4 2 18" xfId="6800" xr:uid="{00000000-0005-0000-0000-0000A9030000}"/>
    <cellStyle name="20% - Accent4 2 19" xfId="6836" xr:uid="{00000000-0005-0000-0000-0000AA030000}"/>
    <cellStyle name="20% - Accent4 2 2" xfId="182" xr:uid="{00000000-0005-0000-0000-0000AB030000}"/>
    <cellStyle name="20% - Accent4 2 2 2" xfId="1240" xr:uid="{00000000-0005-0000-0000-0000AC030000}"/>
    <cellStyle name="20% - Accent4 2 2 2 2" xfId="2194" xr:uid="{00000000-0005-0000-0000-0000AD030000}"/>
    <cellStyle name="20% - Accent4 2 2 2 2 2" xfId="4086" xr:uid="{00000000-0005-0000-0000-0000AE030000}"/>
    <cellStyle name="20% - Accent4 2 2 2 2 3" xfId="4885" xr:uid="{00000000-0005-0000-0000-0000AF030000}"/>
    <cellStyle name="20% - Accent4 2 2 2 2 4" xfId="5515" xr:uid="{00000000-0005-0000-0000-0000B0030000}"/>
    <cellStyle name="20% - Accent4 2 2 2 3" xfId="3334" xr:uid="{00000000-0005-0000-0000-0000B1030000}"/>
    <cellStyle name="20% - Accent4 2 2 2 4" xfId="2540" xr:uid="{00000000-0005-0000-0000-0000B2030000}"/>
    <cellStyle name="20% - Accent4 2 2 2 5" xfId="4017" xr:uid="{00000000-0005-0000-0000-0000B3030000}"/>
    <cellStyle name="20% - Accent4 2 2 3" xfId="1334" xr:uid="{00000000-0005-0000-0000-0000B4030000}"/>
    <cellStyle name="20% - Accent4 2 2 3 2" xfId="2281" xr:uid="{00000000-0005-0000-0000-0000B5030000}"/>
    <cellStyle name="20% - Accent4 2 2 3 2 2" xfId="4173" xr:uid="{00000000-0005-0000-0000-0000B6030000}"/>
    <cellStyle name="20% - Accent4 2 2 3 2 3" xfId="4972" xr:uid="{00000000-0005-0000-0000-0000B7030000}"/>
    <cellStyle name="20% - Accent4 2 2 3 2 4" xfId="5602" xr:uid="{00000000-0005-0000-0000-0000B8030000}"/>
    <cellStyle name="20% - Accent4 2 2 3 3" xfId="3425" xr:uid="{00000000-0005-0000-0000-0000B9030000}"/>
    <cellStyle name="20% - Accent4 2 2 3 4" xfId="2486" xr:uid="{00000000-0005-0000-0000-0000BA030000}"/>
    <cellStyle name="20% - Accent4 2 2 3 5" xfId="2965" xr:uid="{00000000-0005-0000-0000-0000BB030000}"/>
    <cellStyle name="20% - Accent4 2 2 4" xfId="1865" xr:uid="{00000000-0005-0000-0000-0000BC030000}"/>
    <cellStyle name="20% - Accent4 2 2 4 2" xfId="3814" xr:uid="{00000000-0005-0000-0000-0000BD030000}"/>
    <cellStyle name="20% - Accent4 2 2 4 3" xfId="4656" xr:uid="{00000000-0005-0000-0000-0000BE030000}"/>
    <cellStyle name="20% - Accent4 2 2 4 4" xfId="5339" xr:uid="{00000000-0005-0000-0000-0000BF030000}"/>
    <cellStyle name="20% - Accent4 2 2 5" xfId="2661" xr:uid="{00000000-0005-0000-0000-0000C0030000}"/>
    <cellStyle name="20% - Accent4 2 2 6" xfId="3321" xr:uid="{00000000-0005-0000-0000-0000C1030000}"/>
    <cellStyle name="20% - Accent4 2 2 7" xfId="3487" xr:uid="{00000000-0005-0000-0000-0000C2030000}"/>
    <cellStyle name="20% - Accent4 2 20" xfId="5968" xr:uid="{00000000-0005-0000-0000-0000C3030000}"/>
    <cellStyle name="20% - Accent4 2 21" xfId="6524" xr:uid="{00000000-0005-0000-0000-0000C4030000}"/>
    <cellStyle name="20% - Accent4 2 22" xfId="6204" xr:uid="{00000000-0005-0000-0000-0000C5030000}"/>
    <cellStyle name="20% - Accent4 2 3" xfId="425" xr:uid="{00000000-0005-0000-0000-0000C6030000}"/>
    <cellStyle name="20% - Accent4 2 3 2" xfId="1282" xr:uid="{00000000-0005-0000-0000-0000C7030000}"/>
    <cellStyle name="20% - Accent4 2 3 2 2" xfId="2236" xr:uid="{00000000-0005-0000-0000-0000C8030000}"/>
    <cellStyle name="20% - Accent4 2 3 2 2 2" xfId="4128" xr:uid="{00000000-0005-0000-0000-0000C9030000}"/>
    <cellStyle name="20% - Accent4 2 3 2 2 3" xfId="4927" xr:uid="{00000000-0005-0000-0000-0000CA030000}"/>
    <cellStyle name="20% - Accent4 2 3 2 2 4" xfId="5557" xr:uid="{00000000-0005-0000-0000-0000CB030000}"/>
    <cellStyle name="20% - Accent4 2 3 2 3" xfId="3376" xr:uid="{00000000-0005-0000-0000-0000CC030000}"/>
    <cellStyle name="20% - Accent4 2 3 2 4" xfId="3132" xr:uid="{00000000-0005-0000-0000-0000CD030000}"/>
    <cellStyle name="20% - Accent4 2 3 2 5" xfId="3598" xr:uid="{00000000-0005-0000-0000-0000CE030000}"/>
    <cellStyle name="20% - Accent4 2 3 3" xfId="1444" xr:uid="{00000000-0005-0000-0000-0000CF030000}"/>
    <cellStyle name="20% - Accent4 2 3 3 2" xfId="2344" xr:uid="{00000000-0005-0000-0000-0000D0030000}"/>
    <cellStyle name="20% - Accent4 2 3 3 2 2" xfId="4236" xr:uid="{00000000-0005-0000-0000-0000D1030000}"/>
    <cellStyle name="20% - Accent4 2 3 3 2 3" xfId="5035" xr:uid="{00000000-0005-0000-0000-0000D2030000}"/>
    <cellStyle name="20% - Accent4 2 3 3 2 4" xfId="5665" xr:uid="{00000000-0005-0000-0000-0000D3030000}"/>
    <cellStyle name="20% - Accent4 2 3 3 3" xfId="3518" xr:uid="{00000000-0005-0000-0000-0000D4030000}"/>
    <cellStyle name="20% - Accent4 2 3 3 4" xfId="4416" xr:uid="{00000000-0005-0000-0000-0000D5030000}"/>
    <cellStyle name="20% - Accent4 2 3 3 5" xfId="5197" xr:uid="{00000000-0005-0000-0000-0000D6030000}"/>
    <cellStyle name="20% - Accent4 2 3 4" xfId="1904" xr:uid="{00000000-0005-0000-0000-0000D7030000}"/>
    <cellStyle name="20% - Accent4 2 3 4 2" xfId="3853" xr:uid="{00000000-0005-0000-0000-0000D8030000}"/>
    <cellStyle name="20% - Accent4 2 3 4 3" xfId="4695" xr:uid="{00000000-0005-0000-0000-0000D9030000}"/>
    <cellStyle name="20% - Accent4 2 3 4 4" xfId="5378" xr:uid="{00000000-0005-0000-0000-0000DA030000}"/>
    <cellStyle name="20% - Accent4 2 3 5" xfId="2709" xr:uid="{00000000-0005-0000-0000-0000DB030000}"/>
    <cellStyle name="20% - Accent4 2 3 6" xfId="2604" xr:uid="{00000000-0005-0000-0000-0000DC030000}"/>
    <cellStyle name="20% - Accent4 2 3 7" xfId="3059" xr:uid="{00000000-0005-0000-0000-0000DD030000}"/>
    <cellStyle name="20% - Accent4 2 4" xfId="882" xr:uid="{00000000-0005-0000-0000-0000DE030000}"/>
    <cellStyle name="20% - Accent4 2 4 2" xfId="1349" xr:uid="{00000000-0005-0000-0000-0000DF030000}"/>
    <cellStyle name="20% - Accent4 2 4 2 2" xfId="2295" xr:uid="{00000000-0005-0000-0000-0000E0030000}"/>
    <cellStyle name="20% - Accent4 2 4 2 2 2" xfId="4187" xr:uid="{00000000-0005-0000-0000-0000E1030000}"/>
    <cellStyle name="20% - Accent4 2 4 2 2 3" xfId="4986" xr:uid="{00000000-0005-0000-0000-0000E2030000}"/>
    <cellStyle name="20% - Accent4 2 4 2 2 4" xfId="5616" xr:uid="{00000000-0005-0000-0000-0000E3030000}"/>
    <cellStyle name="20% - Accent4 2 4 2 3" xfId="3439" xr:uid="{00000000-0005-0000-0000-0000E4030000}"/>
    <cellStyle name="20% - Accent4 2 4 2 4" xfId="4349" xr:uid="{00000000-0005-0000-0000-0000E5030000}"/>
    <cellStyle name="20% - Accent4 2 4 2 5" xfId="5148" xr:uid="{00000000-0005-0000-0000-0000E6030000}"/>
    <cellStyle name="20% - Accent4 2 4 3" xfId="1589" xr:uid="{00000000-0005-0000-0000-0000E7030000}"/>
    <cellStyle name="20% - Accent4 2 4 3 2" xfId="2382" xr:uid="{00000000-0005-0000-0000-0000E8030000}"/>
    <cellStyle name="20% - Accent4 2 4 3 2 2" xfId="4274" xr:uid="{00000000-0005-0000-0000-0000E9030000}"/>
    <cellStyle name="20% - Accent4 2 4 3 2 3" xfId="5073" xr:uid="{00000000-0005-0000-0000-0000EA030000}"/>
    <cellStyle name="20% - Accent4 2 4 3 2 4" xfId="5703" xr:uid="{00000000-0005-0000-0000-0000EB030000}"/>
    <cellStyle name="20% - Accent4 2 4 3 3" xfId="3615" xr:uid="{00000000-0005-0000-0000-0000EC030000}"/>
    <cellStyle name="20% - Accent4 2 4 3 4" xfId="4493" xr:uid="{00000000-0005-0000-0000-0000ED030000}"/>
    <cellStyle name="20% - Accent4 2 4 3 5" xfId="5235" xr:uid="{00000000-0005-0000-0000-0000EE030000}"/>
    <cellStyle name="20% - Accent4 2 4 4" xfId="1917" xr:uid="{00000000-0005-0000-0000-0000EF030000}"/>
    <cellStyle name="20% - Accent4 2 4 4 2" xfId="3866" xr:uid="{00000000-0005-0000-0000-0000F0030000}"/>
    <cellStyle name="20% - Accent4 2 4 4 3" xfId="4708" xr:uid="{00000000-0005-0000-0000-0000F1030000}"/>
    <cellStyle name="20% - Accent4 2 4 4 4" xfId="5391" xr:uid="{00000000-0005-0000-0000-0000F2030000}"/>
    <cellStyle name="20% - Accent4 2 4 5" xfId="3010" xr:uid="{00000000-0005-0000-0000-0000F3030000}"/>
    <cellStyle name="20% - Accent4 2 4 6" xfId="3393" xr:uid="{00000000-0005-0000-0000-0000F4030000}"/>
    <cellStyle name="20% - Accent4 2 4 7" xfId="2520" xr:uid="{00000000-0005-0000-0000-0000F5030000}"/>
    <cellStyle name="20% - Accent4 2 5" xfId="1045" xr:uid="{00000000-0005-0000-0000-0000F6030000}"/>
    <cellStyle name="20% - Accent4 2 5 2" xfId="1469" xr:uid="{00000000-0005-0000-0000-0000F7030000}"/>
    <cellStyle name="20% - Accent4 2 5 2 2" xfId="2363" xr:uid="{00000000-0005-0000-0000-0000F8030000}"/>
    <cellStyle name="20% - Accent4 2 5 2 2 2" xfId="4255" xr:uid="{00000000-0005-0000-0000-0000F9030000}"/>
    <cellStyle name="20% - Accent4 2 5 2 2 3" xfId="5054" xr:uid="{00000000-0005-0000-0000-0000FA030000}"/>
    <cellStyle name="20% - Accent4 2 5 2 2 4" xfId="5684" xr:uid="{00000000-0005-0000-0000-0000FB030000}"/>
    <cellStyle name="20% - Accent4 2 5 2 3" xfId="3540" xr:uid="{00000000-0005-0000-0000-0000FC030000}"/>
    <cellStyle name="20% - Accent4 2 5 2 4" xfId="4438" xr:uid="{00000000-0005-0000-0000-0000FD030000}"/>
    <cellStyle name="20% - Accent4 2 5 2 5" xfId="5216" xr:uid="{00000000-0005-0000-0000-0000FE030000}"/>
    <cellStyle name="20% - Accent4 2 5 3" xfId="1702" xr:uid="{00000000-0005-0000-0000-0000FF030000}"/>
    <cellStyle name="20% - Accent4 2 5 3 2" xfId="2443" xr:uid="{00000000-0005-0000-0000-000000040000}"/>
    <cellStyle name="20% - Accent4 2 5 3 2 2" xfId="4335" xr:uid="{00000000-0005-0000-0000-000001040000}"/>
    <cellStyle name="20% - Accent4 2 5 3 2 3" xfId="5134" xr:uid="{00000000-0005-0000-0000-000002040000}"/>
    <cellStyle name="20% - Accent4 2 5 3 2 4" xfId="5764" xr:uid="{00000000-0005-0000-0000-000003040000}"/>
    <cellStyle name="20% - Accent4 2 5 3 3" xfId="3702" xr:uid="{00000000-0005-0000-0000-000004040000}"/>
    <cellStyle name="20% - Accent4 2 5 3 4" xfId="4571" xr:uid="{00000000-0005-0000-0000-000005040000}"/>
    <cellStyle name="20% - Accent4 2 5 3 5" xfId="5296" xr:uid="{00000000-0005-0000-0000-000006040000}"/>
    <cellStyle name="20% - Accent4 2 5 4" xfId="2030" xr:uid="{00000000-0005-0000-0000-000007040000}"/>
    <cellStyle name="20% - Accent4 2 5 4 2" xfId="3958" xr:uid="{00000000-0005-0000-0000-000008040000}"/>
    <cellStyle name="20% - Accent4 2 5 4 3" xfId="4789" xr:uid="{00000000-0005-0000-0000-000009040000}"/>
    <cellStyle name="20% - Accent4 2 5 4 4" xfId="5452" xr:uid="{00000000-0005-0000-0000-00000A040000}"/>
    <cellStyle name="20% - Accent4 2 5 5" xfId="3154" xr:uid="{00000000-0005-0000-0000-00000B040000}"/>
    <cellStyle name="20% - Accent4 2 5 6" xfId="2915" xr:uid="{00000000-0005-0000-0000-00000C040000}"/>
    <cellStyle name="20% - Accent4 2 5 7" xfId="3148" xr:uid="{00000000-0005-0000-0000-00000D040000}"/>
    <cellStyle name="20% - Accent4 2 6" xfId="1088" xr:uid="{00000000-0005-0000-0000-00000E040000}"/>
    <cellStyle name="20% - Accent4 2 6 2" xfId="1511" xr:uid="{00000000-0005-0000-0000-00000F040000}"/>
    <cellStyle name="20% - Accent4 2 6 2 2" xfId="2370" xr:uid="{00000000-0005-0000-0000-000010040000}"/>
    <cellStyle name="20% - Accent4 2 6 2 2 2" xfId="4262" xr:uid="{00000000-0005-0000-0000-000011040000}"/>
    <cellStyle name="20% - Accent4 2 6 2 2 3" xfId="5061" xr:uid="{00000000-0005-0000-0000-000012040000}"/>
    <cellStyle name="20% - Accent4 2 6 2 2 4" xfId="5691" xr:uid="{00000000-0005-0000-0000-000013040000}"/>
    <cellStyle name="20% - Accent4 2 6 2 3" xfId="3565" xr:uid="{00000000-0005-0000-0000-000014040000}"/>
    <cellStyle name="20% - Accent4 2 6 2 4" xfId="4459" xr:uid="{00000000-0005-0000-0000-000015040000}"/>
    <cellStyle name="20% - Accent4 2 6 2 5" xfId="5223" xr:uid="{00000000-0005-0000-0000-000016040000}"/>
    <cellStyle name="20% - Accent4 2 6 3" xfId="1743" xr:uid="{00000000-0005-0000-0000-000017040000}"/>
    <cellStyle name="20% - Accent4 2 6 3 2" xfId="2449" xr:uid="{00000000-0005-0000-0000-000018040000}"/>
    <cellStyle name="20% - Accent4 2 6 3 2 2" xfId="4341" xr:uid="{00000000-0005-0000-0000-000019040000}"/>
    <cellStyle name="20% - Accent4 2 6 3 2 3" xfId="5140" xr:uid="{00000000-0005-0000-0000-00001A040000}"/>
    <cellStyle name="20% - Accent4 2 6 3 2 4" xfId="5770" xr:uid="{00000000-0005-0000-0000-00001B040000}"/>
    <cellStyle name="20% - Accent4 2 6 3 3" xfId="3727" xr:uid="{00000000-0005-0000-0000-00001C040000}"/>
    <cellStyle name="20% - Accent4 2 6 3 4" xfId="4586" xr:uid="{00000000-0005-0000-0000-00001D040000}"/>
    <cellStyle name="20% - Accent4 2 6 3 5" xfId="5302" xr:uid="{00000000-0005-0000-0000-00001E040000}"/>
    <cellStyle name="20% - Accent4 2 6 4" xfId="2071" xr:uid="{00000000-0005-0000-0000-00001F040000}"/>
    <cellStyle name="20% - Accent4 2 6 4 2" xfId="3985" xr:uid="{00000000-0005-0000-0000-000020040000}"/>
    <cellStyle name="20% - Accent4 2 6 4 3" xfId="4806" xr:uid="{00000000-0005-0000-0000-000021040000}"/>
    <cellStyle name="20% - Accent4 2 6 4 4" xfId="5458" xr:uid="{00000000-0005-0000-0000-000022040000}"/>
    <cellStyle name="20% - Accent4 2 6 5" xfId="3198" xr:uid="{00000000-0005-0000-0000-000023040000}"/>
    <cellStyle name="20% - Accent4 2 6 6" xfId="4020" xr:uid="{00000000-0005-0000-0000-000024040000}"/>
    <cellStyle name="20% - Accent4 2 6 7" xfId="4825" xr:uid="{00000000-0005-0000-0000-000025040000}"/>
    <cellStyle name="20% - Accent4 2 7" xfId="1167" xr:uid="{00000000-0005-0000-0000-000026040000}"/>
    <cellStyle name="20% - Accent4 2 7 2" xfId="2149" xr:uid="{00000000-0005-0000-0000-000027040000}"/>
    <cellStyle name="20% - Accent4 2 7 2 2" xfId="4041" xr:uid="{00000000-0005-0000-0000-000028040000}"/>
    <cellStyle name="20% - Accent4 2 7 2 3" xfId="4840" xr:uid="{00000000-0005-0000-0000-000029040000}"/>
    <cellStyle name="20% - Accent4 2 7 2 4" xfId="5470" xr:uid="{00000000-0005-0000-0000-00002A040000}"/>
    <cellStyle name="20% - Accent4 2 7 3" xfId="3276" xr:uid="{00000000-0005-0000-0000-00002B040000}"/>
    <cellStyle name="20% - Accent4 2 7 4" xfId="3752" xr:uid="{00000000-0005-0000-0000-00002C040000}"/>
    <cellStyle name="20% - Accent4 2 7 5" xfId="4603" xr:uid="{00000000-0005-0000-0000-00002D040000}"/>
    <cellStyle name="20% - Accent4 2 8" xfId="1341" xr:uid="{00000000-0005-0000-0000-00002E040000}"/>
    <cellStyle name="20% - Accent4 2 8 2" xfId="2287" xr:uid="{00000000-0005-0000-0000-00002F040000}"/>
    <cellStyle name="20% - Accent4 2 8 2 2" xfId="4179" xr:uid="{00000000-0005-0000-0000-000030040000}"/>
    <cellStyle name="20% - Accent4 2 8 2 3" xfId="4978" xr:uid="{00000000-0005-0000-0000-000031040000}"/>
    <cellStyle name="20% - Accent4 2 8 2 4" xfId="5608" xr:uid="{00000000-0005-0000-0000-000032040000}"/>
    <cellStyle name="20% - Accent4 2 8 3" xfId="3431" xr:uid="{00000000-0005-0000-0000-000033040000}"/>
    <cellStyle name="20% - Accent4 2 8 4" xfId="2466" xr:uid="{00000000-0005-0000-0000-000034040000}"/>
    <cellStyle name="20% - Accent4 2 8 5" xfId="3063" xr:uid="{00000000-0005-0000-0000-000035040000}"/>
    <cellStyle name="20% - Accent4 2 9" xfId="1821" xr:uid="{00000000-0005-0000-0000-000036040000}"/>
    <cellStyle name="20% - Accent4 2 9 2" xfId="3780" xr:uid="{00000000-0005-0000-0000-000037040000}"/>
    <cellStyle name="20% - Accent4 2 9 3" xfId="4623" xr:uid="{00000000-0005-0000-0000-000038040000}"/>
    <cellStyle name="20% - Accent4 2 9 4" xfId="5313" xr:uid="{00000000-0005-0000-0000-000039040000}"/>
    <cellStyle name="20% - Accent4 3" xfId="183" xr:uid="{00000000-0005-0000-0000-00003A040000}"/>
    <cellStyle name="20% - Accent4 3 10" xfId="2465" xr:uid="{00000000-0005-0000-0000-00003B040000}"/>
    <cellStyle name="20% - Accent4 3 11" xfId="3145" xr:uid="{00000000-0005-0000-0000-00003C040000}"/>
    <cellStyle name="20% - Accent4 3 12" xfId="3651" xr:uid="{00000000-0005-0000-0000-00003D040000}"/>
    <cellStyle name="20% - Accent4 3 2" xfId="366" xr:uid="{00000000-0005-0000-0000-00003E040000}"/>
    <cellStyle name="20% - Accent4 3 2 2" xfId="1241" xr:uid="{00000000-0005-0000-0000-00003F040000}"/>
    <cellStyle name="20% - Accent4 3 2 2 2" xfId="2195" xr:uid="{00000000-0005-0000-0000-000040040000}"/>
    <cellStyle name="20% - Accent4 3 2 2 2 2" xfId="4087" xr:uid="{00000000-0005-0000-0000-000041040000}"/>
    <cellStyle name="20% - Accent4 3 2 2 2 3" xfId="4886" xr:uid="{00000000-0005-0000-0000-000042040000}"/>
    <cellStyle name="20% - Accent4 3 2 2 2 4" xfId="5516" xr:uid="{00000000-0005-0000-0000-000043040000}"/>
    <cellStyle name="20% - Accent4 3 2 2 3" xfId="3335" xr:uid="{00000000-0005-0000-0000-000044040000}"/>
    <cellStyle name="20% - Accent4 3 2 2 4" xfId="2539" xr:uid="{00000000-0005-0000-0000-000045040000}"/>
    <cellStyle name="20% - Accent4 3 2 2 5" xfId="2978" xr:uid="{00000000-0005-0000-0000-000046040000}"/>
    <cellStyle name="20% - Accent4 3 2 3" xfId="1329" xr:uid="{00000000-0005-0000-0000-000047040000}"/>
    <cellStyle name="20% - Accent4 3 2 3 2" xfId="2277" xr:uid="{00000000-0005-0000-0000-000048040000}"/>
    <cellStyle name="20% - Accent4 3 2 3 2 2" xfId="4169" xr:uid="{00000000-0005-0000-0000-000049040000}"/>
    <cellStyle name="20% - Accent4 3 2 3 2 3" xfId="4968" xr:uid="{00000000-0005-0000-0000-00004A040000}"/>
    <cellStyle name="20% - Accent4 3 2 3 2 4" xfId="5598" xr:uid="{00000000-0005-0000-0000-00004B040000}"/>
    <cellStyle name="20% - Accent4 3 2 3 3" xfId="3421" xr:uid="{00000000-0005-0000-0000-00004C040000}"/>
    <cellStyle name="20% - Accent4 3 2 3 4" xfId="2492" xr:uid="{00000000-0005-0000-0000-00004D040000}"/>
    <cellStyle name="20% - Accent4 3 2 3 5" xfId="2891" xr:uid="{00000000-0005-0000-0000-00004E040000}"/>
    <cellStyle name="20% - Accent4 3 2 4" xfId="1866" xr:uid="{00000000-0005-0000-0000-00004F040000}"/>
    <cellStyle name="20% - Accent4 3 2 4 2" xfId="3815" xr:uid="{00000000-0005-0000-0000-000050040000}"/>
    <cellStyle name="20% - Accent4 3 2 4 3" xfId="4657" xr:uid="{00000000-0005-0000-0000-000051040000}"/>
    <cellStyle name="20% - Accent4 3 2 4 4" xfId="5340" xr:uid="{00000000-0005-0000-0000-000052040000}"/>
    <cellStyle name="20% - Accent4 3 2 5" xfId="2662" xr:uid="{00000000-0005-0000-0000-000053040000}"/>
    <cellStyle name="20% - Accent4 3 2 6" xfId="2845" xr:uid="{00000000-0005-0000-0000-000054040000}"/>
    <cellStyle name="20% - Accent4 3 2 7" xfId="3566" xr:uid="{00000000-0005-0000-0000-000055040000}"/>
    <cellStyle name="20% - Accent4 3 3" xfId="424" xr:uid="{00000000-0005-0000-0000-000056040000}"/>
    <cellStyle name="20% - Accent4 3 3 2" xfId="1281" xr:uid="{00000000-0005-0000-0000-000057040000}"/>
    <cellStyle name="20% - Accent4 3 3 2 2" xfId="2235" xr:uid="{00000000-0005-0000-0000-000058040000}"/>
    <cellStyle name="20% - Accent4 3 3 2 2 2" xfId="4127" xr:uid="{00000000-0005-0000-0000-000059040000}"/>
    <cellStyle name="20% - Accent4 3 3 2 2 3" xfId="4926" xr:uid="{00000000-0005-0000-0000-00005A040000}"/>
    <cellStyle name="20% - Accent4 3 3 2 2 4" xfId="5556" xr:uid="{00000000-0005-0000-0000-00005B040000}"/>
    <cellStyle name="20% - Accent4 3 3 2 3" xfId="3375" xr:uid="{00000000-0005-0000-0000-00005C040000}"/>
    <cellStyle name="20% - Accent4 3 3 2 4" xfId="3294" xr:uid="{00000000-0005-0000-0000-00005D040000}"/>
    <cellStyle name="20% - Accent4 3 3 2 5" xfId="2860" xr:uid="{00000000-0005-0000-0000-00005E040000}"/>
    <cellStyle name="20% - Accent4 3 3 3" xfId="1458" xr:uid="{00000000-0005-0000-0000-00005F040000}"/>
    <cellStyle name="20% - Accent4 3 3 3 2" xfId="2355" xr:uid="{00000000-0005-0000-0000-000060040000}"/>
    <cellStyle name="20% - Accent4 3 3 3 2 2" xfId="4247" xr:uid="{00000000-0005-0000-0000-000061040000}"/>
    <cellStyle name="20% - Accent4 3 3 3 2 3" xfId="5046" xr:uid="{00000000-0005-0000-0000-000062040000}"/>
    <cellStyle name="20% - Accent4 3 3 3 2 4" xfId="5676" xr:uid="{00000000-0005-0000-0000-000063040000}"/>
    <cellStyle name="20% - Accent4 3 3 3 3" xfId="3530" xr:uid="{00000000-0005-0000-0000-000064040000}"/>
    <cellStyle name="20% - Accent4 3 3 3 4" xfId="4428" xr:uid="{00000000-0005-0000-0000-000065040000}"/>
    <cellStyle name="20% - Accent4 3 3 3 5" xfId="5208" xr:uid="{00000000-0005-0000-0000-000066040000}"/>
    <cellStyle name="20% - Accent4 3 3 4" xfId="1903" xr:uid="{00000000-0005-0000-0000-000067040000}"/>
    <cellStyle name="20% - Accent4 3 3 4 2" xfId="3852" xr:uid="{00000000-0005-0000-0000-000068040000}"/>
    <cellStyle name="20% - Accent4 3 3 4 3" xfId="4694" xr:uid="{00000000-0005-0000-0000-000069040000}"/>
    <cellStyle name="20% - Accent4 3 3 4 4" xfId="5377" xr:uid="{00000000-0005-0000-0000-00006A040000}"/>
    <cellStyle name="20% - Accent4 3 3 5" xfId="2708" xr:uid="{00000000-0005-0000-0000-00006B040000}"/>
    <cellStyle name="20% - Accent4 3 3 6" xfId="2605" xr:uid="{00000000-0005-0000-0000-00006C040000}"/>
    <cellStyle name="20% - Accent4 3 3 7" xfId="2997" xr:uid="{00000000-0005-0000-0000-00006D040000}"/>
    <cellStyle name="20% - Accent4 3 4" xfId="883" xr:uid="{00000000-0005-0000-0000-00006E040000}"/>
    <cellStyle name="20% - Accent4 3 4 2" xfId="1350" xr:uid="{00000000-0005-0000-0000-00006F040000}"/>
    <cellStyle name="20% - Accent4 3 4 2 2" xfId="2296" xr:uid="{00000000-0005-0000-0000-000070040000}"/>
    <cellStyle name="20% - Accent4 3 4 2 2 2" xfId="4188" xr:uid="{00000000-0005-0000-0000-000071040000}"/>
    <cellStyle name="20% - Accent4 3 4 2 2 3" xfId="4987" xr:uid="{00000000-0005-0000-0000-000072040000}"/>
    <cellStyle name="20% - Accent4 3 4 2 2 4" xfId="5617" xr:uid="{00000000-0005-0000-0000-000073040000}"/>
    <cellStyle name="20% - Accent4 3 4 2 3" xfId="3440" xr:uid="{00000000-0005-0000-0000-000074040000}"/>
    <cellStyle name="20% - Accent4 3 4 2 4" xfId="4350" xr:uid="{00000000-0005-0000-0000-000075040000}"/>
    <cellStyle name="20% - Accent4 3 4 2 5" xfId="5149" xr:uid="{00000000-0005-0000-0000-000076040000}"/>
    <cellStyle name="20% - Accent4 3 4 3" xfId="1590" xr:uid="{00000000-0005-0000-0000-000077040000}"/>
    <cellStyle name="20% - Accent4 3 4 3 2" xfId="2383" xr:uid="{00000000-0005-0000-0000-000078040000}"/>
    <cellStyle name="20% - Accent4 3 4 3 2 2" xfId="4275" xr:uid="{00000000-0005-0000-0000-000079040000}"/>
    <cellStyle name="20% - Accent4 3 4 3 2 3" xfId="5074" xr:uid="{00000000-0005-0000-0000-00007A040000}"/>
    <cellStyle name="20% - Accent4 3 4 3 2 4" xfId="5704" xr:uid="{00000000-0005-0000-0000-00007B040000}"/>
    <cellStyle name="20% - Accent4 3 4 3 3" xfId="3616" xr:uid="{00000000-0005-0000-0000-00007C040000}"/>
    <cellStyle name="20% - Accent4 3 4 3 4" xfId="4494" xr:uid="{00000000-0005-0000-0000-00007D040000}"/>
    <cellStyle name="20% - Accent4 3 4 3 5" xfId="5236" xr:uid="{00000000-0005-0000-0000-00007E040000}"/>
    <cellStyle name="20% - Accent4 3 4 4" xfId="1918" xr:uid="{00000000-0005-0000-0000-00007F040000}"/>
    <cellStyle name="20% - Accent4 3 4 4 2" xfId="3867" xr:uid="{00000000-0005-0000-0000-000080040000}"/>
    <cellStyle name="20% - Accent4 3 4 4 3" xfId="4709" xr:uid="{00000000-0005-0000-0000-000081040000}"/>
    <cellStyle name="20% - Accent4 3 4 4 4" xfId="5392" xr:uid="{00000000-0005-0000-0000-000082040000}"/>
    <cellStyle name="20% - Accent4 3 4 5" xfId="3011" xr:uid="{00000000-0005-0000-0000-000083040000}"/>
    <cellStyle name="20% - Accent4 3 4 6" xfId="3297" xr:uid="{00000000-0005-0000-0000-000084040000}"/>
    <cellStyle name="20% - Accent4 3 4 7" xfId="2838" xr:uid="{00000000-0005-0000-0000-000085040000}"/>
    <cellStyle name="20% - Accent4 3 5" xfId="1043" xr:uid="{00000000-0005-0000-0000-000086040000}"/>
    <cellStyle name="20% - Accent4 3 5 2" xfId="1467" xr:uid="{00000000-0005-0000-0000-000087040000}"/>
    <cellStyle name="20% - Accent4 3 5 2 2" xfId="2361" xr:uid="{00000000-0005-0000-0000-000088040000}"/>
    <cellStyle name="20% - Accent4 3 5 2 2 2" xfId="4253" xr:uid="{00000000-0005-0000-0000-000089040000}"/>
    <cellStyle name="20% - Accent4 3 5 2 2 3" xfId="5052" xr:uid="{00000000-0005-0000-0000-00008A040000}"/>
    <cellStyle name="20% - Accent4 3 5 2 2 4" xfId="5682" xr:uid="{00000000-0005-0000-0000-00008B040000}"/>
    <cellStyle name="20% - Accent4 3 5 2 3" xfId="3538" xr:uid="{00000000-0005-0000-0000-00008C040000}"/>
    <cellStyle name="20% - Accent4 3 5 2 4" xfId="4436" xr:uid="{00000000-0005-0000-0000-00008D040000}"/>
    <cellStyle name="20% - Accent4 3 5 2 5" xfId="5214" xr:uid="{00000000-0005-0000-0000-00008E040000}"/>
    <cellStyle name="20% - Accent4 3 5 3" xfId="1700" xr:uid="{00000000-0005-0000-0000-00008F040000}"/>
    <cellStyle name="20% - Accent4 3 5 3 2" xfId="2441" xr:uid="{00000000-0005-0000-0000-000090040000}"/>
    <cellStyle name="20% - Accent4 3 5 3 2 2" xfId="4333" xr:uid="{00000000-0005-0000-0000-000091040000}"/>
    <cellStyle name="20% - Accent4 3 5 3 2 3" xfId="5132" xr:uid="{00000000-0005-0000-0000-000092040000}"/>
    <cellStyle name="20% - Accent4 3 5 3 2 4" xfId="5762" xr:uid="{00000000-0005-0000-0000-000093040000}"/>
    <cellStyle name="20% - Accent4 3 5 3 3" xfId="3700" xr:uid="{00000000-0005-0000-0000-000094040000}"/>
    <cellStyle name="20% - Accent4 3 5 3 4" xfId="4569" xr:uid="{00000000-0005-0000-0000-000095040000}"/>
    <cellStyle name="20% - Accent4 3 5 3 5" xfId="5294" xr:uid="{00000000-0005-0000-0000-000096040000}"/>
    <cellStyle name="20% - Accent4 3 5 4" xfId="2028" xr:uid="{00000000-0005-0000-0000-000097040000}"/>
    <cellStyle name="20% - Accent4 3 5 4 2" xfId="3956" xr:uid="{00000000-0005-0000-0000-000098040000}"/>
    <cellStyle name="20% - Accent4 3 5 4 3" xfId="4787" xr:uid="{00000000-0005-0000-0000-000099040000}"/>
    <cellStyle name="20% - Accent4 3 5 4 4" xfId="5450" xr:uid="{00000000-0005-0000-0000-00009A040000}"/>
    <cellStyle name="20% - Accent4 3 5 5" xfId="3152" xr:uid="{00000000-0005-0000-0000-00009B040000}"/>
    <cellStyle name="20% - Accent4 3 5 6" xfId="2924" xr:uid="{00000000-0005-0000-0000-00009C040000}"/>
    <cellStyle name="20% - Accent4 3 5 7" xfId="3763" xr:uid="{00000000-0005-0000-0000-00009D040000}"/>
    <cellStyle name="20% - Accent4 3 6" xfId="1087" xr:uid="{00000000-0005-0000-0000-00009E040000}"/>
    <cellStyle name="20% - Accent4 3 6 2" xfId="1510" xr:uid="{00000000-0005-0000-0000-00009F040000}"/>
    <cellStyle name="20% - Accent4 3 6 2 2" xfId="2369" xr:uid="{00000000-0005-0000-0000-0000A0040000}"/>
    <cellStyle name="20% - Accent4 3 6 2 2 2" xfId="4261" xr:uid="{00000000-0005-0000-0000-0000A1040000}"/>
    <cellStyle name="20% - Accent4 3 6 2 2 3" xfId="5060" xr:uid="{00000000-0005-0000-0000-0000A2040000}"/>
    <cellStyle name="20% - Accent4 3 6 2 2 4" xfId="5690" xr:uid="{00000000-0005-0000-0000-0000A3040000}"/>
    <cellStyle name="20% - Accent4 3 6 2 3" xfId="3564" xr:uid="{00000000-0005-0000-0000-0000A4040000}"/>
    <cellStyle name="20% - Accent4 3 6 2 4" xfId="4458" xr:uid="{00000000-0005-0000-0000-0000A5040000}"/>
    <cellStyle name="20% - Accent4 3 6 2 5" xfId="5222" xr:uid="{00000000-0005-0000-0000-0000A6040000}"/>
    <cellStyle name="20% - Accent4 3 6 3" xfId="1742" xr:uid="{00000000-0005-0000-0000-0000A7040000}"/>
    <cellStyle name="20% - Accent4 3 6 3 2" xfId="2448" xr:uid="{00000000-0005-0000-0000-0000A8040000}"/>
    <cellStyle name="20% - Accent4 3 6 3 2 2" xfId="4340" xr:uid="{00000000-0005-0000-0000-0000A9040000}"/>
    <cellStyle name="20% - Accent4 3 6 3 2 3" xfId="5139" xr:uid="{00000000-0005-0000-0000-0000AA040000}"/>
    <cellStyle name="20% - Accent4 3 6 3 2 4" xfId="5769" xr:uid="{00000000-0005-0000-0000-0000AB040000}"/>
    <cellStyle name="20% - Accent4 3 6 3 3" xfId="3726" xr:uid="{00000000-0005-0000-0000-0000AC040000}"/>
    <cellStyle name="20% - Accent4 3 6 3 4" xfId="4585" xr:uid="{00000000-0005-0000-0000-0000AD040000}"/>
    <cellStyle name="20% - Accent4 3 6 3 5" xfId="5301" xr:uid="{00000000-0005-0000-0000-0000AE040000}"/>
    <cellStyle name="20% - Accent4 3 6 4" xfId="2070" xr:uid="{00000000-0005-0000-0000-0000AF040000}"/>
    <cellStyle name="20% - Accent4 3 6 4 2" xfId="3984" xr:uid="{00000000-0005-0000-0000-0000B0040000}"/>
    <cellStyle name="20% - Accent4 3 6 4 3" xfId="4805" xr:uid="{00000000-0005-0000-0000-0000B1040000}"/>
    <cellStyle name="20% - Accent4 3 6 4 4" xfId="5457" xr:uid="{00000000-0005-0000-0000-0000B2040000}"/>
    <cellStyle name="20% - Accent4 3 6 5" xfId="3197" xr:uid="{00000000-0005-0000-0000-0000B3040000}"/>
    <cellStyle name="20% - Accent4 3 6 6" xfId="2981" xr:uid="{00000000-0005-0000-0000-0000B4040000}"/>
    <cellStyle name="20% - Accent4 3 6 7" xfId="2986" xr:uid="{00000000-0005-0000-0000-0000B5040000}"/>
    <cellStyle name="20% - Accent4 3 7" xfId="1168" xr:uid="{00000000-0005-0000-0000-0000B6040000}"/>
    <cellStyle name="20% - Accent4 3 7 2" xfId="2150" xr:uid="{00000000-0005-0000-0000-0000B7040000}"/>
    <cellStyle name="20% - Accent4 3 7 2 2" xfId="4042" xr:uid="{00000000-0005-0000-0000-0000B8040000}"/>
    <cellStyle name="20% - Accent4 3 7 2 3" xfId="4841" xr:uid="{00000000-0005-0000-0000-0000B9040000}"/>
    <cellStyle name="20% - Accent4 3 7 2 4" xfId="5471" xr:uid="{00000000-0005-0000-0000-0000BA040000}"/>
    <cellStyle name="20% - Accent4 3 7 3" xfId="3277" xr:uid="{00000000-0005-0000-0000-0000BB040000}"/>
    <cellStyle name="20% - Accent4 3 7 4" xfId="3589" xr:uid="{00000000-0005-0000-0000-0000BC040000}"/>
    <cellStyle name="20% - Accent4 3 7 5" xfId="4473" xr:uid="{00000000-0005-0000-0000-0000BD040000}"/>
    <cellStyle name="20% - Accent4 3 8" xfId="1332" xr:uid="{00000000-0005-0000-0000-0000BE040000}"/>
    <cellStyle name="20% - Accent4 3 8 2" xfId="2280" xr:uid="{00000000-0005-0000-0000-0000BF040000}"/>
    <cellStyle name="20% - Accent4 3 8 2 2" xfId="4172" xr:uid="{00000000-0005-0000-0000-0000C0040000}"/>
    <cellStyle name="20% - Accent4 3 8 2 3" xfId="4971" xr:uid="{00000000-0005-0000-0000-0000C1040000}"/>
    <cellStyle name="20% - Accent4 3 8 2 4" xfId="5601" xr:uid="{00000000-0005-0000-0000-0000C2040000}"/>
    <cellStyle name="20% - Accent4 3 8 3" xfId="3424" xr:uid="{00000000-0005-0000-0000-0000C3040000}"/>
    <cellStyle name="20% - Accent4 3 8 4" xfId="2489" xr:uid="{00000000-0005-0000-0000-0000C4040000}"/>
    <cellStyle name="20% - Accent4 3 8 5" xfId="3324" xr:uid="{00000000-0005-0000-0000-0000C5040000}"/>
    <cellStyle name="20% - Accent4 3 9" xfId="1822" xr:uid="{00000000-0005-0000-0000-0000C6040000}"/>
    <cellStyle name="20% - Accent4 3 9 2" xfId="3781" xr:uid="{00000000-0005-0000-0000-0000C7040000}"/>
    <cellStyle name="20% - Accent4 3 9 3" xfId="4624" xr:uid="{00000000-0005-0000-0000-0000C8040000}"/>
    <cellStyle name="20% - Accent4 3 9 4" xfId="5314" xr:uid="{00000000-0005-0000-0000-0000C9040000}"/>
    <cellStyle name="20% - Accent4 4" xfId="337" xr:uid="{00000000-0005-0000-0000-0000CA040000}"/>
    <cellStyle name="20% - Accent4 5" xfId="5901" xr:uid="{00000000-0005-0000-0000-0000CB040000}"/>
    <cellStyle name="20% - Accent4 6" xfId="6362" xr:uid="{00000000-0005-0000-0000-0000CC040000}"/>
    <cellStyle name="20% - Accent4 7" xfId="5913" xr:uid="{00000000-0005-0000-0000-0000CD040000}"/>
    <cellStyle name="20% - Accent4 8" xfId="6254" xr:uid="{00000000-0005-0000-0000-0000CE040000}"/>
    <cellStyle name="20% - Accent4 9" xfId="6205" xr:uid="{00000000-0005-0000-0000-0000CF040000}"/>
    <cellStyle name="20% - Accent5 10" xfId="6544" xr:uid="{00000000-0005-0000-0000-0000D0040000}"/>
    <cellStyle name="20% - Accent5 11" xfId="6424" xr:uid="{00000000-0005-0000-0000-0000D1040000}"/>
    <cellStyle name="20% - Accent5 12" xfId="6228" xr:uid="{00000000-0005-0000-0000-0000D2040000}"/>
    <cellStyle name="20% - Accent5 13" xfId="6382" xr:uid="{00000000-0005-0000-0000-0000D3040000}"/>
    <cellStyle name="20% - Accent5 2" xfId="184" xr:uid="{00000000-0005-0000-0000-0000D4040000}"/>
    <cellStyle name="20% - Accent5 2 10" xfId="2467" xr:uid="{00000000-0005-0000-0000-0000D5040000}"/>
    <cellStyle name="20% - Accent5 2 11" xfId="2999" xr:uid="{00000000-0005-0000-0000-0000D6040000}"/>
    <cellStyle name="20% - Accent5 2 12" xfId="3920" xr:uid="{00000000-0005-0000-0000-0000D7040000}"/>
    <cellStyle name="20% - Accent5 2 13" xfId="444" xr:uid="{00000000-0005-0000-0000-0000D8040000}"/>
    <cellStyle name="20% - Accent5 2 14" xfId="6103" xr:uid="{00000000-0005-0000-0000-0000D9040000}"/>
    <cellStyle name="20% - Accent5 2 15" xfId="6529" xr:uid="{00000000-0005-0000-0000-0000DA040000}"/>
    <cellStyle name="20% - Accent5 2 16" xfId="5998" xr:uid="{00000000-0005-0000-0000-0000DB040000}"/>
    <cellStyle name="20% - Accent5 2 17" xfId="6285" xr:uid="{00000000-0005-0000-0000-0000DC040000}"/>
    <cellStyle name="20% - Accent5 2 18" xfId="6273" xr:uid="{00000000-0005-0000-0000-0000DD040000}"/>
    <cellStyle name="20% - Accent5 2 19" xfId="6531" xr:uid="{00000000-0005-0000-0000-0000DE040000}"/>
    <cellStyle name="20% - Accent5 2 2" xfId="185" xr:uid="{00000000-0005-0000-0000-0000DF040000}"/>
    <cellStyle name="20% - Accent5 2 2 2" xfId="1242" xr:uid="{00000000-0005-0000-0000-0000E0040000}"/>
    <cellStyle name="20% - Accent5 2 2 2 2" xfId="2196" xr:uid="{00000000-0005-0000-0000-0000E1040000}"/>
    <cellStyle name="20% - Accent5 2 2 2 2 2" xfId="4088" xr:uid="{00000000-0005-0000-0000-0000E2040000}"/>
    <cellStyle name="20% - Accent5 2 2 2 2 3" xfId="4887" xr:uid="{00000000-0005-0000-0000-0000E3040000}"/>
    <cellStyle name="20% - Accent5 2 2 2 2 4" xfId="5517" xr:uid="{00000000-0005-0000-0000-0000E4040000}"/>
    <cellStyle name="20% - Accent5 2 2 2 3" xfId="3336" xr:uid="{00000000-0005-0000-0000-0000E5040000}"/>
    <cellStyle name="20% - Accent5 2 2 2 4" xfId="2538" xr:uid="{00000000-0005-0000-0000-0000E6040000}"/>
    <cellStyle name="20% - Accent5 2 2 2 5" xfId="3556" xr:uid="{00000000-0005-0000-0000-0000E7040000}"/>
    <cellStyle name="20% - Accent5 2 2 3" xfId="1342" xr:uid="{00000000-0005-0000-0000-0000E8040000}"/>
    <cellStyle name="20% - Accent5 2 2 3 2" xfId="2288" xr:uid="{00000000-0005-0000-0000-0000E9040000}"/>
    <cellStyle name="20% - Accent5 2 2 3 2 2" xfId="4180" xr:uid="{00000000-0005-0000-0000-0000EA040000}"/>
    <cellStyle name="20% - Accent5 2 2 3 2 3" xfId="4979" xr:uid="{00000000-0005-0000-0000-0000EB040000}"/>
    <cellStyle name="20% - Accent5 2 2 3 2 4" xfId="5609" xr:uid="{00000000-0005-0000-0000-0000EC040000}"/>
    <cellStyle name="20% - Accent5 2 2 3 3" xfId="3432" xr:uid="{00000000-0005-0000-0000-0000ED040000}"/>
    <cellStyle name="20% - Accent5 2 2 3 4" xfId="2463" xr:uid="{00000000-0005-0000-0000-0000EE040000}"/>
    <cellStyle name="20% - Accent5 2 2 3 5" xfId="3323" xr:uid="{00000000-0005-0000-0000-0000EF040000}"/>
    <cellStyle name="20% - Accent5 2 2 4" xfId="1867" xr:uid="{00000000-0005-0000-0000-0000F0040000}"/>
    <cellStyle name="20% - Accent5 2 2 4 2" xfId="3816" xr:uid="{00000000-0005-0000-0000-0000F1040000}"/>
    <cellStyle name="20% - Accent5 2 2 4 3" xfId="4658" xr:uid="{00000000-0005-0000-0000-0000F2040000}"/>
    <cellStyle name="20% - Accent5 2 2 4 4" xfId="5341" xr:uid="{00000000-0005-0000-0000-0000F3040000}"/>
    <cellStyle name="20% - Accent5 2 2 5" xfId="2663" xr:uid="{00000000-0005-0000-0000-0000F4040000}"/>
    <cellStyle name="20% - Accent5 2 2 6" xfId="2839" xr:uid="{00000000-0005-0000-0000-0000F5040000}"/>
    <cellStyle name="20% - Accent5 2 2 7" xfId="3715" xr:uid="{00000000-0005-0000-0000-0000F6040000}"/>
    <cellStyle name="20% - Accent5 2 20" xfId="6751" xr:uid="{00000000-0005-0000-0000-0000F7040000}"/>
    <cellStyle name="20% - Accent5 2 21" xfId="6034" xr:uid="{00000000-0005-0000-0000-0000F8040000}"/>
    <cellStyle name="20% - Accent5 2 22" xfId="6759" xr:uid="{00000000-0005-0000-0000-0000F9040000}"/>
    <cellStyle name="20% - Accent5 2 3" xfId="423" xr:uid="{00000000-0005-0000-0000-0000FA040000}"/>
    <cellStyle name="20% - Accent5 2 3 2" xfId="1280" xr:uid="{00000000-0005-0000-0000-0000FB040000}"/>
    <cellStyle name="20% - Accent5 2 3 2 2" xfId="2234" xr:uid="{00000000-0005-0000-0000-0000FC040000}"/>
    <cellStyle name="20% - Accent5 2 3 2 2 2" xfId="4126" xr:uid="{00000000-0005-0000-0000-0000FD040000}"/>
    <cellStyle name="20% - Accent5 2 3 2 2 3" xfId="4925" xr:uid="{00000000-0005-0000-0000-0000FE040000}"/>
    <cellStyle name="20% - Accent5 2 3 2 2 4" xfId="5555" xr:uid="{00000000-0005-0000-0000-0000FF040000}"/>
    <cellStyle name="20% - Accent5 2 3 2 3" xfId="3374" xr:uid="{00000000-0005-0000-0000-000000050000}"/>
    <cellStyle name="20% - Accent5 2 3 2 4" xfId="3414" xr:uid="{00000000-0005-0000-0000-000001050000}"/>
    <cellStyle name="20% - Accent5 2 3 2 5" xfId="2499" xr:uid="{00000000-0005-0000-0000-000002050000}"/>
    <cellStyle name="20% - Accent5 2 3 3" xfId="1302" xr:uid="{00000000-0005-0000-0000-000003050000}"/>
    <cellStyle name="20% - Accent5 2 3 3 2" xfId="2253" xr:uid="{00000000-0005-0000-0000-000004050000}"/>
    <cellStyle name="20% - Accent5 2 3 3 2 2" xfId="4145" xr:uid="{00000000-0005-0000-0000-000005050000}"/>
    <cellStyle name="20% - Accent5 2 3 3 2 3" xfId="4944" xr:uid="{00000000-0005-0000-0000-000006050000}"/>
    <cellStyle name="20% - Accent5 2 3 3 2 4" xfId="5574" xr:uid="{00000000-0005-0000-0000-000007050000}"/>
    <cellStyle name="20% - Accent5 2 3 3 3" xfId="3395" xr:uid="{00000000-0005-0000-0000-000008050000}"/>
    <cellStyle name="20% - Accent5 2 3 3 4" xfId="2518" xr:uid="{00000000-0005-0000-0000-000009050000}"/>
    <cellStyle name="20% - Accent5 2 3 3 5" xfId="4013" xr:uid="{00000000-0005-0000-0000-00000A050000}"/>
    <cellStyle name="20% - Accent5 2 3 4" xfId="1902" xr:uid="{00000000-0005-0000-0000-00000B050000}"/>
    <cellStyle name="20% - Accent5 2 3 4 2" xfId="3851" xr:uid="{00000000-0005-0000-0000-00000C050000}"/>
    <cellStyle name="20% - Accent5 2 3 4 3" xfId="4693" xr:uid="{00000000-0005-0000-0000-00000D050000}"/>
    <cellStyle name="20% - Accent5 2 3 4 4" xfId="5376" xr:uid="{00000000-0005-0000-0000-00000E050000}"/>
    <cellStyle name="20% - Accent5 2 3 5" xfId="2707" xr:uid="{00000000-0005-0000-0000-00000F050000}"/>
    <cellStyle name="20% - Accent5 2 3 6" xfId="2606" xr:uid="{00000000-0005-0000-0000-000010050000}"/>
    <cellStyle name="20% - Accent5 2 3 7" xfId="2639" xr:uid="{00000000-0005-0000-0000-000011050000}"/>
    <cellStyle name="20% - Accent5 2 4" xfId="884" xr:uid="{00000000-0005-0000-0000-000012050000}"/>
    <cellStyle name="20% - Accent5 2 4 2" xfId="1351" xr:uid="{00000000-0005-0000-0000-000013050000}"/>
    <cellStyle name="20% - Accent5 2 4 2 2" xfId="2297" xr:uid="{00000000-0005-0000-0000-000014050000}"/>
    <cellStyle name="20% - Accent5 2 4 2 2 2" xfId="4189" xr:uid="{00000000-0005-0000-0000-000015050000}"/>
    <cellStyle name="20% - Accent5 2 4 2 2 3" xfId="4988" xr:uid="{00000000-0005-0000-0000-000016050000}"/>
    <cellStyle name="20% - Accent5 2 4 2 2 4" xfId="5618" xr:uid="{00000000-0005-0000-0000-000017050000}"/>
    <cellStyle name="20% - Accent5 2 4 2 3" xfId="3441" xr:uid="{00000000-0005-0000-0000-000018050000}"/>
    <cellStyle name="20% - Accent5 2 4 2 4" xfId="4351" xr:uid="{00000000-0005-0000-0000-000019050000}"/>
    <cellStyle name="20% - Accent5 2 4 2 5" xfId="5150" xr:uid="{00000000-0005-0000-0000-00001A050000}"/>
    <cellStyle name="20% - Accent5 2 4 3" xfId="1591" xr:uid="{00000000-0005-0000-0000-00001B050000}"/>
    <cellStyle name="20% - Accent5 2 4 3 2" xfId="2384" xr:uid="{00000000-0005-0000-0000-00001C050000}"/>
    <cellStyle name="20% - Accent5 2 4 3 2 2" xfId="4276" xr:uid="{00000000-0005-0000-0000-00001D050000}"/>
    <cellStyle name="20% - Accent5 2 4 3 2 3" xfId="5075" xr:uid="{00000000-0005-0000-0000-00001E050000}"/>
    <cellStyle name="20% - Accent5 2 4 3 2 4" xfId="5705" xr:uid="{00000000-0005-0000-0000-00001F050000}"/>
    <cellStyle name="20% - Accent5 2 4 3 3" xfId="3617" xr:uid="{00000000-0005-0000-0000-000020050000}"/>
    <cellStyle name="20% - Accent5 2 4 3 4" xfId="4495" xr:uid="{00000000-0005-0000-0000-000021050000}"/>
    <cellStyle name="20% - Accent5 2 4 3 5" xfId="5237" xr:uid="{00000000-0005-0000-0000-000022050000}"/>
    <cellStyle name="20% - Accent5 2 4 4" xfId="1919" xr:uid="{00000000-0005-0000-0000-000023050000}"/>
    <cellStyle name="20% - Accent5 2 4 4 2" xfId="3868" xr:uid="{00000000-0005-0000-0000-000024050000}"/>
    <cellStyle name="20% - Accent5 2 4 4 3" xfId="4710" xr:uid="{00000000-0005-0000-0000-000025050000}"/>
    <cellStyle name="20% - Accent5 2 4 4 4" xfId="5393" xr:uid="{00000000-0005-0000-0000-000026050000}"/>
    <cellStyle name="20% - Accent5 2 4 5" xfId="3012" xr:uid="{00000000-0005-0000-0000-000027050000}"/>
    <cellStyle name="20% - Accent5 2 4 6" xfId="2811" xr:uid="{00000000-0005-0000-0000-000028050000}"/>
    <cellStyle name="20% - Accent5 2 4 7" xfId="2959" xr:uid="{00000000-0005-0000-0000-000029050000}"/>
    <cellStyle name="20% - Accent5 2 5" xfId="1040" xr:uid="{00000000-0005-0000-0000-00002A050000}"/>
    <cellStyle name="20% - Accent5 2 5 2" xfId="1464" xr:uid="{00000000-0005-0000-0000-00002B050000}"/>
    <cellStyle name="20% - Accent5 2 5 2 2" xfId="2359" xr:uid="{00000000-0005-0000-0000-00002C050000}"/>
    <cellStyle name="20% - Accent5 2 5 2 2 2" xfId="4251" xr:uid="{00000000-0005-0000-0000-00002D050000}"/>
    <cellStyle name="20% - Accent5 2 5 2 2 3" xfId="5050" xr:uid="{00000000-0005-0000-0000-00002E050000}"/>
    <cellStyle name="20% - Accent5 2 5 2 2 4" xfId="5680" xr:uid="{00000000-0005-0000-0000-00002F050000}"/>
    <cellStyle name="20% - Accent5 2 5 2 3" xfId="3535" xr:uid="{00000000-0005-0000-0000-000030050000}"/>
    <cellStyle name="20% - Accent5 2 5 2 4" xfId="4433" xr:uid="{00000000-0005-0000-0000-000031050000}"/>
    <cellStyle name="20% - Accent5 2 5 2 5" xfId="5212" xr:uid="{00000000-0005-0000-0000-000032050000}"/>
    <cellStyle name="20% - Accent5 2 5 3" xfId="1697" xr:uid="{00000000-0005-0000-0000-000033050000}"/>
    <cellStyle name="20% - Accent5 2 5 3 2" xfId="2439" xr:uid="{00000000-0005-0000-0000-000034050000}"/>
    <cellStyle name="20% - Accent5 2 5 3 2 2" xfId="4331" xr:uid="{00000000-0005-0000-0000-000035050000}"/>
    <cellStyle name="20% - Accent5 2 5 3 2 3" xfId="5130" xr:uid="{00000000-0005-0000-0000-000036050000}"/>
    <cellStyle name="20% - Accent5 2 5 3 2 4" xfId="5760" xr:uid="{00000000-0005-0000-0000-000037050000}"/>
    <cellStyle name="20% - Accent5 2 5 3 3" xfId="3697" xr:uid="{00000000-0005-0000-0000-000038050000}"/>
    <cellStyle name="20% - Accent5 2 5 3 4" xfId="4566" xr:uid="{00000000-0005-0000-0000-000039050000}"/>
    <cellStyle name="20% - Accent5 2 5 3 5" xfId="5292" xr:uid="{00000000-0005-0000-0000-00003A050000}"/>
    <cellStyle name="20% - Accent5 2 5 4" xfId="2025" xr:uid="{00000000-0005-0000-0000-00003B050000}"/>
    <cellStyle name="20% - Accent5 2 5 4 2" xfId="3953" xr:uid="{00000000-0005-0000-0000-00003C050000}"/>
    <cellStyle name="20% - Accent5 2 5 4 3" xfId="4784" xr:uid="{00000000-0005-0000-0000-00003D050000}"/>
    <cellStyle name="20% - Accent5 2 5 4 4" xfId="5448" xr:uid="{00000000-0005-0000-0000-00003E050000}"/>
    <cellStyle name="20% - Accent5 2 5 5" xfId="3149" xr:uid="{00000000-0005-0000-0000-00003F050000}"/>
    <cellStyle name="20% - Accent5 2 5 6" xfId="2939" xr:uid="{00000000-0005-0000-0000-000040050000}"/>
    <cellStyle name="20% - Accent5 2 5 7" xfId="2561" xr:uid="{00000000-0005-0000-0000-000041050000}"/>
    <cellStyle name="20% - Accent5 2 6" xfId="888" xr:uid="{00000000-0005-0000-0000-000042050000}"/>
    <cellStyle name="20% - Accent5 2 6 2" xfId="1355" xr:uid="{00000000-0005-0000-0000-000043050000}"/>
    <cellStyle name="20% - Accent5 2 6 2 2" xfId="2301" xr:uid="{00000000-0005-0000-0000-000044050000}"/>
    <cellStyle name="20% - Accent5 2 6 2 2 2" xfId="4193" xr:uid="{00000000-0005-0000-0000-000045050000}"/>
    <cellStyle name="20% - Accent5 2 6 2 2 3" xfId="4992" xr:uid="{00000000-0005-0000-0000-000046050000}"/>
    <cellStyle name="20% - Accent5 2 6 2 2 4" xfId="5622" xr:uid="{00000000-0005-0000-0000-000047050000}"/>
    <cellStyle name="20% - Accent5 2 6 2 3" xfId="3445" xr:uid="{00000000-0005-0000-0000-000048050000}"/>
    <cellStyle name="20% - Accent5 2 6 2 4" xfId="4355" xr:uid="{00000000-0005-0000-0000-000049050000}"/>
    <cellStyle name="20% - Accent5 2 6 2 5" xfId="5154" xr:uid="{00000000-0005-0000-0000-00004A050000}"/>
    <cellStyle name="20% - Accent5 2 6 3" xfId="1595" xr:uid="{00000000-0005-0000-0000-00004B050000}"/>
    <cellStyle name="20% - Accent5 2 6 3 2" xfId="2388" xr:uid="{00000000-0005-0000-0000-00004C050000}"/>
    <cellStyle name="20% - Accent5 2 6 3 2 2" xfId="4280" xr:uid="{00000000-0005-0000-0000-00004D050000}"/>
    <cellStyle name="20% - Accent5 2 6 3 2 3" xfId="5079" xr:uid="{00000000-0005-0000-0000-00004E050000}"/>
    <cellStyle name="20% - Accent5 2 6 3 2 4" xfId="5709" xr:uid="{00000000-0005-0000-0000-00004F050000}"/>
    <cellStyle name="20% - Accent5 2 6 3 3" xfId="3621" xr:uid="{00000000-0005-0000-0000-000050050000}"/>
    <cellStyle name="20% - Accent5 2 6 3 4" xfId="4499" xr:uid="{00000000-0005-0000-0000-000051050000}"/>
    <cellStyle name="20% - Accent5 2 6 3 5" xfId="5241" xr:uid="{00000000-0005-0000-0000-000052050000}"/>
    <cellStyle name="20% - Accent5 2 6 4" xfId="1923" xr:uid="{00000000-0005-0000-0000-000053050000}"/>
    <cellStyle name="20% - Accent5 2 6 4 2" xfId="3872" xr:uid="{00000000-0005-0000-0000-000054050000}"/>
    <cellStyle name="20% - Accent5 2 6 4 3" xfId="4714" xr:uid="{00000000-0005-0000-0000-000055050000}"/>
    <cellStyle name="20% - Accent5 2 6 4 4" xfId="5397" xr:uid="{00000000-0005-0000-0000-000056050000}"/>
    <cellStyle name="20% - Accent5 2 6 5" xfId="3016" xr:uid="{00000000-0005-0000-0000-000057050000}"/>
    <cellStyle name="20% - Accent5 2 6 6" xfId="2784" xr:uid="{00000000-0005-0000-0000-000058050000}"/>
    <cellStyle name="20% - Accent5 2 6 7" xfId="3581" xr:uid="{00000000-0005-0000-0000-000059050000}"/>
    <cellStyle name="20% - Accent5 2 7" xfId="1169" xr:uid="{00000000-0005-0000-0000-00005A050000}"/>
    <cellStyle name="20% - Accent5 2 7 2" xfId="2151" xr:uid="{00000000-0005-0000-0000-00005B050000}"/>
    <cellStyle name="20% - Accent5 2 7 2 2" xfId="4043" xr:uid="{00000000-0005-0000-0000-00005C050000}"/>
    <cellStyle name="20% - Accent5 2 7 2 3" xfId="4842" xr:uid="{00000000-0005-0000-0000-00005D050000}"/>
    <cellStyle name="20% - Accent5 2 7 2 4" xfId="5472" xr:uid="{00000000-0005-0000-0000-00005E050000}"/>
    <cellStyle name="20% - Accent5 2 7 3" xfId="3278" xr:uid="{00000000-0005-0000-0000-00005F050000}"/>
    <cellStyle name="20% - Accent5 2 7 4" xfId="3981" xr:uid="{00000000-0005-0000-0000-000060050000}"/>
    <cellStyle name="20% - Accent5 2 7 5" xfId="4803" xr:uid="{00000000-0005-0000-0000-000061050000}"/>
    <cellStyle name="20% - Accent5 2 8" xfId="1231" xr:uid="{00000000-0005-0000-0000-000062050000}"/>
    <cellStyle name="20% - Accent5 2 8 2" xfId="2185" xr:uid="{00000000-0005-0000-0000-000063050000}"/>
    <cellStyle name="20% - Accent5 2 8 2 2" xfId="4077" xr:uid="{00000000-0005-0000-0000-000064050000}"/>
    <cellStyle name="20% - Accent5 2 8 2 3" xfId="4876" xr:uid="{00000000-0005-0000-0000-000065050000}"/>
    <cellStyle name="20% - Accent5 2 8 2 4" xfId="5506" xr:uid="{00000000-0005-0000-0000-000066050000}"/>
    <cellStyle name="20% - Accent5 2 8 3" xfId="3325" xr:uid="{00000000-0005-0000-0000-000067050000}"/>
    <cellStyle name="20% - Accent5 2 8 4" xfId="2827" xr:uid="{00000000-0005-0000-0000-000068050000}"/>
    <cellStyle name="20% - Accent5 2 8 5" xfId="2797" xr:uid="{00000000-0005-0000-0000-000069050000}"/>
    <cellStyle name="20% - Accent5 2 9" xfId="1823" xr:uid="{00000000-0005-0000-0000-00006A050000}"/>
    <cellStyle name="20% - Accent5 2 9 2" xfId="3782" xr:uid="{00000000-0005-0000-0000-00006B050000}"/>
    <cellStyle name="20% - Accent5 2 9 3" xfId="4625" xr:uid="{00000000-0005-0000-0000-00006C050000}"/>
    <cellStyle name="20% - Accent5 2 9 4" xfId="5315" xr:uid="{00000000-0005-0000-0000-00006D050000}"/>
    <cellStyle name="20% - Accent5 3" xfId="186" xr:uid="{00000000-0005-0000-0000-00006E050000}"/>
    <cellStyle name="20% - Accent5 3 10" xfId="2468" xr:uid="{00000000-0005-0000-0000-00006F050000}"/>
    <cellStyle name="20% - Accent5 3 11" xfId="2976" xr:uid="{00000000-0005-0000-0000-000070050000}"/>
    <cellStyle name="20% - Accent5 3 12" xfId="3509" xr:uid="{00000000-0005-0000-0000-000071050000}"/>
    <cellStyle name="20% - Accent5 3 2" xfId="368" xr:uid="{00000000-0005-0000-0000-000072050000}"/>
    <cellStyle name="20% - Accent5 3 2 2" xfId="1243" xr:uid="{00000000-0005-0000-0000-000073050000}"/>
    <cellStyle name="20% - Accent5 3 2 2 2" xfId="2197" xr:uid="{00000000-0005-0000-0000-000074050000}"/>
    <cellStyle name="20% - Accent5 3 2 2 2 2" xfId="4089" xr:uid="{00000000-0005-0000-0000-000075050000}"/>
    <cellStyle name="20% - Accent5 3 2 2 2 3" xfId="4888" xr:uid="{00000000-0005-0000-0000-000076050000}"/>
    <cellStyle name="20% - Accent5 3 2 2 2 4" xfId="5518" xr:uid="{00000000-0005-0000-0000-000077050000}"/>
    <cellStyle name="20% - Accent5 3 2 2 3" xfId="3337" xr:uid="{00000000-0005-0000-0000-000078050000}"/>
    <cellStyle name="20% - Accent5 3 2 2 4" xfId="2537" xr:uid="{00000000-0005-0000-0000-000079050000}"/>
    <cellStyle name="20% - Accent5 3 2 2 5" xfId="3718" xr:uid="{00000000-0005-0000-0000-00007A050000}"/>
    <cellStyle name="20% - Accent5 3 2 3" xfId="1293" xr:uid="{00000000-0005-0000-0000-00007B050000}"/>
    <cellStyle name="20% - Accent5 3 2 3 2" xfId="2247" xr:uid="{00000000-0005-0000-0000-00007C050000}"/>
    <cellStyle name="20% - Accent5 3 2 3 2 2" xfId="4139" xr:uid="{00000000-0005-0000-0000-00007D050000}"/>
    <cellStyle name="20% - Accent5 3 2 3 2 3" xfId="4938" xr:uid="{00000000-0005-0000-0000-00007E050000}"/>
    <cellStyle name="20% - Accent5 3 2 3 2 4" xfId="5568" xr:uid="{00000000-0005-0000-0000-00007F050000}"/>
    <cellStyle name="20% - Accent5 3 2 3 3" xfId="3387" xr:uid="{00000000-0005-0000-0000-000080050000}"/>
    <cellStyle name="20% - Accent5 3 2 3 4" xfId="2525" xr:uid="{00000000-0005-0000-0000-000081050000}"/>
    <cellStyle name="20% - Accent5 3 2 3 5" xfId="2988" xr:uid="{00000000-0005-0000-0000-000082050000}"/>
    <cellStyle name="20% - Accent5 3 2 4" xfId="1868" xr:uid="{00000000-0005-0000-0000-000083050000}"/>
    <cellStyle name="20% - Accent5 3 2 4 2" xfId="3817" xr:uid="{00000000-0005-0000-0000-000084050000}"/>
    <cellStyle name="20% - Accent5 3 2 4 3" xfId="4659" xr:uid="{00000000-0005-0000-0000-000085050000}"/>
    <cellStyle name="20% - Accent5 3 2 4 4" xfId="5342" xr:uid="{00000000-0005-0000-0000-000086050000}"/>
    <cellStyle name="20% - Accent5 3 2 5" xfId="2664" xr:uid="{00000000-0005-0000-0000-000087050000}"/>
    <cellStyle name="20% - Accent5 3 2 6" xfId="2833" xr:uid="{00000000-0005-0000-0000-000088050000}"/>
    <cellStyle name="20% - Accent5 3 2 7" xfId="2739" xr:uid="{00000000-0005-0000-0000-000089050000}"/>
    <cellStyle name="20% - Accent5 3 3" xfId="422" xr:uid="{00000000-0005-0000-0000-00008A050000}"/>
    <cellStyle name="20% - Accent5 3 3 2" xfId="1279" xr:uid="{00000000-0005-0000-0000-00008B050000}"/>
    <cellStyle name="20% - Accent5 3 3 2 2" xfId="2233" xr:uid="{00000000-0005-0000-0000-00008C050000}"/>
    <cellStyle name="20% - Accent5 3 3 2 2 2" xfId="4125" xr:uid="{00000000-0005-0000-0000-00008D050000}"/>
    <cellStyle name="20% - Accent5 3 3 2 2 3" xfId="4924" xr:uid="{00000000-0005-0000-0000-00008E050000}"/>
    <cellStyle name="20% - Accent5 3 3 2 2 4" xfId="5554" xr:uid="{00000000-0005-0000-0000-00008F050000}"/>
    <cellStyle name="20% - Accent5 3 3 2 3" xfId="3373" xr:uid="{00000000-0005-0000-0000-000090050000}"/>
    <cellStyle name="20% - Accent5 3 3 2 4" xfId="3798" xr:uid="{00000000-0005-0000-0000-000091050000}"/>
    <cellStyle name="20% - Accent5 3 3 2 5" xfId="4641" xr:uid="{00000000-0005-0000-0000-000092050000}"/>
    <cellStyle name="20% - Accent5 3 3 3" xfId="1303" xr:uid="{00000000-0005-0000-0000-000093050000}"/>
    <cellStyle name="20% - Accent5 3 3 3 2" xfId="2254" xr:uid="{00000000-0005-0000-0000-000094050000}"/>
    <cellStyle name="20% - Accent5 3 3 3 2 2" xfId="4146" xr:uid="{00000000-0005-0000-0000-000095050000}"/>
    <cellStyle name="20% - Accent5 3 3 3 2 3" xfId="4945" xr:uid="{00000000-0005-0000-0000-000096050000}"/>
    <cellStyle name="20% - Accent5 3 3 3 2 4" xfId="5575" xr:uid="{00000000-0005-0000-0000-000097050000}"/>
    <cellStyle name="20% - Accent5 3 3 3 3" xfId="3396" xr:uid="{00000000-0005-0000-0000-000098050000}"/>
    <cellStyle name="20% - Accent5 3 3 3 4" xfId="2517" xr:uid="{00000000-0005-0000-0000-000099050000}"/>
    <cellStyle name="20% - Accent5 3 3 3 5" xfId="2760" xr:uid="{00000000-0005-0000-0000-00009A050000}"/>
    <cellStyle name="20% - Accent5 3 3 4" xfId="1901" xr:uid="{00000000-0005-0000-0000-00009B050000}"/>
    <cellStyle name="20% - Accent5 3 3 4 2" xfId="3850" xr:uid="{00000000-0005-0000-0000-00009C050000}"/>
    <cellStyle name="20% - Accent5 3 3 4 3" xfId="4692" xr:uid="{00000000-0005-0000-0000-00009D050000}"/>
    <cellStyle name="20% - Accent5 3 3 4 4" xfId="5375" xr:uid="{00000000-0005-0000-0000-00009E050000}"/>
    <cellStyle name="20% - Accent5 3 3 5" xfId="2706" xr:uid="{00000000-0005-0000-0000-00009F050000}"/>
    <cellStyle name="20% - Accent5 3 3 6" xfId="2607" xr:uid="{00000000-0005-0000-0000-0000A0050000}"/>
    <cellStyle name="20% - Accent5 3 3 7" xfId="2638" xr:uid="{00000000-0005-0000-0000-0000A1050000}"/>
    <cellStyle name="20% - Accent5 3 4" xfId="885" xr:uid="{00000000-0005-0000-0000-0000A2050000}"/>
    <cellStyle name="20% - Accent5 3 4 2" xfId="1352" xr:uid="{00000000-0005-0000-0000-0000A3050000}"/>
    <cellStyle name="20% - Accent5 3 4 2 2" xfId="2298" xr:uid="{00000000-0005-0000-0000-0000A4050000}"/>
    <cellStyle name="20% - Accent5 3 4 2 2 2" xfId="4190" xr:uid="{00000000-0005-0000-0000-0000A5050000}"/>
    <cellStyle name="20% - Accent5 3 4 2 2 3" xfId="4989" xr:uid="{00000000-0005-0000-0000-0000A6050000}"/>
    <cellStyle name="20% - Accent5 3 4 2 2 4" xfId="5619" xr:uid="{00000000-0005-0000-0000-0000A7050000}"/>
    <cellStyle name="20% - Accent5 3 4 2 3" xfId="3442" xr:uid="{00000000-0005-0000-0000-0000A8050000}"/>
    <cellStyle name="20% - Accent5 3 4 2 4" xfId="4352" xr:uid="{00000000-0005-0000-0000-0000A9050000}"/>
    <cellStyle name="20% - Accent5 3 4 2 5" xfId="5151" xr:uid="{00000000-0005-0000-0000-0000AA050000}"/>
    <cellStyle name="20% - Accent5 3 4 3" xfId="1592" xr:uid="{00000000-0005-0000-0000-0000AB050000}"/>
    <cellStyle name="20% - Accent5 3 4 3 2" xfId="2385" xr:uid="{00000000-0005-0000-0000-0000AC050000}"/>
    <cellStyle name="20% - Accent5 3 4 3 2 2" xfId="4277" xr:uid="{00000000-0005-0000-0000-0000AD050000}"/>
    <cellStyle name="20% - Accent5 3 4 3 2 3" xfId="5076" xr:uid="{00000000-0005-0000-0000-0000AE050000}"/>
    <cellStyle name="20% - Accent5 3 4 3 2 4" xfId="5706" xr:uid="{00000000-0005-0000-0000-0000AF050000}"/>
    <cellStyle name="20% - Accent5 3 4 3 3" xfId="3618" xr:uid="{00000000-0005-0000-0000-0000B0050000}"/>
    <cellStyle name="20% - Accent5 3 4 3 4" xfId="4496" xr:uid="{00000000-0005-0000-0000-0000B1050000}"/>
    <cellStyle name="20% - Accent5 3 4 3 5" xfId="5238" xr:uid="{00000000-0005-0000-0000-0000B2050000}"/>
    <cellStyle name="20% - Accent5 3 4 4" xfId="1920" xr:uid="{00000000-0005-0000-0000-0000B3050000}"/>
    <cellStyle name="20% - Accent5 3 4 4 2" xfId="3869" xr:uid="{00000000-0005-0000-0000-0000B4050000}"/>
    <cellStyle name="20% - Accent5 3 4 4 3" xfId="4711" xr:uid="{00000000-0005-0000-0000-0000B5050000}"/>
    <cellStyle name="20% - Accent5 3 4 4 4" xfId="5394" xr:uid="{00000000-0005-0000-0000-0000B6050000}"/>
    <cellStyle name="20% - Accent5 3 4 5" xfId="3013" xr:uid="{00000000-0005-0000-0000-0000B7050000}"/>
    <cellStyle name="20% - Accent5 3 4 6" xfId="2804" xr:uid="{00000000-0005-0000-0000-0000B8050000}"/>
    <cellStyle name="20% - Accent5 3 4 7" xfId="3497" xr:uid="{00000000-0005-0000-0000-0000B9050000}"/>
    <cellStyle name="20% - Accent5 3 5" xfId="1038" xr:uid="{00000000-0005-0000-0000-0000BA050000}"/>
    <cellStyle name="20% - Accent5 3 5 2" xfId="1463" xr:uid="{00000000-0005-0000-0000-0000BB050000}"/>
    <cellStyle name="20% - Accent5 3 5 2 2" xfId="2358" xr:uid="{00000000-0005-0000-0000-0000BC050000}"/>
    <cellStyle name="20% - Accent5 3 5 2 2 2" xfId="4250" xr:uid="{00000000-0005-0000-0000-0000BD050000}"/>
    <cellStyle name="20% - Accent5 3 5 2 2 3" xfId="5049" xr:uid="{00000000-0005-0000-0000-0000BE050000}"/>
    <cellStyle name="20% - Accent5 3 5 2 2 4" xfId="5679" xr:uid="{00000000-0005-0000-0000-0000BF050000}"/>
    <cellStyle name="20% - Accent5 3 5 2 3" xfId="3534" xr:uid="{00000000-0005-0000-0000-0000C0050000}"/>
    <cellStyle name="20% - Accent5 3 5 2 4" xfId="4432" xr:uid="{00000000-0005-0000-0000-0000C1050000}"/>
    <cellStyle name="20% - Accent5 3 5 2 5" xfId="5211" xr:uid="{00000000-0005-0000-0000-0000C2050000}"/>
    <cellStyle name="20% - Accent5 3 5 3" xfId="1696" xr:uid="{00000000-0005-0000-0000-0000C3050000}"/>
    <cellStyle name="20% - Accent5 3 5 3 2" xfId="2438" xr:uid="{00000000-0005-0000-0000-0000C4050000}"/>
    <cellStyle name="20% - Accent5 3 5 3 2 2" xfId="4330" xr:uid="{00000000-0005-0000-0000-0000C5050000}"/>
    <cellStyle name="20% - Accent5 3 5 3 2 3" xfId="5129" xr:uid="{00000000-0005-0000-0000-0000C6050000}"/>
    <cellStyle name="20% - Accent5 3 5 3 2 4" xfId="5759" xr:uid="{00000000-0005-0000-0000-0000C7050000}"/>
    <cellStyle name="20% - Accent5 3 5 3 3" xfId="3696" xr:uid="{00000000-0005-0000-0000-0000C8050000}"/>
    <cellStyle name="20% - Accent5 3 5 3 4" xfId="4565" xr:uid="{00000000-0005-0000-0000-0000C9050000}"/>
    <cellStyle name="20% - Accent5 3 5 3 5" xfId="5291" xr:uid="{00000000-0005-0000-0000-0000CA050000}"/>
    <cellStyle name="20% - Accent5 3 5 4" xfId="2024" xr:uid="{00000000-0005-0000-0000-0000CB050000}"/>
    <cellStyle name="20% - Accent5 3 5 4 2" xfId="3952" xr:uid="{00000000-0005-0000-0000-0000CC050000}"/>
    <cellStyle name="20% - Accent5 3 5 4 3" xfId="4783" xr:uid="{00000000-0005-0000-0000-0000CD050000}"/>
    <cellStyle name="20% - Accent5 3 5 4 4" xfId="5447" xr:uid="{00000000-0005-0000-0000-0000CE050000}"/>
    <cellStyle name="20% - Accent5 3 5 5" xfId="3147" xr:uid="{00000000-0005-0000-0000-0000CF050000}"/>
    <cellStyle name="20% - Accent5 3 5 6" xfId="2719" xr:uid="{00000000-0005-0000-0000-0000D0050000}"/>
    <cellStyle name="20% - Accent5 3 5 7" xfId="2594" xr:uid="{00000000-0005-0000-0000-0000D1050000}"/>
    <cellStyle name="20% - Accent5 3 6" xfId="902" xr:uid="{00000000-0005-0000-0000-0000D2050000}"/>
    <cellStyle name="20% - Accent5 3 6 2" xfId="1368" xr:uid="{00000000-0005-0000-0000-0000D3050000}"/>
    <cellStyle name="20% - Accent5 3 6 2 2" xfId="2314" xr:uid="{00000000-0005-0000-0000-0000D4050000}"/>
    <cellStyle name="20% - Accent5 3 6 2 2 2" xfId="4206" xr:uid="{00000000-0005-0000-0000-0000D5050000}"/>
    <cellStyle name="20% - Accent5 3 6 2 2 3" xfId="5005" xr:uid="{00000000-0005-0000-0000-0000D6050000}"/>
    <cellStyle name="20% - Accent5 3 6 2 2 4" xfId="5635" xr:uid="{00000000-0005-0000-0000-0000D7050000}"/>
    <cellStyle name="20% - Accent5 3 6 2 3" xfId="3458" xr:uid="{00000000-0005-0000-0000-0000D8050000}"/>
    <cellStyle name="20% - Accent5 3 6 2 4" xfId="4368" xr:uid="{00000000-0005-0000-0000-0000D9050000}"/>
    <cellStyle name="20% - Accent5 3 6 2 5" xfId="5167" xr:uid="{00000000-0005-0000-0000-0000DA050000}"/>
    <cellStyle name="20% - Accent5 3 6 3" xfId="1608" xr:uid="{00000000-0005-0000-0000-0000DB050000}"/>
    <cellStyle name="20% - Accent5 3 6 3 2" xfId="2401" xr:uid="{00000000-0005-0000-0000-0000DC050000}"/>
    <cellStyle name="20% - Accent5 3 6 3 2 2" xfId="4293" xr:uid="{00000000-0005-0000-0000-0000DD050000}"/>
    <cellStyle name="20% - Accent5 3 6 3 2 3" xfId="5092" xr:uid="{00000000-0005-0000-0000-0000DE050000}"/>
    <cellStyle name="20% - Accent5 3 6 3 2 4" xfId="5722" xr:uid="{00000000-0005-0000-0000-0000DF050000}"/>
    <cellStyle name="20% - Accent5 3 6 3 3" xfId="3634" xr:uid="{00000000-0005-0000-0000-0000E0050000}"/>
    <cellStyle name="20% - Accent5 3 6 3 4" xfId="4512" xr:uid="{00000000-0005-0000-0000-0000E1050000}"/>
    <cellStyle name="20% - Accent5 3 6 3 5" xfId="5254" xr:uid="{00000000-0005-0000-0000-0000E2050000}"/>
    <cellStyle name="20% - Accent5 3 6 4" xfId="1936" xr:uid="{00000000-0005-0000-0000-0000E3050000}"/>
    <cellStyle name="20% - Accent5 3 6 4 2" xfId="3885" xr:uid="{00000000-0005-0000-0000-0000E4050000}"/>
    <cellStyle name="20% - Accent5 3 6 4 3" xfId="4727" xr:uid="{00000000-0005-0000-0000-0000E5050000}"/>
    <cellStyle name="20% - Accent5 3 6 4 4" xfId="5410" xr:uid="{00000000-0005-0000-0000-0000E6050000}"/>
    <cellStyle name="20% - Accent5 3 6 5" xfId="3030" xr:uid="{00000000-0005-0000-0000-0000E7050000}"/>
    <cellStyle name="20% - Accent5 3 6 6" xfId="2748" xr:uid="{00000000-0005-0000-0000-0000E8050000}"/>
    <cellStyle name="20% - Accent5 3 6 7" xfId="3966" xr:uid="{00000000-0005-0000-0000-0000E9050000}"/>
    <cellStyle name="20% - Accent5 3 7" xfId="1170" xr:uid="{00000000-0005-0000-0000-0000EA050000}"/>
    <cellStyle name="20% - Accent5 3 7 2" xfId="2152" xr:uid="{00000000-0005-0000-0000-0000EB050000}"/>
    <cellStyle name="20% - Accent5 3 7 2 2" xfId="4044" xr:uid="{00000000-0005-0000-0000-0000EC050000}"/>
    <cellStyle name="20% - Accent5 3 7 2 3" xfId="4843" xr:uid="{00000000-0005-0000-0000-0000ED050000}"/>
    <cellStyle name="20% - Accent5 3 7 2 4" xfId="5473" xr:uid="{00000000-0005-0000-0000-0000EE050000}"/>
    <cellStyle name="20% - Accent5 3 7 3" xfId="3279" xr:uid="{00000000-0005-0000-0000-0000EF050000}"/>
    <cellStyle name="20% - Accent5 3 7 4" xfId="3724" xr:uid="{00000000-0005-0000-0000-0000F0050000}"/>
    <cellStyle name="20% - Accent5 3 7 5" xfId="4583" xr:uid="{00000000-0005-0000-0000-0000F1050000}"/>
    <cellStyle name="20% - Accent5 3 8" xfId="1328" xr:uid="{00000000-0005-0000-0000-0000F2050000}"/>
    <cellStyle name="20% - Accent5 3 8 2" xfId="2276" xr:uid="{00000000-0005-0000-0000-0000F3050000}"/>
    <cellStyle name="20% - Accent5 3 8 2 2" xfId="4168" xr:uid="{00000000-0005-0000-0000-0000F4050000}"/>
    <cellStyle name="20% - Accent5 3 8 2 3" xfId="4967" xr:uid="{00000000-0005-0000-0000-0000F5050000}"/>
    <cellStyle name="20% - Accent5 3 8 2 4" xfId="5597" xr:uid="{00000000-0005-0000-0000-0000F6050000}"/>
    <cellStyle name="20% - Accent5 3 8 3" xfId="3420" xr:uid="{00000000-0005-0000-0000-0000F7050000}"/>
    <cellStyle name="20% - Accent5 3 8 4" xfId="2493" xr:uid="{00000000-0005-0000-0000-0000F8050000}"/>
    <cellStyle name="20% - Accent5 3 8 5" xfId="2886" xr:uid="{00000000-0005-0000-0000-0000F9050000}"/>
    <cellStyle name="20% - Accent5 3 9" xfId="1824" xr:uid="{00000000-0005-0000-0000-0000FA050000}"/>
    <cellStyle name="20% - Accent5 3 9 2" xfId="3783" xr:uid="{00000000-0005-0000-0000-0000FB050000}"/>
    <cellStyle name="20% - Accent5 3 9 3" xfId="4626" xr:uid="{00000000-0005-0000-0000-0000FC050000}"/>
    <cellStyle name="20% - Accent5 3 9 4" xfId="5316" xr:uid="{00000000-0005-0000-0000-0000FD050000}"/>
    <cellStyle name="20% - Accent5 4" xfId="489" xr:uid="{00000000-0005-0000-0000-0000FE050000}"/>
    <cellStyle name="20% - Accent5 5" xfId="6098" xr:uid="{00000000-0005-0000-0000-0000FF050000}"/>
    <cellStyle name="20% - Accent5 6" xfId="6410" xr:uid="{00000000-0005-0000-0000-000000060000}"/>
    <cellStyle name="20% - Accent5 7" xfId="6715" xr:uid="{00000000-0005-0000-0000-000001060000}"/>
    <cellStyle name="20% - Accent5 8" xfId="5995" xr:uid="{00000000-0005-0000-0000-000002060000}"/>
    <cellStyle name="20% - Accent5 9" xfId="6706" xr:uid="{00000000-0005-0000-0000-000003060000}"/>
    <cellStyle name="20% - Accent6 10" xfId="6602" xr:uid="{00000000-0005-0000-0000-000004060000}"/>
    <cellStyle name="20% - Accent6 11" xfId="6831" xr:uid="{00000000-0005-0000-0000-000005060000}"/>
    <cellStyle name="20% - Accent6 12" xfId="6537" xr:uid="{00000000-0005-0000-0000-000006060000}"/>
    <cellStyle name="20% - Accent6 13" xfId="6754" xr:uid="{00000000-0005-0000-0000-000007060000}"/>
    <cellStyle name="20% - Accent6 2" xfId="187" xr:uid="{00000000-0005-0000-0000-000008060000}"/>
    <cellStyle name="20% - Accent6 2 10" xfId="2469" xr:uid="{00000000-0005-0000-0000-000009060000}"/>
    <cellStyle name="20% - Accent6 2 11" xfId="2651" xr:uid="{00000000-0005-0000-0000-00000A060000}"/>
    <cellStyle name="20% - Accent6 2 12" xfId="2854" xr:uid="{00000000-0005-0000-0000-00000B060000}"/>
    <cellStyle name="20% - Accent6 2 13" xfId="327" xr:uid="{00000000-0005-0000-0000-00000C060000}"/>
    <cellStyle name="20% - Accent6 2 14" xfId="6059" xr:uid="{00000000-0005-0000-0000-00000D060000}"/>
    <cellStyle name="20% - Accent6 2 15" xfId="6219" xr:uid="{00000000-0005-0000-0000-00000E060000}"/>
    <cellStyle name="20% - Accent6 2 16" xfId="6453" xr:uid="{00000000-0005-0000-0000-00000F060000}"/>
    <cellStyle name="20% - Accent6 2 17" xfId="6143" xr:uid="{00000000-0005-0000-0000-000010060000}"/>
    <cellStyle name="20% - Accent6 2 18" xfId="6813" xr:uid="{00000000-0005-0000-0000-000011060000}"/>
    <cellStyle name="20% - Accent6 2 19" xfId="6686" xr:uid="{00000000-0005-0000-0000-000012060000}"/>
    <cellStyle name="20% - Accent6 2 2" xfId="188" xr:uid="{00000000-0005-0000-0000-000013060000}"/>
    <cellStyle name="20% - Accent6 2 2 2" xfId="1244" xr:uid="{00000000-0005-0000-0000-000014060000}"/>
    <cellStyle name="20% - Accent6 2 2 2 2" xfId="2198" xr:uid="{00000000-0005-0000-0000-000015060000}"/>
    <cellStyle name="20% - Accent6 2 2 2 2 2" xfId="4090" xr:uid="{00000000-0005-0000-0000-000016060000}"/>
    <cellStyle name="20% - Accent6 2 2 2 2 3" xfId="4889" xr:uid="{00000000-0005-0000-0000-000017060000}"/>
    <cellStyle name="20% - Accent6 2 2 2 2 4" xfId="5519" xr:uid="{00000000-0005-0000-0000-000018060000}"/>
    <cellStyle name="20% - Accent6 2 2 2 3" xfId="3338" xr:uid="{00000000-0005-0000-0000-000019060000}"/>
    <cellStyle name="20% - Accent6 2 2 2 4" xfId="2536" xr:uid="{00000000-0005-0000-0000-00001A060000}"/>
    <cellStyle name="20% - Accent6 2 2 2 5" xfId="3974" xr:uid="{00000000-0005-0000-0000-00001B060000}"/>
    <cellStyle name="20% - Accent6 2 2 3" xfId="1208" xr:uid="{00000000-0005-0000-0000-00001C060000}"/>
    <cellStyle name="20% - Accent6 2 2 3 2" xfId="2179" xr:uid="{00000000-0005-0000-0000-00001D060000}"/>
    <cellStyle name="20% - Accent6 2 2 3 2 2" xfId="4071" xr:uid="{00000000-0005-0000-0000-00001E060000}"/>
    <cellStyle name="20% - Accent6 2 2 3 2 3" xfId="4870" xr:uid="{00000000-0005-0000-0000-00001F060000}"/>
    <cellStyle name="20% - Accent6 2 2 3 2 4" xfId="5500" xr:uid="{00000000-0005-0000-0000-000020060000}"/>
    <cellStyle name="20% - Accent6 2 2 3 3" xfId="3310" xr:uid="{00000000-0005-0000-0000-000021060000}"/>
    <cellStyle name="20% - Accent6 2 2 3 4" xfId="3991" xr:uid="{00000000-0005-0000-0000-000022060000}"/>
    <cellStyle name="20% - Accent6 2 2 3 5" xfId="4810" xr:uid="{00000000-0005-0000-0000-000023060000}"/>
    <cellStyle name="20% - Accent6 2 2 4" xfId="1869" xr:uid="{00000000-0005-0000-0000-000024060000}"/>
    <cellStyle name="20% - Accent6 2 2 4 2" xfId="3818" xr:uid="{00000000-0005-0000-0000-000025060000}"/>
    <cellStyle name="20% - Accent6 2 2 4 3" xfId="4660" xr:uid="{00000000-0005-0000-0000-000026060000}"/>
    <cellStyle name="20% - Accent6 2 2 4 4" xfId="5343" xr:uid="{00000000-0005-0000-0000-000027060000}"/>
    <cellStyle name="20% - Accent6 2 2 5" xfId="2665" xr:uid="{00000000-0005-0000-0000-000028060000}"/>
    <cellStyle name="20% - Accent6 2 2 6" xfId="2828" xr:uid="{00000000-0005-0000-0000-000029060000}"/>
    <cellStyle name="20% - Accent6 2 2 7" xfId="2790" xr:uid="{00000000-0005-0000-0000-00002A060000}"/>
    <cellStyle name="20% - Accent6 2 20" xfId="6088" xr:uid="{00000000-0005-0000-0000-00002B060000}"/>
    <cellStyle name="20% - Accent6 2 21" xfId="6085" xr:uid="{00000000-0005-0000-0000-00002C060000}"/>
    <cellStyle name="20% - Accent6 2 22" xfId="6240" xr:uid="{00000000-0005-0000-0000-00002D060000}"/>
    <cellStyle name="20% - Accent6 2 3" xfId="421" xr:uid="{00000000-0005-0000-0000-00002E060000}"/>
    <cellStyle name="20% - Accent6 2 3 2" xfId="1278" xr:uid="{00000000-0005-0000-0000-00002F060000}"/>
    <cellStyle name="20% - Accent6 2 3 2 2" xfId="2232" xr:uid="{00000000-0005-0000-0000-000030060000}"/>
    <cellStyle name="20% - Accent6 2 3 2 2 2" xfId="4124" xr:uid="{00000000-0005-0000-0000-000031060000}"/>
    <cellStyle name="20% - Accent6 2 3 2 2 3" xfId="4923" xr:uid="{00000000-0005-0000-0000-000032060000}"/>
    <cellStyle name="20% - Accent6 2 3 2 2 4" xfId="5553" xr:uid="{00000000-0005-0000-0000-000033060000}"/>
    <cellStyle name="20% - Accent6 2 3 2 3" xfId="3372" xr:uid="{00000000-0005-0000-0000-000034060000}"/>
    <cellStyle name="20% - Accent6 2 3 2 4" xfId="2533" xr:uid="{00000000-0005-0000-0000-000035060000}"/>
    <cellStyle name="20% - Accent6 2 3 2 5" xfId="4003" xr:uid="{00000000-0005-0000-0000-000036060000}"/>
    <cellStyle name="20% - Accent6 2 3 3" xfId="1304" xr:uid="{00000000-0005-0000-0000-000037060000}"/>
    <cellStyle name="20% - Accent6 2 3 3 2" xfId="2255" xr:uid="{00000000-0005-0000-0000-000038060000}"/>
    <cellStyle name="20% - Accent6 2 3 3 2 2" xfId="4147" xr:uid="{00000000-0005-0000-0000-000039060000}"/>
    <cellStyle name="20% - Accent6 2 3 3 2 3" xfId="4946" xr:uid="{00000000-0005-0000-0000-00003A060000}"/>
    <cellStyle name="20% - Accent6 2 3 3 2 4" xfId="5576" xr:uid="{00000000-0005-0000-0000-00003B060000}"/>
    <cellStyle name="20% - Accent6 2 3 3 3" xfId="3397" xr:uid="{00000000-0005-0000-0000-00003C060000}"/>
    <cellStyle name="20% - Accent6 2 3 3 4" xfId="2516" xr:uid="{00000000-0005-0000-0000-00003D060000}"/>
    <cellStyle name="20% - Accent6 2 3 3 5" xfId="2767" xr:uid="{00000000-0005-0000-0000-00003E060000}"/>
    <cellStyle name="20% - Accent6 2 3 4" xfId="1900" xr:uid="{00000000-0005-0000-0000-00003F060000}"/>
    <cellStyle name="20% - Accent6 2 3 4 2" xfId="3849" xr:uid="{00000000-0005-0000-0000-000040060000}"/>
    <cellStyle name="20% - Accent6 2 3 4 3" xfId="4691" xr:uid="{00000000-0005-0000-0000-000041060000}"/>
    <cellStyle name="20% - Accent6 2 3 4 4" xfId="5374" xr:uid="{00000000-0005-0000-0000-000042060000}"/>
    <cellStyle name="20% - Accent6 2 3 5" xfId="2705" xr:uid="{00000000-0005-0000-0000-000043060000}"/>
    <cellStyle name="20% - Accent6 2 3 6" xfId="2608" xr:uid="{00000000-0005-0000-0000-000044060000}"/>
    <cellStyle name="20% - Accent6 2 3 7" xfId="2786" xr:uid="{00000000-0005-0000-0000-000045060000}"/>
    <cellStyle name="20% - Accent6 2 4" xfId="886" xr:uid="{00000000-0005-0000-0000-000046060000}"/>
    <cellStyle name="20% - Accent6 2 4 2" xfId="1353" xr:uid="{00000000-0005-0000-0000-000047060000}"/>
    <cellStyle name="20% - Accent6 2 4 2 2" xfId="2299" xr:uid="{00000000-0005-0000-0000-000048060000}"/>
    <cellStyle name="20% - Accent6 2 4 2 2 2" xfId="4191" xr:uid="{00000000-0005-0000-0000-000049060000}"/>
    <cellStyle name="20% - Accent6 2 4 2 2 3" xfId="4990" xr:uid="{00000000-0005-0000-0000-00004A060000}"/>
    <cellStyle name="20% - Accent6 2 4 2 2 4" xfId="5620" xr:uid="{00000000-0005-0000-0000-00004B060000}"/>
    <cellStyle name="20% - Accent6 2 4 2 3" xfId="3443" xr:uid="{00000000-0005-0000-0000-00004C060000}"/>
    <cellStyle name="20% - Accent6 2 4 2 4" xfId="4353" xr:uid="{00000000-0005-0000-0000-00004D060000}"/>
    <cellStyle name="20% - Accent6 2 4 2 5" xfId="5152" xr:uid="{00000000-0005-0000-0000-00004E060000}"/>
    <cellStyle name="20% - Accent6 2 4 3" xfId="1593" xr:uid="{00000000-0005-0000-0000-00004F060000}"/>
    <cellStyle name="20% - Accent6 2 4 3 2" xfId="2386" xr:uid="{00000000-0005-0000-0000-000050060000}"/>
    <cellStyle name="20% - Accent6 2 4 3 2 2" xfId="4278" xr:uid="{00000000-0005-0000-0000-000051060000}"/>
    <cellStyle name="20% - Accent6 2 4 3 2 3" xfId="5077" xr:uid="{00000000-0005-0000-0000-000052060000}"/>
    <cellStyle name="20% - Accent6 2 4 3 2 4" xfId="5707" xr:uid="{00000000-0005-0000-0000-000053060000}"/>
    <cellStyle name="20% - Accent6 2 4 3 3" xfId="3619" xr:uid="{00000000-0005-0000-0000-000054060000}"/>
    <cellStyle name="20% - Accent6 2 4 3 4" xfId="4497" xr:uid="{00000000-0005-0000-0000-000055060000}"/>
    <cellStyle name="20% - Accent6 2 4 3 5" xfId="5239" xr:uid="{00000000-0005-0000-0000-000056060000}"/>
    <cellStyle name="20% - Accent6 2 4 4" xfId="1921" xr:uid="{00000000-0005-0000-0000-000057060000}"/>
    <cellStyle name="20% - Accent6 2 4 4 2" xfId="3870" xr:uid="{00000000-0005-0000-0000-000058060000}"/>
    <cellStyle name="20% - Accent6 2 4 4 3" xfId="4712" xr:uid="{00000000-0005-0000-0000-000059060000}"/>
    <cellStyle name="20% - Accent6 2 4 4 4" xfId="5395" xr:uid="{00000000-0005-0000-0000-00005A060000}"/>
    <cellStyle name="20% - Accent6 2 4 5" xfId="3014" xr:uid="{00000000-0005-0000-0000-00005B060000}"/>
    <cellStyle name="20% - Accent6 2 4 6" xfId="2798" xr:uid="{00000000-0005-0000-0000-00005C060000}"/>
    <cellStyle name="20% - Accent6 2 4 7" xfId="2916" xr:uid="{00000000-0005-0000-0000-00005D060000}"/>
    <cellStyle name="20% - Accent6 2 5" xfId="1035" xr:uid="{00000000-0005-0000-0000-00005E060000}"/>
    <cellStyle name="20% - Accent6 2 5 2" xfId="1460" xr:uid="{00000000-0005-0000-0000-00005F060000}"/>
    <cellStyle name="20% - Accent6 2 5 2 2" xfId="2356" xr:uid="{00000000-0005-0000-0000-000060060000}"/>
    <cellStyle name="20% - Accent6 2 5 2 2 2" xfId="4248" xr:uid="{00000000-0005-0000-0000-000061060000}"/>
    <cellStyle name="20% - Accent6 2 5 2 2 3" xfId="5047" xr:uid="{00000000-0005-0000-0000-000062060000}"/>
    <cellStyle name="20% - Accent6 2 5 2 2 4" xfId="5677" xr:uid="{00000000-0005-0000-0000-000063060000}"/>
    <cellStyle name="20% - Accent6 2 5 2 3" xfId="3532" xr:uid="{00000000-0005-0000-0000-000064060000}"/>
    <cellStyle name="20% - Accent6 2 5 2 4" xfId="4430" xr:uid="{00000000-0005-0000-0000-000065060000}"/>
    <cellStyle name="20% - Accent6 2 5 2 5" xfId="5209" xr:uid="{00000000-0005-0000-0000-000066060000}"/>
    <cellStyle name="20% - Accent6 2 5 3" xfId="1694" xr:uid="{00000000-0005-0000-0000-000067060000}"/>
    <cellStyle name="20% - Accent6 2 5 3 2" xfId="2437" xr:uid="{00000000-0005-0000-0000-000068060000}"/>
    <cellStyle name="20% - Accent6 2 5 3 2 2" xfId="4329" xr:uid="{00000000-0005-0000-0000-000069060000}"/>
    <cellStyle name="20% - Accent6 2 5 3 2 3" xfId="5128" xr:uid="{00000000-0005-0000-0000-00006A060000}"/>
    <cellStyle name="20% - Accent6 2 5 3 2 4" xfId="5758" xr:uid="{00000000-0005-0000-0000-00006B060000}"/>
    <cellStyle name="20% - Accent6 2 5 3 3" xfId="3695" xr:uid="{00000000-0005-0000-0000-00006C060000}"/>
    <cellStyle name="20% - Accent6 2 5 3 4" xfId="4564" xr:uid="{00000000-0005-0000-0000-00006D060000}"/>
    <cellStyle name="20% - Accent6 2 5 3 5" xfId="5290" xr:uid="{00000000-0005-0000-0000-00006E060000}"/>
    <cellStyle name="20% - Accent6 2 5 4" xfId="2022" xr:uid="{00000000-0005-0000-0000-00006F060000}"/>
    <cellStyle name="20% - Accent6 2 5 4 2" xfId="3951" xr:uid="{00000000-0005-0000-0000-000070060000}"/>
    <cellStyle name="20% - Accent6 2 5 4 3" xfId="4782" xr:uid="{00000000-0005-0000-0000-000071060000}"/>
    <cellStyle name="20% - Accent6 2 5 4 4" xfId="5446" xr:uid="{00000000-0005-0000-0000-000072060000}"/>
    <cellStyle name="20% - Accent6 2 5 5" xfId="3144" xr:uid="{00000000-0005-0000-0000-000073060000}"/>
    <cellStyle name="20% - Accent6 2 5 6" xfId="3902" xr:uid="{00000000-0005-0000-0000-000074060000}"/>
    <cellStyle name="20% - Accent6 2 5 7" xfId="4744" xr:uid="{00000000-0005-0000-0000-000075060000}"/>
    <cellStyle name="20% - Accent6 2 6" xfId="904" xr:uid="{00000000-0005-0000-0000-000076060000}"/>
    <cellStyle name="20% - Accent6 2 6 2" xfId="1370" xr:uid="{00000000-0005-0000-0000-000077060000}"/>
    <cellStyle name="20% - Accent6 2 6 2 2" xfId="2316" xr:uid="{00000000-0005-0000-0000-000078060000}"/>
    <cellStyle name="20% - Accent6 2 6 2 2 2" xfId="4208" xr:uid="{00000000-0005-0000-0000-000079060000}"/>
    <cellStyle name="20% - Accent6 2 6 2 2 3" xfId="5007" xr:uid="{00000000-0005-0000-0000-00007A060000}"/>
    <cellStyle name="20% - Accent6 2 6 2 2 4" xfId="5637" xr:uid="{00000000-0005-0000-0000-00007B060000}"/>
    <cellStyle name="20% - Accent6 2 6 2 3" xfId="3460" xr:uid="{00000000-0005-0000-0000-00007C060000}"/>
    <cellStyle name="20% - Accent6 2 6 2 4" xfId="4370" xr:uid="{00000000-0005-0000-0000-00007D060000}"/>
    <cellStyle name="20% - Accent6 2 6 2 5" xfId="5169" xr:uid="{00000000-0005-0000-0000-00007E060000}"/>
    <cellStyle name="20% - Accent6 2 6 3" xfId="1609" xr:uid="{00000000-0005-0000-0000-00007F060000}"/>
    <cellStyle name="20% - Accent6 2 6 3 2" xfId="2402" xr:uid="{00000000-0005-0000-0000-000080060000}"/>
    <cellStyle name="20% - Accent6 2 6 3 2 2" xfId="4294" xr:uid="{00000000-0005-0000-0000-000081060000}"/>
    <cellStyle name="20% - Accent6 2 6 3 2 3" xfId="5093" xr:uid="{00000000-0005-0000-0000-000082060000}"/>
    <cellStyle name="20% - Accent6 2 6 3 2 4" xfId="5723" xr:uid="{00000000-0005-0000-0000-000083060000}"/>
    <cellStyle name="20% - Accent6 2 6 3 3" xfId="3635" xr:uid="{00000000-0005-0000-0000-000084060000}"/>
    <cellStyle name="20% - Accent6 2 6 3 4" xfId="4513" xr:uid="{00000000-0005-0000-0000-000085060000}"/>
    <cellStyle name="20% - Accent6 2 6 3 5" xfId="5255" xr:uid="{00000000-0005-0000-0000-000086060000}"/>
    <cellStyle name="20% - Accent6 2 6 4" xfId="1937" xr:uid="{00000000-0005-0000-0000-000087060000}"/>
    <cellStyle name="20% - Accent6 2 6 4 2" xfId="3886" xr:uid="{00000000-0005-0000-0000-000088060000}"/>
    <cellStyle name="20% - Accent6 2 6 4 3" xfId="4728" xr:uid="{00000000-0005-0000-0000-000089060000}"/>
    <cellStyle name="20% - Accent6 2 6 4 4" xfId="5411" xr:uid="{00000000-0005-0000-0000-00008A060000}"/>
    <cellStyle name="20% - Accent6 2 6 5" xfId="3032" xr:uid="{00000000-0005-0000-0000-00008B060000}"/>
    <cellStyle name="20% - Accent6 2 6 6" xfId="4025" xr:uid="{00000000-0005-0000-0000-00008C060000}"/>
    <cellStyle name="20% - Accent6 2 6 7" xfId="4829" xr:uid="{00000000-0005-0000-0000-00008D060000}"/>
    <cellStyle name="20% - Accent6 2 7" xfId="1171" xr:uid="{00000000-0005-0000-0000-00008E060000}"/>
    <cellStyle name="20% - Accent6 2 7 2" xfId="2153" xr:uid="{00000000-0005-0000-0000-00008F060000}"/>
    <cellStyle name="20% - Accent6 2 7 2 2" xfId="4045" xr:uid="{00000000-0005-0000-0000-000090060000}"/>
    <cellStyle name="20% - Accent6 2 7 2 3" xfId="4844" xr:uid="{00000000-0005-0000-0000-000091060000}"/>
    <cellStyle name="20% - Accent6 2 7 2 4" xfId="5474" xr:uid="{00000000-0005-0000-0000-000092060000}"/>
    <cellStyle name="20% - Accent6 2 7 3" xfId="3280" xr:uid="{00000000-0005-0000-0000-000093060000}"/>
    <cellStyle name="20% - Accent6 2 7 4" xfId="3561" xr:uid="{00000000-0005-0000-0000-000094060000}"/>
    <cellStyle name="20% - Accent6 2 7 5" xfId="4455" xr:uid="{00000000-0005-0000-0000-000095060000}"/>
    <cellStyle name="20% - Accent6 2 8" xfId="1327" xr:uid="{00000000-0005-0000-0000-000096060000}"/>
    <cellStyle name="20% - Accent6 2 8 2" xfId="2275" xr:uid="{00000000-0005-0000-0000-000097060000}"/>
    <cellStyle name="20% - Accent6 2 8 2 2" xfId="4167" xr:uid="{00000000-0005-0000-0000-000098060000}"/>
    <cellStyle name="20% - Accent6 2 8 2 3" xfId="4966" xr:uid="{00000000-0005-0000-0000-000099060000}"/>
    <cellStyle name="20% - Accent6 2 8 2 4" xfId="5596" xr:uid="{00000000-0005-0000-0000-00009A060000}"/>
    <cellStyle name="20% - Accent6 2 8 3" xfId="3419" xr:uid="{00000000-0005-0000-0000-00009B060000}"/>
    <cellStyle name="20% - Accent6 2 8 4" xfId="2494" xr:uid="{00000000-0005-0000-0000-00009C060000}"/>
    <cellStyle name="20% - Accent6 2 8 5" xfId="2880" xr:uid="{00000000-0005-0000-0000-00009D060000}"/>
    <cellStyle name="20% - Accent6 2 9" xfId="1825" xr:uid="{00000000-0005-0000-0000-00009E060000}"/>
    <cellStyle name="20% - Accent6 2 9 2" xfId="3784" xr:uid="{00000000-0005-0000-0000-00009F060000}"/>
    <cellStyle name="20% - Accent6 2 9 3" xfId="4627" xr:uid="{00000000-0005-0000-0000-0000A0060000}"/>
    <cellStyle name="20% - Accent6 2 9 4" xfId="5317" xr:uid="{00000000-0005-0000-0000-0000A1060000}"/>
    <cellStyle name="20% - Accent6 3" xfId="189" xr:uid="{00000000-0005-0000-0000-0000A2060000}"/>
    <cellStyle name="20% - Accent6 3 10" xfId="2470" xr:uid="{00000000-0005-0000-0000-0000A3060000}"/>
    <cellStyle name="20% - Accent6 3 11" xfId="2950" xr:uid="{00000000-0005-0000-0000-0000A4060000}"/>
    <cellStyle name="20% - Accent6 3 12" xfId="2558" xr:uid="{00000000-0005-0000-0000-0000A5060000}"/>
    <cellStyle name="20% - Accent6 3 2" xfId="370" xr:uid="{00000000-0005-0000-0000-0000A6060000}"/>
    <cellStyle name="20% - Accent6 3 2 2" xfId="1245" xr:uid="{00000000-0005-0000-0000-0000A7060000}"/>
    <cellStyle name="20% - Accent6 3 2 2 2" xfId="2199" xr:uid="{00000000-0005-0000-0000-0000A8060000}"/>
    <cellStyle name="20% - Accent6 3 2 2 2 2" xfId="4091" xr:uid="{00000000-0005-0000-0000-0000A9060000}"/>
    <cellStyle name="20% - Accent6 3 2 2 2 3" xfId="4890" xr:uid="{00000000-0005-0000-0000-0000AA060000}"/>
    <cellStyle name="20% - Accent6 3 2 2 2 4" xfId="5520" xr:uid="{00000000-0005-0000-0000-0000AB060000}"/>
    <cellStyle name="20% - Accent6 3 2 2 3" xfId="3339" xr:uid="{00000000-0005-0000-0000-0000AC060000}"/>
    <cellStyle name="20% - Accent6 3 2 2 4" xfId="2975" xr:uid="{00000000-0005-0000-0000-0000AD060000}"/>
    <cellStyle name="20% - Accent6 3 2 2 5" xfId="3931" xr:uid="{00000000-0005-0000-0000-0000AE060000}"/>
    <cellStyle name="20% - Accent6 3 2 3" xfId="1160" xr:uid="{00000000-0005-0000-0000-0000AF060000}"/>
    <cellStyle name="20% - Accent6 3 2 3 2" xfId="2142" xr:uid="{00000000-0005-0000-0000-0000B0060000}"/>
    <cellStyle name="20% - Accent6 3 2 3 2 2" xfId="4034" xr:uid="{00000000-0005-0000-0000-0000B1060000}"/>
    <cellStyle name="20% - Accent6 3 2 3 2 3" xfId="4833" xr:uid="{00000000-0005-0000-0000-0000B2060000}"/>
    <cellStyle name="20% - Accent6 3 2 3 2 4" xfId="5463" xr:uid="{00000000-0005-0000-0000-0000B3060000}"/>
    <cellStyle name="20% - Accent6 3 2 3 3" xfId="3269" xr:uid="{00000000-0005-0000-0000-0000B4060000}"/>
    <cellStyle name="20% - Accent6 3 2 3 4" xfId="2921" xr:uid="{00000000-0005-0000-0000-0000B5060000}"/>
    <cellStyle name="20% - Accent6 3 2 3 5" xfId="3980" xr:uid="{00000000-0005-0000-0000-0000B6060000}"/>
    <cellStyle name="20% - Accent6 3 2 4" xfId="1870" xr:uid="{00000000-0005-0000-0000-0000B7060000}"/>
    <cellStyle name="20% - Accent6 3 2 4 2" xfId="3819" xr:uid="{00000000-0005-0000-0000-0000B8060000}"/>
    <cellStyle name="20% - Accent6 3 2 4 3" xfId="4661" xr:uid="{00000000-0005-0000-0000-0000B9060000}"/>
    <cellStyle name="20% - Accent6 3 2 4 4" xfId="5344" xr:uid="{00000000-0005-0000-0000-0000BA060000}"/>
    <cellStyle name="20% - Accent6 3 2 5" xfId="2666" xr:uid="{00000000-0005-0000-0000-0000BB060000}"/>
    <cellStyle name="20% - Accent6 3 2 6" xfId="2822" xr:uid="{00000000-0005-0000-0000-0000BC060000}"/>
    <cellStyle name="20% - Accent6 3 2 7" xfId="2688" xr:uid="{00000000-0005-0000-0000-0000BD060000}"/>
    <cellStyle name="20% - Accent6 3 3" xfId="420" xr:uid="{00000000-0005-0000-0000-0000BE060000}"/>
    <cellStyle name="20% - Accent6 3 3 2" xfId="1277" xr:uid="{00000000-0005-0000-0000-0000BF060000}"/>
    <cellStyle name="20% - Accent6 3 3 2 2" xfId="2231" xr:uid="{00000000-0005-0000-0000-0000C0060000}"/>
    <cellStyle name="20% - Accent6 3 3 2 2 2" xfId="4123" xr:uid="{00000000-0005-0000-0000-0000C1060000}"/>
    <cellStyle name="20% - Accent6 3 3 2 2 3" xfId="4922" xr:uid="{00000000-0005-0000-0000-0000C2060000}"/>
    <cellStyle name="20% - Accent6 3 3 2 2 4" xfId="5552" xr:uid="{00000000-0005-0000-0000-0000C3060000}"/>
    <cellStyle name="20% - Accent6 3 3 2 3" xfId="3371" xr:uid="{00000000-0005-0000-0000-0000C4060000}"/>
    <cellStyle name="20% - Accent6 3 3 2 4" xfId="2534" xr:uid="{00000000-0005-0000-0000-0000C5060000}"/>
    <cellStyle name="20% - Accent6 3 3 2 5" xfId="3746" xr:uid="{00000000-0005-0000-0000-0000C6060000}"/>
    <cellStyle name="20% - Accent6 3 3 3" xfId="1305" xr:uid="{00000000-0005-0000-0000-0000C7060000}"/>
    <cellStyle name="20% - Accent6 3 3 3 2" xfId="2256" xr:uid="{00000000-0005-0000-0000-0000C8060000}"/>
    <cellStyle name="20% - Accent6 3 3 3 2 2" xfId="4148" xr:uid="{00000000-0005-0000-0000-0000C9060000}"/>
    <cellStyle name="20% - Accent6 3 3 3 2 3" xfId="4947" xr:uid="{00000000-0005-0000-0000-0000CA060000}"/>
    <cellStyle name="20% - Accent6 3 3 3 2 4" xfId="5577" xr:uid="{00000000-0005-0000-0000-0000CB060000}"/>
    <cellStyle name="20% - Accent6 3 3 3 3" xfId="3398" xr:uid="{00000000-0005-0000-0000-0000CC060000}"/>
    <cellStyle name="20% - Accent6 3 3 3 4" xfId="2515" xr:uid="{00000000-0005-0000-0000-0000CD060000}"/>
    <cellStyle name="20% - Accent6 3 3 3 5" xfId="2772" xr:uid="{00000000-0005-0000-0000-0000CE060000}"/>
    <cellStyle name="20% - Accent6 3 3 4" xfId="1899" xr:uid="{00000000-0005-0000-0000-0000CF060000}"/>
    <cellStyle name="20% - Accent6 3 3 4 2" xfId="3848" xr:uid="{00000000-0005-0000-0000-0000D0060000}"/>
    <cellStyle name="20% - Accent6 3 3 4 3" xfId="4690" xr:uid="{00000000-0005-0000-0000-0000D1060000}"/>
    <cellStyle name="20% - Accent6 3 3 4 4" xfId="5373" xr:uid="{00000000-0005-0000-0000-0000D2060000}"/>
    <cellStyle name="20% - Accent6 3 3 5" xfId="2704" xr:uid="{00000000-0005-0000-0000-0000D3060000}"/>
    <cellStyle name="20% - Accent6 3 3 6" xfId="2609" xr:uid="{00000000-0005-0000-0000-0000D4060000}"/>
    <cellStyle name="20% - Accent6 3 3 7" xfId="2779" xr:uid="{00000000-0005-0000-0000-0000D5060000}"/>
    <cellStyle name="20% - Accent6 3 4" xfId="887" xr:uid="{00000000-0005-0000-0000-0000D6060000}"/>
    <cellStyle name="20% - Accent6 3 4 2" xfId="1354" xr:uid="{00000000-0005-0000-0000-0000D7060000}"/>
    <cellStyle name="20% - Accent6 3 4 2 2" xfId="2300" xr:uid="{00000000-0005-0000-0000-0000D8060000}"/>
    <cellStyle name="20% - Accent6 3 4 2 2 2" xfId="4192" xr:uid="{00000000-0005-0000-0000-0000D9060000}"/>
    <cellStyle name="20% - Accent6 3 4 2 2 3" xfId="4991" xr:uid="{00000000-0005-0000-0000-0000DA060000}"/>
    <cellStyle name="20% - Accent6 3 4 2 2 4" xfId="5621" xr:uid="{00000000-0005-0000-0000-0000DB060000}"/>
    <cellStyle name="20% - Accent6 3 4 2 3" xfId="3444" xr:uid="{00000000-0005-0000-0000-0000DC060000}"/>
    <cellStyle name="20% - Accent6 3 4 2 4" xfId="4354" xr:uid="{00000000-0005-0000-0000-0000DD060000}"/>
    <cellStyle name="20% - Accent6 3 4 2 5" xfId="5153" xr:uid="{00000000-0005-0000-0000-0000DE060000}"/>
    <cellStyle name="20% - Accent6 3 4 3" xfId="1594" xr:uid="{00000000-0005-0000-0000-0000DF060000}"/>
    <cellStyle name="20% - Accent6 3 4 3 2" xfId="2387" xr:uid="{00000000-0005-0000-0000-0000E0060000}"/>
    <cellStyle name="20% - Accent6 3 4 3 2 2" xfId="4279" xr:uid="{00000000-0005-0000-0000-0000E1060000}"/>
    <cellStyle name="20% - Accent6 3 4 3 2 3" xfId="5078" xr:uid="{00000000-0005-0000-0000-0000E2060000}"/>
    <cellStyle name="20% - Accent6 3 4 3 2 4" xfId="5708" xr:uid="{00000000-0005-0000-0000-0000E3060000}"/>
    <cellStyle name="20% - Accent6 3 4 3 3" xfId="3620" xr:uid="{00000000-0005-0000-0000-0000E4060000}"/>
    <cellStyle name="20% - Accent6 3 4 3 4" xfId="4498" xr:uid="{00000000-0005-0000-0000-0000E5060000}"/>
    <cellStyle name="20% - Accent6 3 4 3 5" xfId="5240" xr:uid="{00000000-0005-0000-0000-0000E6060000}"/>
    <cellStyle name="20% - Accent6 3 4 4" xfId="1922" xr:uid="{00000000-0005-0000-0000-0000E7060000}"/>
    <cellStyle name="20% - Accent6 3 4 4 2" xfId="3871" xr:uid="{00000000-0005-0000-0000-0000E8060000}"/>
    <cellStyle name="20% - Accent6 3 4 4 3" xfId="4713" xr:uid="{00000000-0005-0000-0000-0000E9060000}"/>
    <cellStyle name="20% - Accent6 3 4 4 4" xfId="5396" xr:uid="{00000000-0005-0000-0000-0000EA060000}"/>
    <cellStyle name="20% - Accent6 3 4 5" xfId="3015" xr:uid="{00000000-0005-0000-0000-0000EB060000}"/>
    <cellStyle name="20% - Accent6 3 4 6" xfId="2791" xr:uid="{00000000-0005-0000-0000-0000EC060000}"/>
    <cellStyle name="20% - Accent6 3 4 7" xfId="3986" xr:uid="{00000000-0005-0000-0000-0000ED060000}"/>
    <cellStyle name="20% - Accent6 3 5" xfId="1031" xr:uid="{00000000-0005-0000-0000-0000EE060000}"/>
    <cellStyle name="20% - Accent6 3 5 2" xfId="1456" xr:uid="{00000000-0005-0000-0000-0000EF060000}"/>
    <cellStyle name="20% - Accent6 3 5 2 2" xfId="2353" xr:uid="{00000000-0005-0000-0000-0000F0060000}"/>
    <cellStyle name="20% - Accent6 3 5 2 2 2" xfId="4245" xr:uid="{00000000-0005-0000-0000-0000F1060000}"/>
    <cellStyle name="20% - Accent6 3 5 2 2 3" xfId="5044" xr:uid="{00000000-0005-0000-0000-0000F2060000}"/>
    <cellStyle name="20% - Accent6 3 5 2 2 4" xfId="5674" xr:uid="{00000000-0005-0000-0000-0000F3060000}"/>
    <cellStyle name="20% - Accent6 3 5 2 3" xfId="3528" xr:uid="{00000000-0005-0000-0000-0000F4060000}"/>
    <cellStyle name="20% - Accent6 3 5 2 4" xfId="4426" xr:uid="{00000000-0005-0000-0000-0000F5060000}"/>
    <cellStyle name="20% - Accent6 3 5 2 5" xfId="5206" xr:uid="{00000000-0005-0000-0000-0000F6060000}"/>
    <cellStyle name="20% - Accent6 3 5 3" xfId="1691" xr:uid="{00000000-0005-0000-0000-0000F7060000}"/>
    <cellStyle name="20% - Accent6 3 5 3 2" xfId="2435" xr:uid="{00000000-0005-0000-0000-0000F8060000}"/>
    <cellStyle name="20% - Accent6 3 5 3 2 2" xfId="4327" xr:uid="{00000000-0005-0000-0000-0000F9060000}"/>
    <cellStyle name="20% - Accent6 3 5 3 2 3" xfId="5126" xr:uid="{00000000-0005-0000-0000-0000FA060000}"/>
    <cellStyle name="20% - Accent6 3 5 3 2 4" xfId="5756" xr:uid="{00000000-0005-0000-0000-0000FB060000}"/>
    <cellStyle name="20% - Accent6 3 5 3 3" xfId="3692" xr:uid="{00000000-0005-0000-0000-0000FC060000}"/>
    <cellStyle name="20% - Accent6 3 5 3 4" xfId="4561" xr:uid="{00000000-0005-0000-0000-0000FD060000}"/>
    <cellStyle name="20% - Accent6 3 5 3 5" xfId="5288" xr:uid="{00000000-0005-0000-0000-0000FE060000}"/>
    <cellStyle name="20% - Accent6 3 5 4" xfId="2019" xr:uid="{00000000-0005-0000-0000-0000FF060000}"/>
    <cellStyle name="20% - Accent6 3 5 4 2" xfId="3948" xr:uid="{00000000-0005-0000-0000-000000070000}"/>
    <cellStyle name="20% - Accent6 3 5 4 3" xfId="4779" xr:uid="{00000000-0005-0000-0000-000001070000}"/>
    <cellStyle name="20% - Accent6 3 5 4 4" xfId="5444" xr:uid="{00000000-0005-0000-0000-000002070000}"/>
    <cellStyle name="20% - Accent6 3 5 5" xfId="3141" xr:uid="{00000000-0005-0000-0000-000003070000}"/>
    <cellStyle name="20% - Accent6 3 5 6" xfId="3494" xr:uid="{00000000-0005-0000-0000-000004070000}"/>
    <cellStyle name="20% - Accent6 3 5 7" xfId="4398" xr:uid="{00000000-0005-0000-0000-000005070000}"/>
    <cellStyle name="20% - Accent6 3 6" xfId="905" xr:uid="{00000000-0005-0000-0000-000006070000}"/>
    <cellStyle name="20% - Accent6 3 6 2" xfId="1371" xr:uid="{00000000-0005-0000-0000-000007070000}"/>
    <cellStyle name="20% - Accent6 3 6 2 2" xfId="2317" xr:uid="{00000000-0005-0000-0000-000008070000}"/>
    <cellStyle name="20% - Accent6 3 6 2 2 2" xfId="4209" xr:uid="{00000000-0005-0000-0000-000009070000}"/>
    <cellStyle name="20% - Accent6 3 6 2 2 3" xfId="5008" xr:uid="{00000000-0005-0000-0000-00000A070000}"/>
    <cellStyle name="20% - Accent6 3 6 2 2 4" xfId="5638" xr:uid="{00000000-0005-0000-0000-00000B070000}"/>
    <cellStyle name="20% - Accent6 3 6 2 3" xfId="3461" xr:uid="{00000000-0005-0000-0000-00000C070000}"/>
    <cellStyle name="20% - Accent6 3 6 2 4" xfId="4371" xr:uid="{00000000-0005-0000-0000-00000D070000}"/>
    <cellStyle name="20% - Accent6 3 6 2 5" xfId="5170" xr:uid="{00000000-0005-0000-0000-00000E070000}"/>
    <cellStyle name="20% - Accent6 3 6 3" xfId="1610" xr:uid="{00000000-0005-0000-0000-00000F070000}"/>
    <cellStyle name="20% - Accent6 3 6 3 2" xfId="2403" xr:uid="{00000000-0005-0000-0000-000010070000}"/>
    <cellStyle name="20% - Accent6 3 6 3 2 2" xfId="4295" xr:uid="{00000000-0005-0000-0000-000011070000}"/>
    <cellStyle name="20% - Accent6 3 6 3 2 3" xfId="5094" xr:uid="{00000000-0005-0000-0000-000012070000}"/>
    <cellStyle name="20% - Accent6 3 6 3 2 4" xfId="5724" xr:uid="{00000000-0005-0000-0000-000013070000}"/>
    <cellStyle name="20% - Accent6 3 6 3 3" xfId="3636" xr:uid="{00000000-0005-0000-0000-000014070000}"/>
    <cellStyle name="20% - Accent6 3 6 3 4" xfId="4514" xr:uid="{00000000-0005-0000-0000-000015070000}"/>
    <cellStyle name="20% - Accent6 3 6 3 5" xfId="5256" xr:uid="{00000000-0005-0000-0000-000016070000}"/>
    <cellStyle name="20% - Accent6 3 6 4" xfId="1938" xr:uid="{00000000-0005-0000-0000-000017070000}"/>
    <cellStyle name="20% - Accent6 3 6 4 2" xfId="3887" xr:uid="{00000000-0005-0000-0000-000018070000}"/>
    <cellStyle name="20% - Accent6 3 6 4 3" xfId="4729" xr:uid="{00000000-0005-0000-0000-000019070000}"/>
    <cellStyle name="20% - Accent6 3 6 4 4" xfId="5412" xr:uid="{00000000-0005-0000-0000-00001A070000}"/>
    <cellStyle name="20% - Accent6 3 6 5" xfId="3033" xr:uid="{00000000-0005-0000-0000-00001B070000}"/>
    <cellStyle name="20% - Accent6 3 6 6" xfId="3766" xr:uid="{00000000-0005-0000-0000-00001C070000}"/>
    <cellStyle name="20% - Accent6 3 6 7" xfId="4612" xr:uid="{00000000-0005-0000-0000-00001D070000}"/>
    <cellStyle name="20% - Accent6 3 7" xfId="1172" xr:uid="{00000000-0005-0000-0000-00001E070000}"/>
    <cellStyle name="20% - Accent6 3 7 2" xfId="2154" xr:uid="{00000000-0005-0000-0000-00001F070000}"/>
    <cellStyle name="20% - Accent6 3 7 2 2" xfId="4046" xr:uid="{00000000-0005-0000-0000-000020070000}"/>
    <cellStyle name="20% - Accent6 3 7 2 3" xfId="4845" xr:uid="{00000000-0005-0000-0000-000021070000}"/>
    <cellStyle name="20% - Accent6 3 7 2 4" xfId="5475" xr:uid="{00000000-0005-0000-0000-000022070000}"/>
    <cellStyle name="20% - Accent6 3 7 3" xfId="3281" xr:uid="{00000000-0005-0000-0000-000023070000}"/>
    <cellStyle name="20% - Accent6 3 7 4" xfId="3901" xr:uid="{00000000-0005-0000-0000-000024070000}"/>
    <cellStyle name="20% - Accent6 3 7 5" xfId="4743" xr:uid="{00000000-0005-0000-0000-000025070000}"/>
    <cellStyle name="20% - Accent6 3 8" xfId="1326" xr:uid="{00000000-0005-0000-0000-000026070000}"/>
    <cellStyle name="20% - Accent6 3 8 2" xfId="2274" xr:uid="{00000000-0005-0000-0000-000027070000}"/>
    <cellStyle name="20% - Accent6 3 8 2 2" xfId="4166" xr:uid="{00000000-0005-0000-0000-000028070000}"/>
    <cellStyle name="20% - Accent6 3 8 2 3" xfId="4965" xr:uid="{00000000-0005-0000-0000-000029070000}"/>
    <cellStyle name="20% - Accent6 3 8 2 4" xfId="5595" xr:uid="{00000000-0005-0000-0000-00002A070000}"/>
    <cellStyle name="20% - Accent6 3 8 3" xfId="3418" xr:uid="{00000000-0005-0000-0000-00002B070000}"/>
    <cellStyle name="20% - Accent6 3 8 4" xfId="2495" xr:uid="{00000000-0005-0000-0000-00002C070000}"/>
    <cellStyle name="20% - Accent6 3 8 5" xfId="2875" xr:uid="{00000000-0005-0000-0000-00002D070000}"/>
    <cellStyle name="20% - Accent6 3 9" xfId="1826" xr:uid="{00000000-0005-0000-0000-00002E070000}"/>
    <cellStyle name="20% - Accent6 3 9 2" xfId="3785" xr:uid="{00000000-0005-0000-0000-00002F070000}"/>
    <cellStyle name="20% - Accent6 3 9 3" xfId="4628" xr:uid="{00000000-0005-0000-0000-000030070000}"/>
    <cellStyle name="20% - Accent6 3 9 4" xfId="5318" xr:uid="{00000000-0005-0000-0000-000031070000}"/>
    <cellStyle name="20% - Accent6 4" xfId="331" xr:uid="{00000000-0005-0000-0000-000032070000}"/>
    <cellStyle name="20% - Accent6 5" xfId="6073" xr:uid="{00000000-0005-0000-0000-000033070000}"/>
    <cellStyle name="20% - Accent6 6" xfId="6062" xr:uid="{00000000-0005-0000-0000-000034070000}"/>
    <cellStyle name="20% - Accent6 7" xfId="6542" xr:uid="{00000000-0005-0000-0000-000035070000}"/>
    <cellStyle name="20% - Accent6 8" xfId="6335" xr:uid="{00000000-0005-0000-0000-000036070000}"/>
    <cellStyle name="20% - Accent6 9" xfId="5868" xr:uid="{00000000-0005-0000-0000-000037070000}"/>
    <cellStyle name="40% - Accent1 10" xfId="6663" xr:uid="{00000000-0005-0000-0000-000038070000}"/>
    <cellStyle name="40% - Accent1 11" xfId="6771" xr:uid="{00000000-0005-0000-0000-000039070000}"/>
    <cellStyle name="40% - Accent1 12" xfId="6224" xr:uid="{00000000-0005-0000-0000-00003A070000}"/>
    <cellStyle name="40% - Accent1 13" xfId="6864" xr:uid="{00000000-0005-0000-0000-00003B070000}"/>
    <cellStyle name="40% - Accent1 2" xfId="190" xr:uid="{00000000-0005-0000-0000-00003C070000}"/>
    <cellStyle name="40% - Accent1 2 10" xfId="2472" xr:uid="{00000000-0005-0000-0000-00003D070000}"/>
    <cellStyle name="40% - Accent1 2 11" xfId="2942" xr:uid="{00000000-0005-0000-0000-00003E070000}"/>
    <cellStyle name="40% - Accent1 2 12" xfId="3095" xr:uid="{00000000-0005-0000-0000-00003F070000}"/>
    <cellStyle name="40% - Accent1 2 13" xfId="318" xr:uid="{00000000-0005-0000-0000-000040070000}"/>
    <cellStyle name="40% - Accent1 2 14" xfId="6038" xr:uid="{00000000-0005-0000-0000-000041070000}"/>
    <cellStyle name="40% - Accent1 2 15" xfId="6084" xr:uid="{00000000-0005-0000-0000-000042070000}"/>
    <cellStyle name="40% - Accent1 2 16" xfId="6480" xr:uid="{00000000-0005-0000-0000-000043070000}"/>
    <cellStyle name="40% - Accent1 2 17" xfId="5951" xr:uid="{00000000-0005-0000-0000-000044070000}"/>
    <cellStyle name="40% - Accent1 2 18" xfId="6814" xr:uid="{00000000-0005-0000-0000-000045070000}"/>
    <cellStyle name="40% - Accent1 2 19" xfId="6231" xr:uid="{00000000-0005-0000-0000-000046070000}"/>
    <cellStyle name="40% - Accent1 2 2" xfId="191" xr:uid="{00000000-0005-0000-0000-000047070000}"/>
    <cellStyle name="40% - Accent1 2 2 2" xfId="1246" xr:uid="{00000000-0005-0000-0000-000048070000}"/>
    <cellStyle name="40% - Accent1 2 2 2 2" xfId="2200" xr:uid="{00000000-0005-0000-0000-000049070000}"/>
    <cellStyle name="40% - Accent1 2 2 2 2 2" xfId="4092" xr:uid="{00000000-0005-0000-0000-00004A070000}"/>
    <cellStyle name="40% - Accent1 2 2 2 2 3" xfId="4891" xr:uid="{00000000-0005-0000-0000-00004B070000}"/>
    <cellStyle name="40% - Accent1 2 2 2 2 4" xfId="5521" xr:uid="{00000000-0005-0000-0000-00004C070000}"/>
    <cellStyle name="40% - Accent1 2 2 2 3" xfId="3340" xr:uid="{00000000-0005-0000-0000-00004D070000}"/>
    <cellStyle name="40% - Accent1 2 2 2 4" xfId="4030" xr:uid="{00000000-0005-0000-0000-00004E070000}"/>
    <cellStyle name="40% - Accent1 2 2 2 5" xfId="4830" xr:uid="{00000000-0005-0000-0000-00004F070000}"/>
    <cellStyle name="40% - Accent1 2 2 3" xfId="1207" xr:uid="{00000000-0005-0000-0000-000050070000}"/>
    <cellStyle name="40% - Accent1 2 2 3 2" xfId="2178" xr:uid="{00000000-0005-0000-0000-000051070000}"/>
    <cellStyle name="40% - Accent1 2 2 3 2 2" xfId="4070" xr:uid="{00000000-0005-0000-0000-000052070000}"/>
    <cellStyle name="40% - Accent1 2 2 3 2 3" xfId="4869" xr:uid="{00000000-0005-0000-0000-000053070000}"/>
    <cellStyle name="40% - Accent1 2 2 3 2 4" xfId="5499" xr:uid="{00000000-0005-0000-0000-000054070000}"/>
    <cellStyle name="40% - Accent1 2 2 3 3" xfId="3309" xr:uid="{00000000-0005-0000-0000-000055070000}"/>
    <cellStyle name="40% - Accent1 2 2 3 4" xfId="3594" xr:uid="{00000000-0005-0000-0000-000056070000}"/>
    <cellStyle name="40% - Accent1 2 2 3 5" xfId="4477" xr:uid="{00000000-0005-0000-0000-000057070000}"/>
    <cellStyle name="40% - Accent1 2 2 4" xfId="1871" xr:uid="{00000000-0005-0000-0000-000058070000}"/>
    <cellStyle name="40% - Accent1 2 2 4 2" xfId="3820" xr:uid="{00000000-0005-0000-0000-000059070000}"/>
    <cellStyle name="40% - Accent1 2 2 4 3" xfId="4662" xr:uid="{00000000-0005-0000-0000-00005A070000}"/>
    <cellStyle name="40% - Accent1 2 2 4 4" xfId="5345" xr:uid="{00000000-0005-0000-0000-00005B070000}"/>
    <cellStyle name="40% - Accent1 2 2 5" xfId="2667" xr:uid="{00000000-0005-0000-0000-00005C070000}"/>
    <cellStyle name="40% - Accent1 2 2 6" xfId="2817" xr:uid="{00000000-0005-0000-0000-00005D070000}"/>
    <cellStyle name="40% - Accent1 2 2 7" xfId="2832" xr:uid="{00000000-0005-0000-0000-00005E070000}"/>
    <cellStyle name="40% - Accent1 2 20" xfId="6431" xr:uid="{00000000-0005-0000-0000-00005F070000}"/>
    <cellStyle name="40% - Accent1 2 21" xfId="6742" xr:uid="{00000000-0005-0000-0000-000060070000}"/>
    <cellStyle name="40% - Accent1 2 22" xfId="6253" xr:uid="{00000000-0005-0000-0000-000061070000}"/>
    <cellStyle name="40% - Accent1 2 3" xfId="417" xr:uid="{00000000-0005-0000-0000-000062070000}"/>
    <cellStyle name="40% - Accent1 2 3 2" xfId="1276" xr:uid="{00000000-0005-0000-0000-000063070000}"/>
    <cellStyle name="40% - Accent1 2 3 2 2" xfId="2230" xr:uid="{00000000-0005-0000-0000-000064070000}"/>
    <cellStyle name="40% - Accent1 2 3 2 2 2" xfId="4122" xr:uid="{00000000-0005-0000-0000-000065070000}"/>
    <cellStyle name="40% - Accent1 2 3 2 2 3" xfId="4921" xr:uid="{00000000-0005-0000-0000-000066070000}"/>
    <cellStyle name="40% - Accent1 2 3 2 2 4" xfId="5551" xr:uid="{00000000-0005-0000-0000-000067070000}"/>
    <cellStyle name="40% - Accent1 2 3 2 3" xfId="3370" xr:uid="{00000000-0005-0000-0000-000068070000}"/>
    <cellStyle name="40% - Accent1 2 3 2 4" xfId="2535" xr:uid="{00000000-0005-0000-0000-000069070000}"/>
    <cellStyle name="40% - Accent1 2 3 2 5" xfId="3584" xr:uid="{00000000-0005-0000-0000-00006A070000}"/>
    <cellStyle name="40% - Accent1 2 3 3" xfId="1307" xr:uid="{00000000-0005-0000-0000-00006B070000}"/>
    <cellStyle name="40% - Accent1 2 3 3 2" xfId="2257" xr:uid="{00000000-0005-0000-0000-00006C070000}"/>
    <cellStyle name="40% - Accent1 2 3 3 2 2" xfId="4149" xr:uid="{00000000-0005-0000-0000-00006D070000}"/>
    <cellStyle name="40% - Accent1 2 3 3 2 3" xfId="4948" xr:uid="{00000000-0005-0000-0000-00006E070000}"/>
    <cellStyle name="40% - Accent1 2 3 3 2 4" xfId="5578" xr:uid="{00000000-0005-0000-0000-00006F070000}"/>
    <cellStyle name="40% - Accent1 2 3 3 3" xfId="3400" xr:uid="{00000000-0005-0000-0000-000070070000}"/>
    <cellStyle name="40% - Accent1 2 3 3 4" xfId="2513" xr:uid="{00000000-0005-0000-0000-000071070000}"/>
    <cellStyle name="40% - Accent1 2 3 3 5" xfId="2644" xr:uid="{00000000-0005-0000-0000-000072070000}"/>
    <cellStyle name="40% - Accent1 2 3 4" xfId="1898" xr:uid="{00000000-0005-0000-0000-000073070000}"/>
    <cellStyle name="40% - Accent1 2 3 4 2" xfId="3847" xr:uid="{00000000-0005-0000-0000-000074070000}"/>
    <cellStyle name="40% - Accent1 2 3 4 3" xfId="4689" xr:uid="{00000000-0005-0000-0000-000075070000}"/>
    <cellStyle name="40% - Accent1 2 3 4 4" xfId="5372" xr:uid="{00000000-0005-0000-0000-000076070000}"/>
    <cellStyle name="40% - Accent1 2 3 5" xfId="2703" xr:uid="{00000000-0005-0000-0000-000077070000}"/>
    <cellStyle name="40% - Accent1 2 3 6" xfId="2610" xr:uid="{00000000-0005-0000-0000-000078070000}"/>
    <cellStyle name="40% - Accent1 2 3 7" xfId="2759" xr:uid="{00000000-0005-0000-0000-000079070000}"/>
    <cellStyle name="40% - Accent1 2 4" xfId="889" xr:uid="{00000000-0005-0000-0000-00007A070000}"/>
    <cellStyle name="40% - Accent1 2 4 2" xfId="1356" xr:uid="{00000000-0005-0000-0000-00007B070000}"/>
    <cellStyle name="40% - Accent1 2 4 2 2" xfId="2302" xr:uid="{00000000-0005-0000-0000-00007C070000}"/>
    <cellStyle name="40% - Accent1 2 4 2 2 2" xfId="4194" xr:uid="{00000000-0005-0000-0000-00007D070000}"/>
    <cellStyle name="40% - Accent1 2 4 2 2 3" xfId="4993" xr:uid="{00000000-0005-0000-0000-00007E070000}"/>
    <cellStyle name="40% - Accent1 2 4 2 2 4" xfId="5623" xr:uid="{00000000-0005-0000-0000-00007F070000}"/>
    <cellStyle name="40% - Accent1 2 4 2 3" xfId="3446" xr:uid="{00000000-0005-0000-0000-000080070000}"/>
    <cellStyle name="40% - Accent1 2 4 2 4" xfId="4356" xr:uid="{00000000-0005-0000-0000-000081070000}"/>
    <cellStyle name="40% - Accent1 2 4 2 5" xfId="5155" xr:uid="{00000000-0005-0000-0000-000082070000}"/>
    <cellStyle name="40% - Accent1 2 4 3" xfId="1596" xr:uid="{00000000-0005-0000-0000-000083070000}"/>
    <cellStyle name="40% - Accent1 2 4 3 2" xfId="2389" xr:uid="{00000000-0005-0000-0000-000084070000}"/>
    <cellStyle name="40% - Accent1 2 4 3 2 2" xfId="4281" xr:uid="{00000000-0005-0000-0000-000085070000}"/>
    <cellStyle name="40% - Accent1 2 4 3 2 3" xfId="5080" xr:uid="{00000000-0005-0000-0000-000086070000}"/>
    <cellStyle name="40% - Accent1 2 4 3 2 4" xfId="5710" xr:uid="{00000000-0005-0000-0000-000087070000}"/>
    <cellStyle name="40% - Accent1 2 4 3 3" xfId="3622" xr:uid="{00000000-0005-0000-0000-000088070000}"/>
    <cellStyle name="40% - Accent1 2 4 3 4" xfId="4500" xr:uid="{00000000-0005-0000-0000-000089070000}"/>
    <cellStyle name="40% - Accent1 2 4 3 5" xfId="5242" xr:uid="{00000000-0005-0000-0000-00008A070000}"/>
    <cellStyle name="40% - Accent1 2 4 4" xfId="1924" xr:uid="{00000000-0005-0000-0000-00008B070000}"/>
    <cellStyle name="40% - Accent1 2 4 4 2" xfId="3873" xr:uid="{00000000-0005-0000-0000-00008C070000}"/>
    <cellStyle name="40% - Accent1 2 4 4 3" xfId="4715" xr:uid="{00000000-0005-0000-0000-00008D070000}"/>
    <cellStyle name="40% - Accent1 2 4 4 4" xfId="5398" xr:uid="{00000000-0005-0000-0000-00008E070000}"/>
    <cellStyle name="40% - Accent1 2 4 5" xfId="3017" xr:uid="{00000000-0005-0000-0000-00008F070000}"/>
    <cellStyle name="40% - Accent1 2 4 6" xfId="2777" xr:uid="{00000000-0005-0000-0000-000090070000}"/>
    <cellStyle name="40% - Accent1 2 4 7" xfId="2750" xr:uid="{00000000-0005-0000-0000-000091070000}"/>
    <cellStyle name="40% - Accent1 2 5" xfId="1084" xr:uid="{00000000-0005-0000-0000-000092070000}"/>
    <cellStyle name="40% - Accent1 2 5 2" xfId="1507" xr:uid="{00000000-0005-0000-0000-000093070000}"/>
    <cellStyle name="40% - Accent1 2 5 2 2" xfId="2367" xr:uid="{00000000-0005-0000-0000-000094070000}"/>
    <cellStyle name="40% - Accent1 2 5 2 2 2" xfId="4259" xr:uid="{00000000-0005-0000-0000-000095070000}"/>
    <cellStyle name="40% - Accent1 2 5 2 2 3" xfId="5058" xr:uid="{00000000-0005-0000-0000-000096070000}"/>
    <cellStyle name="40% - Accent1 2 5 2 2 4" xfId="5688" xr:uid="{00000000-0005-0000-0000-000097070000}"/>
    <cellStyle name="40% - Accent1 2 5 2 3" xfId="3562" xr:uid="{00000000-0005-0000-0000-000098070000}"/>
    <cellStyle name="40% - Accent1 2 5 2 4" xfId="4456" xr:uid="{00000000-0005-0000-0000-000099070000}"/>
    <cellStyle name="40% - Accent1 2 5 2 5" xfId="5220" xr:uid="{00000000-0005-0000-0000-00009A070000}"/>
    <cellStyle name="40% - Accent1 2 5 3" xfId="1740" xr:uid="{00000000-0005-0000-0000-00009B070000}"/>
    <cellStyle name="40% - Accent1 2 5 3 2" xfId="2447" xr:uid="{00000000-0005-0000-0000-00009C070000}"/>
    <cellStyle name="40% - Accent1 2 5 3 2 2" xfId="4339" xr:uid="{00000000-0005-0000-0000-00009D070000}"/>
    <cellStyle name="40% - Accent1 2 5 3 2 3" xfId="5138" xr:uid="{00000000-0005-0000-0000-00009E070000}"/>
    <cellStyle name="40% - Accent1 2 5 3 2 4" xfId="5768" xr:uid="{00000000-0005-0000-0000-00009F070000}"/>
    <cellStyle name="40% - Accent1 2 5 3 3" xfId="3725" xr:uid="{00000000-0005-0000-0000-0000A0070000}"/>
    <cellStyle name="40% - Accent1 2 5 3 4" xfId="4584" xr:uid="{00000000-0005-0000-0000-0000A1070000}"/>
    <cellStyle name="40% - Accent1 2 5 3 5" xfId="5300" xr:uid="{00000000-0005-0000-0000-0000A2070000}"/>
    <cellStyle name="40% - Accent1 2 5 4" xfId="2068" xr:uid="{00000000-0005-0000-0000-0000A3070000}"/>
    <cellStyle name="40% - Accent1 2 5 4 2" xfId="3982" xr:uid="{00000000-0005-0000-0000-0000A4070000}"/>
    <cellStyle name="40% - Accent1 2 5 4 3" xfId="4804" xr:uid="{00000000-0005-0000-0000-0000A5070000}"/>
    <cellStyle name="40% - Accent1 2 5 4 4" xfId="5456" xr:uid="{00000000-0005-0000-0000-0000A6070000}"/>
    <cellStyle name="40% - Accent1 2 5 5" xfId="3194" xr:uid="{00000000-0005-0000-0000-0000A7070000}"/>
    <cellStyle name="40% - Accent1 2 5 6" xfId="3977" xr:uid="{00000000-0005-0000-0000-0000A8070000}"/>
    <cellStyle name="40% - Accent1 2 5 7" xfId="4801" xr:uid="{00000000-0005-0000-0000-0000A9070000}"/>
    <cellStyle name="40% - Accent1 2 6" xfId="1126" xr:uid="{00000000-0005-0000-0000-0000AA070000}"/>
    <cellStyle name="40% - Accent1 2 6 2" xfId="1549" xr:uid="{00000000-0005-0000-0000-0000AB070000}"/>
    <cellStyle name="40% - Accent1 2 6 2 2" xfId="2374" xr:uid="{00000000-0005-0000-0000-0000AC070000}"/>
    <cellStyle name="40% - Accent1 2 6 2 2 2" xfId="4266" xr:uid="{00000000-0005-0000-0000-0000AD070000}"/>
    <cellStyle name="40% - Accent1 2 6 2 2 3" xfId="5065" xr:uid="{00000000-0005-0000-0000-0000AE070000}"/>
    <cellStyle name="40% - Accent1 2 6 2 2 4" xfId="5695" xr:uid="{00000000-0005-0000-0000-0000AF070000}"/>
    <cellStyle name="40% - Accent1 2 6 2 3" xfId="3590" xr:uid="{00000000-0005-0000-0000-0000B0070000}"/>
    <cellStyle name="40% - Accent1 2 6 2 4" xfId="4474" xr:uid="{00000000-0005-0000-0000-0000B1070000}"/>
    <cellStyle name="40% - Accent1 2 6 2 5" xfId="5227" xr:uid="{00000000-0005-0000-0000-0000B2070000}"/>
    <cellStyle name="40% - Accent1 2 6 3" xfId="1781" xr:uid="{00000000-0005-0000-0000-0000B3070000}"/>
    <cellStyle name="40% - Accent1 2 6 3 2" xfId="2453" xr:uid="{00000000-0005-0000-0000-0000B4070000}"/>
    <cellStyle name="40% - Accent1 2 6 3 2 2" xfId="4345" xr:uid="{00000000-0005-0000-0000-0000B5070000}"/>
    <cellStyle name="40% - Accent1 2 6 3 2 3" xfId="5144" xr:uid="{00000000-0005-0000-0000-0000B6070000}"/>
    <cellStyle name="40% - Accent1 2 6 3 2 4" xfId="5774" xr:uid="{00000000-0005-0000-0000-0000B7070000}"/>
    <cellStyle name="40% - Accent1 2 6 3 3" xfId="3753" xr:uid="{00000000-0005-0000-0000-0000B8070000}"/>
    <cellStyle name="40% - Accent1 2 6 3 4" xfId="4604" xr:uid="{00000000-0005-0000-0000-0000B9070000}"/>
    <cellStyle name="40% - Accent1 2 6 3 5" xfId="5306" xr:uid="{00000000-0005-0000-0000-0000BA070000}"/>
    <cellStyle name="40% - Accent1 2 6 4" xfId="2109" xr:uid="{00000000-0005-0000-0000-0000BB070000}"/>
    <cellStyle name="40% - Accent1 2 6 4 2" xfId="4012" xr:uid="{00000000-0005-0000-0000-0000BC070000}"/>
    <cellStyle name="40% - Accent1 2 6 4 3" xfId="4822" xr:uid="{00000000-0005-0000-0000-0000BD070000}"/>
    <cellStyle name="40% - Accent1 2 6 4 4" xfId="5462" xr:uid="{00000000-0005-0000-0000-0000BE070000}"/>
    <cellStyle name="40% - Accent1 2 6 5" xfId="3236" xr:uid="{00000000-0005-0000-0000-0000BF070000}"/>
    <cellStyle name="40% - Accent1 2 6 6" xfId="2543" xr:uid="{00000000-0005-0000-0000-0000C0070000}"/>
    <cellStyle name="40% - Accent1 2 6 7" xfId="3730" xr:uid="{00000000-0005-0000-0000-0000C1070000}"/>
    <cellStyle name="40% - Accent1 2 7" xfId="1173" xr:uid="{00000000-0005-0000-0000-0000C2070000}"/>
    <cellStyle name="40% - Accent1 2 7 2" xfId="2155" xr:uid="{00000000-0005-0000-0000-0000C3070000}"/>
    <cellStyle name="40% - Accent1 2 7 2 2" xfId="4047" xr:uid="{00000000-0005-0000-0000-0000C4070000}"/>
    <cellStyle name="40% - Accent1 2 7 2 3" xfId="4846" xr:uid="{00000000-0005-0000-0000-0000C5070000}"/>
    <cellStyle name="40% - Accent1 2 7 2 4" xfId="5476" xr:uid="{00000000-0005-0000-0000-0000C6070000}"/>
    <cellStyle name="40% - Accent1 2 7 3" xfId="3282" xr:uid="{00000000-0005-0000-0000-0000C7070000}"/>
    <cellStyle name="40% - Accent1 2 7 4" xfId="3650" xr:uid="{00000000-0005-0000-0000-0000C8070000}"/>
    <cellStyle name="40% - Accent1 2 7 5" xfId="4528" xr:uid="{00000000-0005-0000-0000-0000C9070000}"/>
    <cellStyle name="40% - Accent1 2 8" xfId="1325" xr:uid="{00000000-0005-0000-0000-0000CA070000}"/>
    <cellStyle name="40% - Accent1 2 8 2" xfId="2273" xr:uid="{00000000-0005-0000-0000-0000CB070000}"/>
    <cellStyle name="40% - Accent1 2 8 2 2" xfId="4165" xr:uid="{00000000-0005-0000-0000-0000CC070000}"/>
    <cellStyle name="40% - Accent1 2 8 2 3" xfId="4964" xr:uid="{00000000-0005-0000-0000-0000CD070000}"/>
    <cellStyle name="40% - Accent1 2 8 2 4" xfId="5594" xr:uid="{00000000-0005-0000-0000-0000CE070000}"/>
    <cellStyle name="40% - Accent1 2 8 3" xfId="3417" xr:uid="{00000000-0005-0000-0000-0000CF070000}"/>
    <cellStyle name="40% - Accent1 2 8 4" xfId="2496" xr:uid="{00000000-0005-0000-0000-0000D0070000}"/>
    <cellStyle name="40% - Accent1 2 8 5" xfId="2869" xr:uid="{00000000-0005-0000-0000-0000D1070000}"/>
    <cellStyle name="40% - Accent1 2 9" xfId="1827" xr:uid="{00000000-0005-0000-0000-0000D2070000}"/>
    <cellStyle name="40% - Accent1 2 9 2" xfId="3786" xr:uid="{00000000-0005-0000-0000-0000D3070000}"/>
    <cellStyle name="40% - Accent1 2 9 3" xfId="4629" xr:uid="{00000000-0005-0000-0000-0000D4070000}"/>
    <cellStyle name="40% - Accent1 2 9 4" xfId="5319" xr:uid="{00000000-0005-0000-0000-0000D5070000}"/>
    <cellStyle name="40% - Accent1 3" xfId="192" xr:uid="{00000000-0005-0000-0000-0000D6070000}"/>
    <cellStyle name="40% - Accent1 3 10" xfId="2473" xr:uid="{00000000-0005-0000-0000-0000D7070000}"/>
    <cellStyle name="40% - Accent1 3 11" xfId="2938" xr:uid="{00000000-0005-0000-0000-0000D8070000}"/>
    <cellStyle name="40% - Accent1 3 12" xfId="2731" xr:uid="{00000000-0005-0000-0000-0000D9070000}"/>
    <cellStyle name="40% - Accent1 3 2" xfId="371" xr:uid="{00000000-0005-0000-0000-0000DA070000}"/>
    <cellStyle name="40% - Accent1 3 2 2" xfId="1247" xr:uid="{00000000-0005-0000-0000-0000DB070000}"/>
    <cellStyle name="40% - Accent1 3 2 2 2" xfId="2201" xr:uid="{00000000-0005-0000-0000-0000DC070000}"/>
    <cellStyle name="40% - Accent1 3 2 2 2 2" xfId="4093" xr:uid="{00000000-0005-0000-0000-0000DD070000}"/>
    <cellStyle name="40% - Accent1 3 2 2 2 3" xfId="4892" xr:uid="{00000000-0005-0000-0000-0000DE070000}"/>
    <cellStyle name="40% - Accent1 3 2 2 2 4" xfId="5522" xr:uid="{00000000-0005-0000-0000-0000DF070000}"/>
    <cellStyle name="40% - Accent1 3 2 2 3" xfId="3341" xr:uid="{00000000-0005-0000-0000-0000E0070000}"/>
    <cellStyle name="40% - Accent1 3 2 2 4" xfId="3769" xr:uid="{00000000-0005-0000-0000-0000E1070000}"/>
    <cellStyle name="40% - Accent1 3 2 2 5" xfId="4613" xr:uid="{00000000-0005-0000-0000-0000E2070000}"/>
    <cellStyle name="40% - Accent1 3 2 3" xfId="1206" xr:uid="{00000000-0005-0000-0000-0000E3070000}"/>
    <cellStyle name="40% - Accent1 3 2 3 2" xfId="2177" xr:uid="{00000000-0005-0000-0000-0000E4070000}"/>
    <cellStyle name="40% - Accent1 3 2 3 2 2" xfId="4069" xr:uid="{00000000-0005-0000-0000-0000E5070000}"/>
    <cellStyle name="40% - Accent1 3 2 3 2 3" xfId="4868" xr:uid="{00000000-0005-0000-0000-0000E6070000}"/>
    <cellStyle name="40% - Accent1 3 2 3 2 4" xfId="5498" xr:uid="{00000000-0005-0000-0000-0000E7070000}"/>
    <cellStyle name="40% - Accent1 3 2 3 3" xfId="3308" xr:uid="{00000000-0005-0000-0000-0000E8070000}"/>
    <cellStyle name="40% - Accent1 3 2 3 4" xfId="3759" xr:uid="{00000000-0005-0000-0000-0000E9070000}"/>
    <cellStyle name="40% - Accent1 3 2 3 5" xfId="4607" xr:uid="{00000000-0005-0000-0000-0000EA070000}"/>
    <cellStyle name="40% - Accent1 3 2 4" xfId="1872" xr:uid="{00000000-0005-0000-0000-0000EB070000}"/>
    <cellStyle name="40% - Accent1 3 2 4 2" xfId="3821" xr:uid="{00000000-0005-0000-0000-0000EC070000}"/>
    <cellStyle name="40% - Accent1 3 2 4 3" xfId="4663" xr:uid="{00000000-0005-0000-0000-0000ED070000}"/>
    <cellStyle name="40% - Accent1 3 2 4 4" xfId="5346" xr:uid="{00000000-0005-0000-0000-0000EE070000}"/>
    <cellStyle name="40% - Accent1 3 2 5" xfId="2668" xr:uid="{00000000-0005-0000-0000-0000EF070000}"/>
    <cellStyle name="40% - Accent1 3 2 6" xfId="2813" xr:uid="{00000000-0005-0000-0000-0000F0070000}"/>
    <cellStyle name="40% - Accent1 3 2 7" xfId="2725" xr:uid="{00000000-0005-0000-0000-0000F1070000}"/>
    <cellStyle name="40% - Accent1 3 3" xfId="416" xr:uid="{00000000-0005-0000-0000-0000F2070000}"/>
    <cellStyle name="40% - Accent1 3 3 2" xfId="1275" xr:uid="{00000000-0005-0000-0000-0000F3070000}"/>
    <cellStyle name="40% - Accent1 3 3 2 2" xfId="2229" xr:uid="{00000000-0005-0000-0000-0000F4070000}"/>
    <cellStyle name="40% - Accent1 3 3 2 2 2" xfId="4121" xr:uid="{00000000-0005-0000-0000-0000F5070000}"/>
    <cellStyle name="40% - Accent1 3 3 2 2 3" xfId="4920" xr:uid="{00000000-0005-0000-0000-0000F6070000}"/>
    <cellStyle name="40% - Accent1 3 3 2 2 4" xfId="5550" xr:uid="{00000000-0005-0000-0000-0000F7070000}"/>
    <cellStyle name="40% - Accent1 3 3 2 3" xfId="3369" xr:uid="{00000000-0005-0000-0000-0000F8070000}"/>
    <cellStyle name="40% - Accent1 3 3 2 4" xfId="2727" xr:uid="{00000000-0005-0000-0000-0000F9070000}"/>
    <cellStyle name="40% - Accent1 3 3 2 5" xfId="2589" xr:uid="{00000000-0005-0000-0000-0000FA070000}"/>
    <cellStyle name="40% - Accent1 3 3 3" xfId="1308" xr:uid="{00000000-0005-0000-0000-0000FB070000}"/>
    <cellStyle name="40% - Accent1 3 3 3 2" xfId="2258" xr:uid="{00000000-0005-0000-0000-0000FC070000}"/>
    <cellStyle name="40% - Accent1 3 3 3 2 2" xfId="4150" xr:uid="{00000000-0005-0000-0000-0000FD070000}"/>
    <cellStyle name="40% - Accent1 3 3 3 2 3" xfId="4949" xr:uid="{00000000-0005-0000-0000-0000FE070000}"/>
    <cellStyle name="40% - Accent1 3 3 3 2 4" xfId="5579" xr:uid="{00000000-0005-0000-0000-0000FF070000}"/>
    <cellStyle name="40% - Accent1 3 3 3 3" xfId="3401" xr:uid="{00000000-0005-0000-0000-000000080000}"/>
    <cellStyle name="40% - Accent1 3 3 3 4" xfId="2512" xr:uid="{00000000-0005-0000-0000-000001080000}"/>
    <cellStyle name="40% - Accent1 3 3 3 5" xfId="2645" xr:uid="{00000000-0005-0000-0000-000002080000}"/>
    <cellStyle name="40% - Accent1 3 3 4" xfId="1897" xr:uid="{00000000-0005-0000-0000-000003080000}"/>
    <cellStyle name="40% - Accent1 3 3 4 2" xfId="3846" xr:uid="{00000000-0005-0000-0000-000004080000}"/>
    <cellStyle name="40% - Accent1 3 3 4 3" xfId="4688" xr:uid="{00000000-0005-0000-0000-000005080000}"/>
    <cellStyle name="40% - Accent1 3 3 4 4" xfId="5371" xr:uid="{00000000-0005-0000-0000-000006080000}"/>
    <cellStyle name="40% - Accent1 3 3 5" xfId="2702" xr:uid="{00000000-0005-0000-0000-000007080000}"/>
    <cellStyle name="40% - Accent1 3 3 6" xfId="2611" xr:uid="{00000000-0005-0000-0000-000008080000}"/>
    <cellStyle name="40% - Accent1 3 3 7" xfId="4028" xr:uid="{00000000-0005-0000-0000-000009080000}"/>
    <cellStyle name="40% - Accent1 3 4" xfId="890" xr:uid="{00000000-0005-0000-0000-00000A080000}"/>
    <cellStyle name="40% - Accent1 3 4 2" xfId="1357" xr:uid="{00000000-0005-0000-0000-00000B080000}"/>
    <cellStyle name="40% - Accent1 3 4 2 2" xfId="2303" xr:uid="{00000000-0005-0000-0000-00000C080000}"/>
    <cellStyle name="40% - Accent1 3 4 2 2 2" xfId="4195" xr:uid="{00000000-0005-0000-0000-00000D080000}"/>
    <cellStyle name="40% - Accent1 3 4 2 2 3" xfId="4994" xr:uid="{00000000-0005-0000-0000-00000E080000}"/>
    <cellStyle name="40% - Accent1 3 4 2 2 4" xfId="5624" xr:uid="{00000000-0005-0000-0000-00000F080000}"/>
    <cellStyle name="40% - Accent1 3 4 2 3" xfId="3447" xr:uid="{00000000-0005-0000-0000-000010080000}"/>
    <cellStyle name="40% - Accent1 3 4 2 4" xfId="4357" xr:uid="{00000000-0005-0000-0000-000011080000}"/>
    <cellStyle name="40% - Accent1 3 4 2 5" xfId="5156" xr:uid="{00000000-0005-0000-0000-000012080000}"/>
    <cellStyle name="40% - Accent1 3 4 3" xfId="1597" xr:uid="{00000000-0005-0000-0000-000013080000}"/>
    <cellStyle name="40% - Accent1 3 4 3 2" xfId="2390" xr:uid="{00000000-0005-0000-0000-000014080000}"/>
    <cellStyle name="40% - Accent1 3 4 3 2 2" xfId="4282" xr:uid="{00000000-0005-0000-0000-000015080000}"/>
    <cellStyle name="40% - Accent1 3 4 3 2 3" xfId="5081" xr:uid="{00000000-0005-0000-0000-000016080000}"/>
    <cellStyle name="40% - Accent1 3 4 3 2 4" xfId="5711" xr:uid="{00000000-0005-0000-0000-000017080000}"/>
    <cellStyle name="40% - Accent1 3 4 3 3" xfId="3623" xr:uid="{00000000-0005-0000-0000-000018080000}"/>
    <cellStyle name="40% - Accent1 3 4 3 4" xfId="4501" xr:uid="{00000000-0005-0000-0000-000019080000}"/>
    <cellStyle name="40% - Accent1 3 4 3 5" xfId="5243" xr:uid="{00000000-0005-0000-0000-00001A080000}"/>
    <cellStyle name="40% - Accent1 3 4 4" xfId="1925" xr:uid="{00000000-0005-0000-0000-00001B080000}"/>
    <cellStyle name="40% - Accent1 3 4 4 2" xfId="3874" xr:uid="{00000000-0005-0000-0000-00001C080000}"/>
    <cellStyle name="40% - Accent1 3 4 4 3" xfId="4716" xr:uid="{00000000-0005-0000-0000-00001D080000}"/>
    <cellStyle name="40% - Accent1 3 4 4 4" xfId="5399" xr:uid="{00000000-0005-0000-0000-00001E080000}"/>
    <cellStyle name="40% - Accent1 3 4 5" xfId="3018" xr:uid="{00000000-0005-0000-0000-00001F080000}"/>
    <cellStyle name="40% - Accent1 3 4 6" xfId="2770" xr:uid="{00000000-0005-0000-0000-000020080000}"/>
    <cellStyle name="40% - Accent1 3 4 7" xfId="2575" xr:uid="{00000000-0005-0000-0000-000021080000}"/>
    <cellStyle name="40% - Accent1 3 5" xfId="1062" xr:uid="{00000000-0005-0000-0000-000022080000}"/>
    <cellStyle name="40% - Accent1 3 5 2" xfId="1487" xr:uid="{00000000-0005-0000-0000-000023080000}"/>
    <cellStyle name="40% - Accent1 3 5 2 2" xfId="2365" xr:uid="{00000000-0005-0000-0000-000024080000}"/>
    <cellStyle name="40% - Accent1 3 5 2 2 2" xfId="4257" xr:uid="{00000000-0005-0000-0000-000025080000}"/>
    <cellStyle name="40% - Accent1 3 5 2 2 3" xfId="5056" xr:uid="{00000000-0005-0000-0000-000026080000}"/>
    <cellStyle name="40% - Accent1 3 5 2 2 4" xfId="5686" xr:uid="{00000000-0005-0000-0000-000027080000}"/>
    <cellStyle name="40% - Accent1 3 5 2 3" xfId="3550" xr:uid="{00000000-0005-0000-0000-000028080000}"/>
    <cellStyle name="40% - Accent1 3 5 2 4" xfId="4446" xr:uid="{00000000-0005-0000-0000-000029080000}"/>
    <cellStyle name="40% - Accent1 3 5 2 5" xfId="5218" xr:uid="{00000000-0005-0000-0000-00002A080000}"/>
    <cellStyle name="40% - Accent1 3 5 3" xfId="1720" xr:uid="{00000000-0005-0000-0000-00002B080000}"/>
    <cellStyle name="40% - Accent1 3 5 3 2" xfId="2445" xr:uid="{00000000-0005-0000-0000-00002C080000}"/>
    <cellStyle name="40% - Accent1 3 5 3 2 2" xfId="4337" xr:uid="{00000000-0005-0000-0000-00002D080000}"/>
    <cellStyle name="40% - Accent1 3 5 3 2 3" xfId="5136" xr:uid="{00000000-0005-0000-0000-00002E080000}"/>
    <cellStyle name="40% - Accent1 3 5 3 2 4" xfId="5766" xr:uid="{00000000-0005-0000-0000-00002F080000}"/>
    <cellStyle name="40% - Accent1 3 5 3 3" xfId="3712" xr:uid="{00000000-0005-0000-0000-000030080000}"/>
    <cellStyle name="40% - Accent1 3 5 3 4" xfId="4576" xr:uid="{00000000-0005-0000-0000-000031080000}"/>
    <cellStyle name="40% - Accent1 3 5 3 5" xfId="5298" xr:uid="{00000000-0005-0000-0000-000032080000}"/>
    <cellStyle name="40% - Accent1 3 5 4" xfId="2048" xr:uid="{00000000-0005-0000-0000-000033080000}"/>
    <cellStyle name="40% - Accent1 3 5 4 2" xfId="3967" xr:uid="{00000000-0005-0000-0000-000034080000}"/>
    <cellStyle name="40% - Accent1 3 5 4 3" xfId="4795" xr:uid="{00000000-0005-0000-0000-000035080000}"/>
    <cellStyle name="40% - Accent1 3 5 4 4" xfId="5454" xr:uid="{00000000-0005-0000-0000-000036080000}"/>
    <cellStyle name="40% - Accent1 3 5 5" xfId="3172" xr:uid="{00000000-0005-0000-0000-000037080000}"/>
    <cellStyle name="40% - Accent1 3 5 6" xfId="2721" xr:uid="{00000000-0005-0000-0000-000038080000}"/>
    <cellStyle name="40% - Accent1 3 5 7" xfId="2592" xr:uid="{00000000-0005-0000-0000-000039080000}"/>
    <cellStyle name="40% - Accent1 3 6" xfId="1106" xr:uid="{00000000-0005-0000-0000-00003A080000}"/>
    <cellStyle name="40% - Accent1 3 6 2" xfId="1529" xr:uid="{00000000-0005-0000-0000-00003B080000}"/>
    <cellStyle name="40% - Accent1 3 6 2 2" xfId="2372" xr:uid="{00000000-0005-0000-0000-00003C080000}"/>
    <cellStyle name="40% - Accent1 3 6 2 2 2" xfId="4264" xr:uid="{00000000-0005-0000-0000-00003D080000}"/>
    <cellStyle name="40% - Accent1 3 6 2 2 3" xfId="5063" xr:uid="{00000000-0005-0000-0000-00003E080000}"/>
    <cellStyle name="40% - Accent1 3 6 2 2 4" xfId="5693" xr:uid="{00000000-0005-0000-0000-00003F080000}"/>
    <cellStyle name="40% - Accent1 3 6 2 3" xfId="3577" xr:uid="{00000000-0005-0000-0000-000040080000}"/>
    <cellStyle name="40% - Accent1 3 6 2 4" xfId="4465" xr:uid="{00000000-0005-0000-0000-000041080000}"/>
    <cellStyle name="40% - Accent1 3 6 2 5" xfId="5225" xr:uid="{00000000-0005-0000-0000-000042080000}"/>
    <cellStyle name="40% - Accent1 3 6 3" xfId="1761" xr:uid="{00000000-0005-0000-0000-000043080000}"/>
    <cellStyle name="40% - Accent1 3 6 3 2" xfId="2451" xr:uid="{00000000-0005-0000-0000-000044080000}"/>
    <cellStyle name="40% - Accent1 3 6 3 2 2" xfId="4343" xr:uid="{00000000-0005-0000-0000-000045080000}"/>
    <cellStyle name="40% - Accent1 3 6 3 2 3" xfId="5142" xr:uid="{00000000-0005-0000-0000-000046080000}"/>
    <cellStyle name="40% - Accent1 3 6 3 2 4" xfId="5772" xr:uid="{00000000-0005-0000-0000-000047080000}"/>
    <cellStyle name="40% - Accent1 3 6 3 3" xfId="3739" xr:uid="{00000000-0005-0000-0000-000048080000}"/>
    <cellStyle name="40% - Accent1 3 6 3 4" xfId="4594" xr:uid="{00000000-0005-0000-0000-000049080000}"/>
    <cellStyle name="40% - Accent1 3 6 3 5" xfId="5304" xr:uid="{00000000-0005-0000-0000-00004A080000}"/>
    <cellStyle name="40% - Accent1 3 6 4" xfId="2089" xr:uid="{00000000-0005-0000-0000-00004B080000}"/>
    <cellStyle name="40% - Accent1 3 6 4 2" xfId="3997" xr:uid="{00000000-0005-0000-0000-00004C080000}"/>
    <cellStyle name="40% - Accent1 3 6 4 3" xfId="4813" xr:uid="{00000000-0005-0000-0000-00004D080000}"/>
    <cellStyle name="40% - Accent1 3 6 4 4" xfId="5460" xr:uid="{00000000-0005-0000-0000-00004E080000}"/>
    <cellStyle name="40% - Accent1 3 6 5" xfId="3216" xr:uid="{00000000-0005-0000-0000-00004F080000}"/>
    <cellStyle name="40% - Accent1 3 6 6" xfId="3488" xr:uid="{00000000-0005-0000-0000-000050080000}"/>
    <cellStyle name="40% - Accent1 3 6 7" xfId="4392" xr:uid="{00000000-0005-0000-0000-000051080000}"/>
    <cellStyle name="40% - Accent1 3 7" xfId="1174" xr:uid="{00000000-0005-0000-0000-000052080000}"/>
    <cellStyle name="40% - Accent1 3 7 2" xfId="2156" xr:uid="{00000000-0005-0000-0000-000053080000}"/>
    <cellStyle name="40% - Accent1 3 7 2 2" xfId="4048" xr:uid="{00000000-0005-0000-0000-000054080000}"/>
    <cellStyle name="40% - Accent1 3 7 2 3" xfId="4847" xr:uid="{00000000-0005-0000-0000-000055080000}"/>
    <cellStyle name="40% - Accent1 3 7 2 4" xfId="5477" xr:uid="{00000000-0005-0000-0000-000056080000}"/>
    <cellStyle name="40% - Accent1 3 7 3" xfId="3283" xr:uid="{00000000-0005-0000-0000-000057080000}"/>
    <cellStyle name="40% - Accent1 3 7 4" xfId="3477" xr:uid="{00000000-0005-0000-0000-000058080000}"/>
    <cellStyle name="40% - Accent1 3 7 5" xfId="4387" xr:uid="{00000000-0005-0000-0000-000059080000}"/>
    <cellStyle name="40% - Accent1 3 8" xfId="1324" xr:uid="{00000000-0005-0000-0000-00005A080000}"/>
    <cellStyle name="40% - Accent1 3 8 2" xfId="2272" xr:uid="{00000000-0005-0000-0000-00005B080000}"/>
    <cellStyle name="40% - Accent1 3 8 2 2" xfId="4164" xr:uid="{00000000-0005-0000-0000-00005C080000}"/>
    <cellStyle name="40% - Accent1 3 8 2 3" xfId="4963" xr:uid="{00000000-0005-0000-0000-00005D080000}"/>
    <cellStyle name="40% - Accent1 3 8 2 4" xfId="5593" xr:uid="{00000000-0005-0000-0000-00005E080000}"/>
    <cellStyle name="40% - Accent1 3 8 3" xfId="3416" xr:uid="{00000000-0005-0000-0000-00005F080000}"/>
    <cellStyle name="40% - Accent1 3 8 4" xfId="2497" xr:uid="{00000000-0005-0000-0000-000060080000}"/>
    <cellStyle name="40% - Accent1 3 8 5" xfId="2864" xr:uid="{00000000-0005-0000-0000-000061080000}"/>
    <cellStyle name="40% - Accent1 3 9" xfId="1828" xr:uid="{00000000-0005-0000-0000-000062080000}"/>
    <cellStyle name="40% - Accent1 3 9 2" xfId="3787" xr:uid="{00000000-0005-0000-0000-000063080000}"/>
    <cellStyle name="40% - Accent1 3 9 3" xfId="4630" xr:uid="{00000000-0005-0000-0000-000064080000}"/>
    <cellStyle name="40% - Accent1 3 9 4" xfId="5320" xr:uid="{00000000-0005-0000-0000-000065080000}"/>
    <cellStyle name="40% - Accent1 4" xfId="418" xr:uid="{00000000-0005-0000-0000-000066080000}"/>
    <cellStyle name="40% - Accent1 5" xfId="6036" xr:uid="{00000000-0005-0000-0000-000067080000}"/>
    <cellStyle name="40% - Accent1 6" xfId="6460" xr:uid="{00000000-0005-0000-0000-000068080000}"/>
    <cellStyle name="40% - Accent1 7" xfId="6609" xr:uid="{00000000-0005-0000-0000-000069080000}"/>
    <cellStyle name="40% - Accent1 8" xfId="6739" xr:uid="{00000000-0005-0000-0000-00006A080000}"/>
    <cellStyle name="40% - Accent1 9" xfId="5907" xr:uid="{00000000-0005-0000-0000-00006B080000}"/>
    <cellStyle name="40% - Accent2 10" xfId="6237" xr:uid="{00000000-0005-0000-0000-00006C080000}"/>
    <cellStyle name="40% - Accent2 11" xfId="6856" xr:uid="{00000000-0005-0000-0000-00006D080000}"/>
    <cellStyle name="40% - Accent2 12" xfId="6917" xr:uid="{00000000-0005-0000-0000-00006E080000}"/>
    <cellStyle name="40% - Accent2 13" xfId="6772" xr:uid="{00000000-0005-0000-0000-00006F080000}"/>
    <cellStyle name="40% - Accent2 2" xfId="193" xr:uid="{00000000-0005-0000-0000-000070080000}"/>
    <cellStyle name="40% - Accent2 2 10" xfId="2475" xr:uid="{00000000-0005-0000-0000-000071080000}"/>
    <cellStyle name="40% - Accent2 2 11" xfId="2928" xr:uid="{00000000-0005-0000-0000-000072080000}"/>
    <cellStyle name="40% - Accent2 2 12" xfId="3710" xr:uid="{00000000-0005-0000-0000-000073080000}"/>
    <cellStyle name="40% - Accent2 2 13" xfId="404" xr:uid="{00000000-0005-0000-0000-000074080000}"/>
    <cellStyle name="40% - Accent2 2 14" xfId="6019" xr:uid="{00000000-0005-0000-0000-000075080000}"/>
    <cellStyle name="40% - Accent2 2 15" xfId="6764" xr:uid="{00000000-0005-0000-0000-000076080000}"/>
    <cellStyle name="40% - Accent2 2 16" xfId="6851" xr:uid="{00000000-0005-0000-0000-000077080000}"/>
    <cellStyle name="40% - Accent2 2 17" xfId="6846" xr:uid="{00000000-0005-0000-0000-000078080000}"/>
    <cellStyle name="40% - Accent2 2 18" xfId="6035" xr:uid="{00000000-0005-0000-0000-000079080000}"/>
    <cellStyle name="40% - Accent2 2 19" xfId="6583" xr:uid="{00000000-0005-0000-0000-00007A080000}"/>
    <cellStyle name="40% - Accent2 2 2" xfId="194" xr:uid="{00000000-0005-0000-0000-00007B080000}"/>
    <cellStyle name="40% - Accent2 2 2 2" xfId="1248" xr:uid="{00000000-0005-0000-0000-00007C080000}"/>
    <cellStyle name="40% - Accent2 2 2 2 2" xfId="2202" xr:uid="{00000000-0005-0000-0000-00007D080000}"/>
    <cellStyle name="40% - Accent2 2 2 2 2 2" xfId="4094" xr:uid="{00000000-0005-0000-0000-00007E080000}"/>
    <cellStyle name="40% - Accent2 2 2 2 2 3" xfId="4893" xr:uid="{00000000-0005-0000-0000-00007F080000}"/>
    <cellStyle name="40% - Accent2 2 2 2 2 4" xfId="5523" xr:uid="{00000000-0005-0000-0000-000080080000}"/>
    <cellStyle name="40% - Accent2 2 2 2 3" xfId="3342" xr:uid="{00000000-0005-0000-0000-000081080000}"/>
    <cellStyle name="40% - Accent2 2 2 2 4" xfId="3604" xr:uid="{00000000-0005-0000-0000-000082080000}"/>
    <cellStyle name="40% - Accent2 2 2 2 5" xfId="4482" xr:uid="{00000000-0005-0000-0000-000083080000}"/>
    <cellStyle name="40% - Accent2 2 2 3" xfId="1205" xr:uid="{00000000-0005-0000-0000-000084080000}"/>
    <cellStyle name="40% - Accent2 2 2 3 2" xfId="2176" xr:uid="{00000000-0005-0000-0000-000085080000}"/>
    <cellStyle name="40% - Accent2 2 2 3 2 2" xfId="4068" xr:uid="{00000000-0005-0000-0000-000086080000}"/>
    <cellStyle name="40% - Accent2 2 2 3 2 3" xfId="4867" xr:uid="{00000000-0005-0000-0000-000087080000}"/>
    <cellStyle name="40% - Accent2 2 2 3 2 4" xfId="5497" xr:uid="{00000000-0005-0000-0000-000088080000}"/>
    <cellStyle name="40% - Accent2 2 2 3 3" xfId="3307" xr:uid="{00000000-0005-0000-0000-000089080000}"/>
    <cellStyle name="40% - Accent2 2 2 3 4" xfId="4019" xr:uid="{00000000-0005-0000-0000-00008A080000}"/>
    <cellStyle name="40% - Accent2 2 2 3 5" xfId="4824" xr:uid="{00000000-0005-0000-0000-00008B080000}"/>
    <cellStyle name="40% - Accent2 2 2 4" xfId="1873" xr:uid="{00000000-0005-0000-0000-00008C080000}"/>
    <cellStyle name="40% - Accent2 2 2 4 2" xfId="3822" xr:uid="{00000000-0005-0000-0000-00008D080000}"/>
    <cellStyle name="40% - Accent2 2 2 4 3" xfId="4664" xr:uid="{00000000-0005-0000-0000-00008E080000}"/>
    <cellStyle name="40% - Accent2 2 2 4 4" xfId="5347" xr:uid="{00000000-0005-0000-0000-00008F080000}"/>
    <cellStyle name="40% - Accent2 2 2 5" xfId="2669" xr:uid="{00000000-0005-0000-0000-000090080000}"/>
    <cellStyle name="40% - Accent2 2 2 6" xfId="2806" xr:uid="{00000000-0005-0000-0000-000091080000}"/>
    <cellStyle name="40% - Accent2 2 2 7" xfId="3674" xr:uid="{00000000-0005-0000-0000-000092080000}"/>
    <cellStyle name="40% - Accent2 2 20" xfId="6185" xr:uid="{00000000-0005-0000-0000-000093080000}"/>
    <cellStyle name="40% - Accent2 2 21" xfId="6578" xr:uid="{00000000-0005-0000-0000-000094080000}"/>
    <cellStyle name="40% - Accent2 2 22" xfId="6733" xr:uid="{00000000-0005-0000-0000-000095080000}"/>
    <cellStyle name="40% - Accent2 2 3" xfId="415" xr:uid="{00000000-0005-0000-0000-000096080000}"/>
    <cellStyle name="40% - Accent2 2 3 2" xfId="1274" xr:uid="{00000000-0005-0000-0000-000097080000}"/>
    <cellStyle name="40% - Accent2 2 3 2 2" xfId="2228" xr:uid="{00000000-0005-0000-0000-000098080000}"/>
    <cellStyle name="40% - Accent2 2 3 2 2 2" xfId="4120" xr:uid="{00000000-0005-0000-0000-000099080000}"/>
    <cellStyle name="40% - Accent2 2 3 2 2 3" xfId="4919" xr:uid="{00000000-0005-0000-0000-00009A080000}"/>
    <cellStyle name="40% - Accent2 2 3 2 2 4" xfId="5549" xr:uid="{00000000-0005-0000-0000-00009B080000}"/>
    <cellStyle name="40% - Accent2 2 3 2 3" xfId="3368" xr:uid="{00000000-0005-0000-0000-00009C080000}"/>
    <cellStyle name="40% - Accent2 2 3 2 4" xfId="3486" xr:uid="{00000000-0005-0000-0000-00009D080000}"/>
    <cellStyle name="40% - Accent2 2 3 2 5" xfId="4391" xr:uid="{00000000-0005-0000-0000-00009E080000}"/>
    <cellStyle name="40% - Accent2 2 3 3" xfId="1309" xr:uid="{00000000-0005-0000-0000-00009F080000}"/>
    <cellStyle name="40% - Accent2 2 3 3 2" xfId="2259" xr:uid="{00000000-0005-0000-0000-0000A0080000}"/>
    <cellStyle name="40% - Accent2 2 3 3 2 2" xfId="4151" xr:uid="{00000000-0005-0000-0000-0000A1080000}"/>
    <cellStyle name="40% - Accent2 2 3 3 2 3" xfId="4950" xr:uid="{00000000-0005-0000-0000-0000A2080000}"/>
    <cellStyle name="40% - Accent2 2 3 3 2 4" xfId="5580" xr:uid="{00000000-0005-0000-0000-0000A3080000}"/>
    <cellStyle name="40% - Accent2 2 3 3 3" xfId="3402" xr:uid="{00000000-0005-0000-0000-0000A4080000}"/>
    <cellStyle name="40% - Accent2 2 3 3 4" xfId="2511" xr:uid="{00000000-0005-0000-0000-0000A5080000}"/>
    <cellStyle name="40% - Accent2 2 3 3 5" xfId="2646" xr:uid="{00000000-0005-0000-0000-0000A6080000}"/>
    <cellStyle name="40% - Accent2 2 3 4" xfId="1896" xr:uid="{00000000-0005-0000-0000-0000A7080000}"/>
    <cellStyle name="40% - Accent2 2 3 4 2" xfId="3845" xr:uid="{00000000-0005-0000-0000-0000A8080000}"/>
    <cellStyle name="40% - Accent2 2 3 4 3" xfId="4687" xr:uid="{00000000-0005-0000-0000-0000A9080000}"/>
    <cellStyle name="40% - Accent2 2 3 4 4" xfId="5370" xr:uid="{00000000-0005-0000-0000-0000AA080000}"/>
    <cellStyle name="40% - Accent2 2 3 5" xfId="2701" xr:uid="{00000000-0005-0000-0000-0000AB080000}"/>
    <cellStyle name="40% - Accent2 2 3 6" xfId="2612" xr:uid="{00000000-0005-0000-0000-0000AC080000}"/>
    <cellStyle name="40% - Accent2 2 3 7" xfId="3767" xr:uid="{00000000-0005-0000-0000-0000AD080000}"/>
    <cellStyle name="40% - Accent2 2 4" xfId="891" xr:uid="{00000000-0005-0000-0000-0000AE080000}"/>
    <cellStyle name="40% - Accent2 2 4 2" xfId="1358" xr:uid="{00000000-0005-0000-0000-0000AF080000}"/>
    <cellStyle name="40% - Accent2 2 4 2 2" xfId="2304" xr:uid="{00000000-0005-0000-0000-0000B0080000}"/>
    <cellStyle name="40% - Accent2 2 4 2 2 2" xfId="4196" xr:uid="{00000000-0005-0000-0000-0000B1080000}"/>
    <cellStyle name="40% - Accent2 2 4 2 2 3" xfId="4995" xr:uid="{00000000-0005-0000-0000-0000B2080000}"/>
    <cellStyle name="40% - Accent2 2 4 2 2 4" xfId="5625" xr:uid="{00000000-0005-0000-0000-0000B3080000}"/>
    <cellStyle name="40% - Accent2 2 4 2 3" xfId="3448" xr:uid="{00000000-0005-0000-0000-0000B4080000}"/>
    <cellStyle name="40% - Accent2 2 4 2 4" xfId="4358" xr:uid="{00000000-0005-0000-0000-0000B5080000}"/>
    <cellStyle name="40% - Accent2 2 4 2 5" xfId="5157" xr:uid="{00000000-0005-0000-0000-0000B6080000}"/>
    <cellStyle name="40% - Accent2 2 4 3" xfId="1598" xr:uid="{00000000-0005-0000-0000-0000B7080000}"/>
    <cellStyle name="40% - Accent2 2 4 3 2" xfId="2391" xr:uid="{00000000-0005-0000-0000-0000B8080000}"/>
    <cellStyle name="40% - Accent2 2 4 3 2 2" xfId="4283" xr:uid="{00000000-0005-0000-0000-0000B9080000}"/>
    <cellStyle name="40% - Accent2 2 4 3 2 3" xfId="5082" xr:uid="{00000000-0005-0000-0000-0000BA080000}"/>
    <cellStyle name="40% - Accent2 2 4 3 2 4" xfId="5712" xr:uid="{00000000-0005-0000-0000-0000BB080000}"/>
    <cellStyle name="40% - Accent2 2 4 3 3" xfId="3624" xr:uid="{00000000-0005-0000-0000-0000BC080000}"/>
    <cellStyle name="40% - Accent2 2 4 3 4" xfId="4502" xr:uid="{00000000-0005-0000-0000-0000BD080000}"/>
    <cellStyle name="40% - Accent2 2 4 3 5" xfId="5244" xr:uid="{00000000-0005-0000-0000-0000BE080000}"/>
    <cellStyle name="40% - Accent2 2 4 4" xfId="1926" xr:uid="{00000000-0005-0000-0000-0000BF080000}"/>
    <cellStyle name="40% - Accent2 2 4 4 2" xfId="3875" xr:uid="{00000000-0005-0000-0000-0000C0080000}"/>
    <cellStyle name="40% - Accent2 2 4 4 3" xfId="4717" xr:uid="{00000000-0005-0000-0000-0000C1080000}"/>
    <cellStyle name="40% - Accent2 2 4 4 4" xfId="5400" xr:uid="{00000000-0005-0000-0000-0000C2080000}"/>
    <cellStyle name="40% - Accent2 2 4 5" xfId="3019" xr:uid="{00000000-0005-0000-0000-0000C3080000}"/>
    <cellStyle name="40% - Accent2 2 4 6" xfId="2765" xr:uid="{00000000-0005-0000-0000-0000C4080000}"/>
    <cellStyle name="40% - Accent2 2 4 7" xfId="2577" xr:uid="{00000000-0005-0000-0000-0000C5080000}"/>
    <cellStyle name="40% - Accent2 2 5" xfId="1027" xr:uid="{00000000-0005-0000-0000-0000C6080000}"/>
    <cellStyle name="40% - Accent2 2 5 2" xfId="1453" xr:uid="{00000000-0005-0000-0000-0000C7080000}"/>
    <cellStyle name="40% - Accent2 2 5 2 2" xfId="2350" xr:uid="{00000000-0005-0000-0000-0000C8080000}"/>
    <cellStyle name="40% - Accent2 2 5 2 2 2" xfId="4242" xr:uid="{00000000-0005-0000-0000-0000C9080000}"/>
    <cellStyle name="40% - Accent2 2 5 2 2 3" xfId="5041" xr:uid="{00000000-0005-0000-0000-0000CA080000}"/>
    <cellStyle name="40% - Accent2 2 5 2 2 4" xfId="5671" xr:uid="{00000000-0005-0000-0000-0000CB080000}"/>
    <cellStyle name="40% - Accent2 2 5 2 3" xfId="3525" xr:uid="{00000000-0005-0000-0000-0000CC080000}"/>
    <cellStyle name="40% - Accent2 2 5 2 4" xfId="4423" xr:uid="{00000000-0005-0000-0000-0000CD080000}"/>
    <cellStyle name="40% - Accent2 2 5 2 5" xfId="5203" xr:uid="{00000000-0005-0000-0000-0000CE080000}"/>
    <cellStyle name="40% - Accent2 2 5 3" xfId="1689" xr:uid="{00000000-0005-0000-0000-0000CF080000}"/>
    <cellStyle name="40% - Accent2 2 5 3 2" xfId="2433" xr:uid="{00000000-0005-0000-0000-0000D0080000}"/>
    <cellStyle name="40% - Accent2 2 5 3 2 2" xfId="4325" xr:uid="{00000000-0005-0000-0000-0000D1080000}"/>
    <cellStyle name="40% - Accent2 2 5 3 2 3" xfId="5124" xr:uid="{00000000-0005-0000-0000-0000D2080000}"/>
    <cellStyle name="40% - Accent2 2 5 3 2 4" xfId="5754" xr:uid="{00000000-0005-0000-0000-0000D3080000}"/>
    <cellStyle name="40% - Accent2 2 5 3 3" xfId="3690" xr:uid="{00000000-0005-0000-0000-0000D4080000}"/>
    <cellStyle name="40% - Accent2 2 5 3 4" xfId="4559" xr:uid="{00000000-0005-0000-0000-0000D5080000}"/>
    <cellStyle name="40% - Accent2 2 5 3 5" xfId="5286" xr:uid="{00000000-0005-0000-0000-0000D6080000}"/>
    <cellStyle name="40% - Accent2 2 5 4" xfId="2017" xr:uid="{00000000-0005-0000-0000-0000D7080000}"/>
    <cellStyle name="40% - Accent2 2 5 4 2" xfId="3946" xr:uid="{00000000-0005-0000-0000-0000D8080000}"/>
    <cellStyle name="40% - Accent2 2 5 4 3" xfId="4777" xr:uid="{00000000-0005-0000-0000-0000D9080000}"/>
    <cellStyle name="40% - Accent2 2 5 4 4" xfId="5442" xr:uid="{00000000-0005-0000-0000-0000DA080000}"/>
    <cellStyle name="40% - Accent2 2 5 5" xfId="3138" xr:uid="{00000000-0005-0000-0000-0000DB080000}"/>
    <cellStyle name="40% - Accent2 2 5 6" xfId="3552" xr:uid="{00000000-0005-0000-0000-0000DC080000}"/>
    <cellStyle name="40% - Accent2 2 5 7" xfId="4448" xr:uid="{00000000-0005-0000-0000-0000DD080000}"/>
    <cellStyle name="40% - Accent2 2 6" xfId="908" xr:uid="{00000000-0005-0000-0000-0000DE080000}"/>
    <cellStyle name="40% - Accent2 2 6 2" xfId="1372" xr:uid="{00000000-0005-0000-0000-0000DF080000}"/>
    <cellStyle name="40% - Accent2 2 6 2 2" xfId="2318" xr:uid="{00000000-0005-0000-0000-0000E0080000}"/>
    <cellStyle name="40% - Accent2 2 6 2 2 2" xfId="4210" xr:uid="{00000000-0005-0000-0000-0000E1080000}"/>
    <cellStyle name="40% - Accent2 2 6 2 2 3" xfId="5009" xr:uid="{00000000-0005-0000-0000-0000E2080000}"/>
    <cellStyle name="40% - Accent2 2 6 2 2 4" xfId="5639" xr:uid="{00000000-0005-0000-0000-0000E3080000}"/>
    <cellStyle name="40% - Accent2 2 6 2 3" xfId="3462" xr:uid="{00000000-0005-0000-0000-0000E4080000}"/>
    <cellStyle name="40% - Accent2 2 6 2 4" xfId="4372" xr:uid="{00000000-0005-0000-0000-0000E5080000}"/>
    <cellStyle name="40% - Accent2 2 6 2 5" xfId="5171" xr:uid="{00000000-0005-0000-0000-0000E6080000}"/>
    <cellStyle name="40% - Accent2 2 6 3" xfId="1611" xr:uid="{00000000-0005-0000-0000-0000E7080000}"/>
    <cellStyle name="40% - Accent2 2 6 3 2" xfId="2404" xr:uid="{00000000-0005-0000-0000-0000E8080000}"/>
    <cellStyle name="40% - Accent2 2 6 3 2 2" xfId="4296" xr:uid="{00000000-0005-0000-0000-0000E9080000}"/>
    <cellStyle name="40% - Accent2 2 6 3 2 3" xfId="5095" xr:uid="{00000000-0005-0000-0000-0000EA080000}"/>
    <cellStyle name="40% - Accent2 2 6 3 2 4" xfId="5725" xr:uid="{00000000-0005-0000-0000-0000EB080000}"/>
    <cellStyle name="40% - Accent2 2 6 3 3" xfId="3637" xr:uid="{00000000-0005-0000-0000-0000EC080000}"/>
    <cellStyle name="40% - Accent2 2 6 3 4" xfId="4515" xr:uid="{00000000-0005-0000-0000-0000ED080000}"/>
    <cellStyle name="40% - Accent2 2 6 3 5" xfId="5257" xr:uid="{00000000-0005-0000-0000-0000EE080000}"/>
    <cellStyle name="40% - Accent2 2 6 4" xfId="1939" xr:uid="{00000000-0005-0000-0000-0000EF080000}"/>
    <cellStyle name="40% - Accent2 2 6 4 2" xfId="3888" xr:uid="{00000000-0005-0000-0000-0000F0080000}"/>
    <cellStyle name="40% - Accent2 2 6 4 3" xfId="4730" xr:uid="{00000000-0005-0000-0000-0000F1080000}"/>
    <cellStyle name="40% - Accent2 2 6 4 4" xfId="5413" xr:uid="{00000000-0005-0000-0000-0000F2080000}"/>
    <cellStyle name="40% - Accent2 2 6 5" xfId="3035" xr:uid="{00000000-0005-0000-0000-0000F3080000}"/>
    <cellStyle name="40% - Accent2 2 6 6" xfId="3742" xr:uid="{00000000-0005-0000-0000-0000F4080000}"/>
    <cellStyle name="40% - Accent2 2 6 7" xfId="4597" xr:uid="{00000000-0005-0000-0000-0000F5080000}"/>
    <cellStyle name="40% - Accent2 2 7" xfId="1175" xr:uid="{00000000-0005-0000-0000-0000F6080000}"/>
    <cellStyle name="40% - Accent2 2 7 2" xfId="2157" xr:uid="{00000000-0005-0000-0000-0000F7080000}"/>
    <cellStyle name="40% - Accent2 2 7 2 2" xfId="4049" xr:uid="{00000000-0005-0000-0000-0000F8080000}"/>
    <cellStyle name="40% - Accent2 2 7 2 3" xfId="4848" xr:uid="{00000000-0005-0000-0000-0000F9080000}"/>
    <cellStyle name="40% - Accent2 2 7 2 4" xfId="5478" xr:uid="{00000000-0005-0000-0000-0000FA080000}"/>
    <cellStyle name="40% - Accent2 2 7 3" xfId="3284" xr:uid="{00000000-0005-0000-0000-0000FB080000}"/>
    <cellStyle name="40% - Accent2 2 7 4" xfId="2972" xr:uid="{00000000-0005-0000-0000-0000FC080000}"/>
    <cellStyle name="40% - Accent2 2 7 5" xfId="2911" xr:uid="{00000000-0005-0000-0000-0000FD080000}"/>
    <cellStyle name="40% - Accent2 2 8" xfId="1323" xr:uid="{00000000-0005-0000-0000-0000FE080000}"/>
    <cellStyle name="40% - Accent2 2 8 2" xfId="2271" xr:uid="{00000000-0005-0000-0000-0000FF080000}"/>
    <cellStyle name="40% - Accent2 2 8 2 2" xfId="4163" xr:uid="{00000000-0005-0000-0000-000000090000}"/>
    <cellStyle name="40% - Accent2 2 8 2 3" xfId="4962" xr:uid="{00000000-0005-0000-0000-000001090000}"/>
    <cellStyle name="40% - Accent2 2 8 2 4" xfId="5592" xr:uid="{00000000-0005-0000-0000-000002090000}"/>
    <cellStyle name="40% - Accent2 2 8 3" xfId="3415" xr:uid="{00000000-0005-0000-0000-000003090000}"/>
    <cellStyle name="40% - Accent2 2 8 4" xfId="2498" xr:uid="{00000000-0005-0000-0000-000004090000}"/>
    <cellStyle name="40% - Accent2 2 8 5" xfId="2856" xr:uid="{00000000-0005-0000-0000-000005090000}"/>
    <cellStyle name="40% - Accent2 2 9" xfId="1829" xr:uid="{00000000-0005-0000-0000-000006090000}"/>
    <cellStyle name="40% - Accent2 2 9 2" xfId="3788" xr:uid="{00000000-0005-0000-0000-000007090000}"/>
    <cellStyle name="40% - Accent2 2 9 3" xfId="4631" xr:uid="{00000000-0005-0000-0000-000008090000}"/>
    <cellStyle name="40% - Accent2 2 9 4" xfId="5321" xr:uid="{00000000-0005-0000-0000-000009090000}"/>
    <cellStyle name="40% - Accent2 3" xfId="195" xr:uid="{00000000-0005-0000-0000-00000A090000}"/>
    <cellStyle name="40% - Accent2 3 10" xfId="2476" xr:uid="{00000000-0005-0000-0000-00000B090000}"/>
    <cellStyle name="40% - Accent2 3 11" xfId="2923" xr:uid="{00000000-0005-0000-0000-00000C090000}"/>
    <cellStyle name="40% - Accent2 3 12" xfId="4022" xr:uid="{00000000-0005-0000-0000-00000D090000}"/>
    <cellStyle name="40% - Accent2 3 2" xfId="373" xr:uid="{00000000-0005-0000-0000-00000E090000}"/>
    <cellStyle name="40% - Accent2 3 2 2" xfId="1249" xr:uid="{00000000-0005-0000-0000-00000F090000}"/>
    <cellStyle name="40% - Accent2 3 2 2 2" xfId="2203" xr:uid="{00000000-0005-0000-0000-000010090000}"/>
    <cellStyle name="40% - Accent2 3 2 2 2 2" xfId="4095" xr:uid="{00000000-0005-0000-0000-000011090000}"/>
    <cellStyle name="40% - Accent2 3 2 2 2 3" xfId="4894" xr:uid="{00000000-0005-0000-0000-000012090000}"/>
    <cellStyle name="40% - Accent2 3 2 2 2 4" xfId="5524" xr:uid="{00000000-0005-0000-0000-000013090000}"/>
    <cellStyle name="40% - Accent2 3 2 2 3" xfId="3343" xr:uid="{00000000-0005-0000-0000-000014090000}"/>
    <cellStyle name="40% - Accent2 3 2 2 4" xfId="4005" xr:uid="{00000000-0005-0000-0000-000015090000}"/>
    <cellStyle name="40% - Accent2 3 2 2 5" xfId="4817" xr:uid="{00000000-0005-0000-0000-000016090000}"/>
    <cellStyle name="40% - Accent2 3 2 3" xfId="1204" xr:uid="{00000000-0005-0000-0000-000017090000}"/>
    <cellStyle name="40% - Accent2 3 2 3 2" xfId="2175" xr:uid="{00000000-0005-0000-0000-000018090000}"/>
    <cellStyle name="40% - Accent2 3 2 3 2 2" xfId="4067" xr:uid="{00000000-0005-0000-0000-000019090000}"/>
    <cellStyle name="40% - Accent2 3 2 3 2 3" xfId="4866" xr:uid="{00000000-0005-0000-0000-00001A090000}"/>
    <cellStyle name="40% - Accent2 3 2 3 2 4" xfId="5496" xr:uid="{00000000-0005-0000-0000-00001B090000}"/>
    <cellStyle name="40% - Accent2 3 2 3 3" xfId="3306" xr:uid="{00000000-0005-0000-0000-00001C090000}"/>
    <cellStyle name="40% - Accent2 3 2 3 4" xfId="2980" xr:uid="{00000000-0005-0000-0000-00001D090000}"/>
    <cellStyle name="40% - Accent2 3 2 3 5" xfId="2987" xr:uid="{00000000-0005-0000-0000-00001E090000}"/>
    <cellStyle name="40% - Accent2 3 2 4" xfId="1874" xr:uid="{00000000-0005-0000-0000-00001F090000}"/>
    <cellStyle name="40% - Accent2 3 2 4 2" xfId="3823" xr:uid="{00000000-0005-0000-0000-000020090000}"/>
    <cellStyle name="40% - Accent2 3 2 4 3" xfId="4665" xr:uid="{00000000-0005-0000-0000-000021090000}"/>
    <cellStyle name="40% - Accent2 3 2 4 4" xfId="5348" xr:uid="{00000000-0005-0000-0000-000022090000}"/>
    <cellStyle name="40% - Accent2 3 2 5" xfId="2670" xr:uid="{00000000-0005-0000-0000-000023090000}"/>
    <cellStyle name="40% - Accent2 3 2 6" xfId="2800" xr:uid="{00000000-0005-0000-0000-000024090000}"/>
    <cellStyle name="40% - Accent2 3 2 7" xfId="2904" xr:uid="{00000000-0005-0000-0000-000025090000}"/>
    <cellStyle name="40% - Accent2 3 3" xfId="414" xr:uid="{00000000-0005-0000-0000-000026090000}"/>
    <cellStyle name="40% - Accent2 3 3 2" xfId="1273" xr:uid="{00000000-0005-0000-0000-000027090000}"/>
    <cellStyle name="40% - Accent2 3 3 2 2" xfId="2227" xr:uid="{00000000-0005-0000-0000-000028090000}"/>
    <cellStyle name="40% - Accent2 3 3 2 2 2" xfId="4119" xr:uid="{00000000-0005-0000-0000-000029090000}"/>
    <cellStyle name="40% - Accent2 3 3 2 2 3" xfId="4918" xr:uid="{00000000-0005-0000-0000-00002A090000}"/>
    <cellStyle name="40% - Accent2 3 3 2 2 4" xfId="5548" xr:uid="{00000000-0005-0000-0000-00002B090000}"/>
    <cellStyle name="40% - Accent2 3 3 2 3" xfId="3367" xr:uid="{00000000-0005-0000-0000-00002C090000}"/>
    <cellStyle name="40% - Accent2 3 3 2 4" xfId="3657" xr:uid="{00000000-0005-0000-0000-00002D090000}"/>
    <cellStyle name="40% - Accent2 3 3 2 5" xfId="4532" xr:uid="{00000000-0005-0000-0000-00002E090000}"/>
    <cellStyle name="40% - Accent2 3 3 3" xfId="1310" xr:uid="{00000000-0005-0000-0000-00002F090000}"/>
    <cellStyle name="40% - Accent2 3 3 3 2" xfId="2260" xr:uid="{00000000-0005-0000-0000-000030090000}"/>
    <cellStyle name="40% - Accent2 3 3 3 2 2" xfId="4152" xr:uid="{00000000-0005-0000-0000-000031090000}"/>
    <cellStyle name="40% - Accent2 3 3 3 2 3" xfId="4951" xr:uid="{00000000-0005-0000-0000-000032090000}"/>
    <cellStyle name="40% - Accent2 3 3 3 2 4" xfId="5581" xr:uid="{00000000-0005-0000-0000-000033090000}"/>
    <cellStyle name="40% - Accent2 3 3 3 3" xfId="3403" xr:uid="{00000000-0005-0000-0000-000034090000}"/>
    <cellStyle name="40% - Accent2 3 3 3 4" xfId="2510" xr:uid="{00000000-0005-0000-0000-000035090000}"/>
    <cellStyle name="40% - Accent2 3 3 3 5" xfId="2647" xr:uid="{00000000-0005-0000-0000-000036090000}"/>
    <cellStyle name="40% - Accent2 3 3 4" xfId="1895" xr:uid="{00000000-0005-0000-0000-000037090000}"/>
    <cellStyle name="40% - Accent2 3 3 4 2" xfId="3844" xr:uid="{00000000-0005-0000-0000-000038090000}"/>
    <cellStyle name="40% - Accent2 3 3 4 3" xfId="4686" xr:uid="{00000000-0005-0000-0000-000039090000}"/>
    <cellStyle name="40% - Accent2 3 3 4 4" xfId="5369" xr:uid="{00000000-0005-0000-0000-00003A090000}"/>
    <cellStyle name="40% - Accent2 3 3 5" xfId="2700" xr:uid="{00000000-0005-0000-0000-00003B090000}"/>
    <cellStyle name="40% - Accent2 3 3 6" xfId="2613" xr:uid="{00000000-0005-0000-0000-00003C090000}"/>
    <cellStyle name="40% - Accent2 3 3 7" xfId="3602" xr:uid="{00000000-0005-0000-0000-00003D090000}"/>
    <cellStyle name="40% - Accent2 3 4" xfId="892" xr:uid="{00000000-0005-0000-0000-00003E090000}"/>
    <cellStyle name="40% - Accent2 3 4 2" xfId="1359" xr:uid="{00000000-0005-0000-0000-00003F090000}"/>
    <cellStyle name="40% - Accent2 3 4 2 2" xfId="2305" xr:uid="{00000000-0005-0000-0000-000040090000}"/>
    <cellStyle name="40% - Accent2 3 4 2 2 2" xfId="4197" xr:uid="{00000000-0005-0000-0000-000041090000}"/>
    <cellStyle name="40% - Accent2 3 4 2 2 3" xfId="4996" xr:uid="{00000000-0005-0000-0000-000042090000}"/>
    <cellStyle name="40% - Accent2 3 4 2 2 4" xfId="5626" xr:uid="{00000000-0005-0000-0000-000043090000}"/>
    <cellStyle name="40% - Accent2 3 4 2 3" xfId="3449" xr:uid="{00000000-0005-0000-0000-000044090000}"/>
    <cellStyle name="40% - Accent2 3 4 2 4" xfId="4359" xr:uid="{00000000-0005-0000-0000-000045090000}"/>
    <cellStyle name="40% - Accent2 3 4 2 5" xfId="5158" xr:uid="{00000000-0005-0000-0000-000046090000}"/>
    <cellStyle name="40% - Accent2 3 4 3" xfId="1599" xr:uid="{00000000-0005-0000-0000-000047090000}"/>
    <cellStyle name="40% - Accent2 3 4 3 2" xfId="2392" xr:uid="{00000000-0005-0000-0000-000048090000}"/>
    <cellStyle name="40% - Accent2 3 4 3 2 2" xfId="4284" xr:uid="{00000000-0005-0000-0000-000049090000}"/>
    <cellStyle name="40% - Accent2 3 4 3 2 3" xfId="5083" xr:uid="{00000000-0005-0000-0000-00004A090000}"/>
    <cellStyle name="40% - Accent2 3 4 3 2 4" xfId="5713" xr:uid="{00000000-0005-0000-0000-00004B090000}"/>
    <cellStyle name="40% - Accent2 3 4 3 3" xfId="3625" xr:uid="{00000000-0005-0000-0000-00004C090000}"/>
    <cellStyle name="40% - Accent2 3 4 3 4" xfId="4503" xr:uid="{00000000-0005-0000-0000-00004D090000}"/>
    <cellStyle name="40% - Accent2 3 4 3 5" xfId="5245" xr:uid="{00000000-0005-0000-0000-00004E090000}"/>
    <cellStyle name="40% - Accent2 3 4 4" xfId="1927" xr:uid="{00000000-0005-0000-0000-00004F090000}"/>
    <cellStyle name="40% - Accent2 3 4 4 2" xfId="3876" xr:uid="{00000000-0005-0000-0000-000050090000}"/>
    <cellStyle name="40% - Accent2 3 4 4 3" xfId="4718" xr:uid="{00000000-0005-0000-0000-000051090000}"/>
    <cellStyle name="40% - Accent2 3 4 4 4" xfId="5401" xr:uid="{00000000-0005-0000-0000-000052090000}"/>
    <cellStyle name="40% - Accent2 3 4 5" xfId="3020" xr:uid="{00000000-0005-0000-0000-000053090000}"/>
    <cellStyle name="40% - Accent2 3 4 6" xfId="2757" xr:uid="{00000000-0005-0000-0000-000054090000}"/>
    <cellStyle name="40% - Accent2 3 4 7" xfId="2581" xr:uid="{00000000-0005-0000-0000-000055090000}"/>
    <cellStyle name="40% - Accent2 3 5" xfId="1024" xr:uid="{00000000-0005-0000-0000-000056090000}"/>
    <cellStyle name="40% - Accent2 3 5 2" xfId="1450" xr:uid="{00000000-0005-0000-0000-000057090000}"/>
    <cellStyle name="40% - Accent2 3 5 2 2" xfId="2348" xr:uid="{00000000-0005-0000-0000-000058090000}"/>
    <cellStyle name="40% - Accent2 3 5 2 2 2" xfId="4240" xr:uid="{00000000-0005-0000-0000-000059090000}"/>
    <cellStyle name="40% - Accent2 3 5 2 2 3" xfId="5039" xr:uid="{00000000-0005-0000-0000-00005A090000}"/>
    <cellStyle name="40% - Accent2 3 5 2 2 4" xfId="5669" xr:uid="{00000000-0005-0000-0000-00005B090000}"/>
    <cellStyle name="40% - Accent2 3 5 2 3" xfId="3522" xr:uid="{00000000-0005-0000-0000-00005C090000}"/>
    <cellStyle name="40% - Accent2 3 5 2 4" xfId="4420" xr:uid="{00000000-0005-0000-0000-00005D090000}"/>
    <cellStyle name="40% - Accent2 3 5 2 5" xfId="5201" xr:uid="{00000000-0005-0000-0000-00005E090000}"/>
    <cellStyle name="40% - Accent2 3 5 3" xfId="1686" xr:uid="{00000000-0005-0000-0000-00005F090000}"/>
    <cellStyle name="40% - Accent2 3 5 3 2" xfId="2431" xr:uid="{00000000-0005-0000-0000-000060090000}"/>
    <cellStyle name="40% - Accent2 3 5 3 2 2" xfId="4323" xr:uid="{00000000-0005-0000-0000-000061090000}"/>
    <cellStyle name="40% - Accent2 3 5 3 2 3" xfId="5122" xr:uid="{00000000-0005-0000-0000-000062090000}"/>
    <cellStyle name="40% - Accent2 3 5 3 2 4" xfId="5752" xr:uid="{00000000-0005-0000-0000-000063090000}"/>
    <cellStyle name="40% - Accent2 3 5 3 3" xfId="3687" xr:uid="{00000000-0005-0000-0000-000064090000}"/>
    <cellStyle name="40% - Accent2 3 5 3 4" xfId="4556" xr:uid="{00000000-0005-0000-0000-000065090000}"/>
    <cellStyle name="40% - Accent2 3 5 3 5" xfId="5284" xr:uid="{00000000-0005-0000-0000-000066090000}"/>
    <cellStyle name="40% - Accent2 3 5 4" xfId="2014" xr:uid="{00000000-0005-0000-0000-000067090000}"/>
    <cellStyle name="40% - Accent2 3 5 4 2" xfId="3943" xr:uid="{00000000-0005-0000-0000-000068090000}"/>
    <cellStyle name="40% - Accent2 3 5 4 3" xfId="4774" xr:uid="{00000000-0005-0000-0000-000069090000}"/>
    <cellStyle name="40% - Accent2 3 5 4 4" xfId="5440" xr:uid="{00000000-0005-0000-0000-00006A090000}"/>
    <cellStyle name="40% - Accent2 3 5 5" xfId="3135" xr:uid="{00000000-0005-0000-0000-00006B090000}"/>
    <cellStyle name="40% - Accent2 3 5 6" xfId="3579" xr:uid="{00000000-0005-0000-0000-00006C090000}"/>
    <cellStyle name="40% - Accent2 3 5 7" xfId="4467" xr:uid="{00000000-0005-0000-0000-00006D090000}"/>
    <cellStyle name="40% - Accent2 3 6" xfId="909" xr:uid="{00000000-0005-0000-0000-00006E090000}"/>
    <cellStyle name="40% - Accent2 3 6 2" xfId="1373" xr:uid="{00000000-0005-0000-0000-00006F090000}"/>
    <cellStyle name="40% - Accent2 3 6 2 2" xfId="2319" xr:uid="{00000000-0005-0000-0000-000070090000}"/>
    <cellStyle name="40% - Accent2 3 6 2 2 2" xfId="4211" xr:uid="{00000000-0005-0000-0000-000071090000}"/>
    <cellStyle name="40% - Accent2 3 6 2 2 3" xfId="5010" xr:uid="{00000000-0005-0000-0000-000072090000}"/>
    <cellStyle name="40% - Accent2 3 6 2 2 4" xfId="5640" xr:uid="{00000000-0005-0000-0000-000073090000}"/>
    <cellStyle name="40% - Accent2 3 6 2 3" xfId="3463" xr:uid="{00000000-0005-0000-0000-000074090000}"/>
    <cellStyle name="40% - Accent2 3 6 2 4" xfId="4373" xr:uid="{00000000-0005-0000-0000-000075090000}"/>
    <cellStyle name="40% - Accent2 3 6 2 5" xfId="5172" xr:uid="{00000000-0005-0000-0000-000076090000}"/>
    <cellStyle name="40% - Accent2 3 6 3" xfId="1612" xr:uid="{00000000-0005-0000-0000-000077090000}"/>
    <cellStyle name="40% - Accent2 3 6 3 2" xfId="2405" xr:uid="{00000000-0005-0000-0000-000078090000}"/>
    <cellStyle name="40% - Accent2 3 6 3 2 2" xfId="4297" xr:uid="{00000000-0005-0000-0000-000079090000}"/>
    <cellStyle name="40% - Accent2 3 6 3 2 3" xfId="5096" xr:uid="{00000000-0005-0000-0000-00007A090000}"/>
    <cellStyle name="40% - Accent2 3 6 3 2 4" xfId="5726" xr:uid="{00000000-0005-0000-0000-00007B090000}"/>
    <cellStyle name="40% - Accent2 3 6 3 3" xfId="3638" xr:uid="{00000000-0005-0000-0000-00007C090000}"/>
    <cellStyle name="40% - Accent2 3 6 3 4" xfId="4516" xr:uid="{00000000-0005-0000-0000-00007D090000}"/>
    <cellStyle name="40% - Accent2 3 6 3 5" xfId="5258" xr:uid="{00000000-0005-0000-0000-00007E090000}"/>
    <cellStyle name="40% - Accent2 3 6 4" xfId="1940" xr:uid="{00000000-0005-0000-0000-00007F090000}"/>
    <cellStyle name="40% - Accent2 3 6 4 2" xfId="3889" xr:uid="{00000000-0005-0000-0000-000080090000}"/>
    <cellStyle name="40% - Accent2 3 6 4 3" xfId="4731" xr:uid="{00000000-0005-0000-0000-000081090000}"/>
    <cellStyle name="40% - Accent2 3 6 4 4" xfId="5414" xr:uid="{00000000-0005-0000-0000-000082090000}"/>
    <cellStyle name="40% - Accent2 3 6 5" xfId="3036" xr:uid="{00000000-0005-0000-0000-000083090000}"/>
    <cellStyle name="40% - Accent2 3 6 6" xfId="3580" xr:uid="{00000000-0005-0000-0000-000084090000}"/>
    <cellStyle name="40% - Accent2 3 6 7" xfId="4468" xr:uid="{00000000-0005-0000-0000-000085090000}"/>
    <cellStyle name="40% - Accent2 3 7" xfId="1176" xr:uid="{00000000-0005-0000-0000-000086090000}"/>
    <cellStyle name="40% - Accent2 3 7 2" xfId="2158" xr:uid="{00000000-0005-0000-0000-000087090000}"/>
    <cellStyle name="40% - Accent2 3 7 2 2" xfId="4050" xr:uid="{00000000-0005-0000-0000-000088090000}"/>
    <cellStyle name="40% - Accent2 3 7 2 3" xfId="4849" xr:uid="{00000000-0005-0000-0000-000089090000}"/>
    <cellStyle name="40% - Accent2 3 7 2 4" xfId="5479" xr:uid="{00000000-0005-0000-0000-00008A090000}"/>
    <cellStyle name="40% - Accent2 3 7 3" xfId="3285" xr:uid="{00000000-0005-0000-0000-00008B090000}"/>
    <cellStyle name="40% - Accent2 3 7 4" xfId="2984" xr:uid="{00000000-0005-0000-0000-00008C090000}"/>
    <cellStyle name="40% - Accent2 3 7 5" xfId="2853" xr:uid="{00000000-0005-0000-0000-00008D090000}"/>
    <cellStyle name="40% - Accent2 3 8" xfId="1321" xr:uid="{00000000-0005-0000-0000-00008E090000}"/>
    <cellStyle name="40% - Accent2 3 8 2" xfId="2270" xr:uid="{00000000-0005-0000-0000-00008F090000}"/>
    <cellStyle name="40% - Accent2 3 8 2 2" xfId="4162" xr:uid="{00000000-0005-0000-0000-000090090000}"/>
    <cellStyle name="40% - Accent2 3 8 2 3" xfId="4961" xr:uid="{00000000-0005-0000-0000-000091090000}"/>
    <cellStyle name="40% - Accent2 3 8 2 4" xfId="5591" xr:uid="{00000000-0005-0000-0000-000092090000}"/>
    <cellStyle name="40% - Accent2 3 8 3" xfId="3413" xr:uid="{00000000-0005-0000-0000-000093090000}"/>
    <cellStyle name="40% - Accent2 3 8 4" xfId="2500" xr:uid="{00000000-0005-0000-0000-000094090000}"/>
    <cellStyle name="40% - Accent2 3 8 5" xfId="2649" xr:uid="{00000000-0005-0000-0000-000095090000}"/>
    <cellStyle name="40% - Accent2 3 9" xfId="1830" xr:uid="{00000000-0005-0000-0000-000096090000}"/>
    <cellStyle name="40% - Accent2 3 9 2" xfId="3789" xr:uid="{00000000-0005-0000-0000-000097090000}"/>
    <cellStyle name="40% - Accent2 3 9 3" xfId="4632" xr:uid="{00000000-0005-0000-0000-000098090000}"/>
    <cellStyle name="40% - Accent2 3 9 4" xfId="5322" xr:uid="{00000000-0005-0000-0000-000099090000}"/>
    <cellStyle name="40% - Accent2 4" xfId="405" xr:uid="{00000000-0005-0000-0000-00009A090000}"/>
    <cellStyle name="40% - Accent2 5" xfId="6023" xr:uid="{00000000-0005-0000-0000-00009B090000}"/>
    <cellStyle name="40% - Accent2 6" xfId="6852" xr:uid="{00000000-0005-0000-0000-00009C090000}"/>
    <cellStyle name="40% - Accent2 7" xfId="6520" xr:uid="{00000000-0005-0000-0000-00009D090000}"/>
    <cellStyle name="40% - Accent2 8" xfId="6399" xr:uid="{00000000-0005-0000-0000-00009E090000}"/>
    <cellStyle name="40% - Accent2 9" xfId="6122" xr:uid="{00000000-0005-0000-0000-00009F090000}"/>
    <cellStyle name="40% - Accent3 10" xfId="6832" xr:uid="{00000000-0005-0000-0000-0000A0090000}"/>
    <cellStyle name="40% - Accent3 11" xfId="6391" xr:uid="{00000000-0005-0000-0000-0000A1090000}"/>
    <cellStyle name="40% - Accent3 12" xfId="6487" xr:uid="{00000000-0005-0000-0000-0000A2090000}"/>
    <cellStyle name="40% - Accent3 13" xfId="6989" xr:uid="{00000000-0005-0000-0000-0000A3090000}"/>
    <cellStyle name="40% - Accent3 2" xfId="196" xr:uid="{00000000-0005-0000-0000-0000A4090000}"/>
    <cellStyle name="40% - Accent3 2 10" xfId="2478" xr:uid="{00000000-0005-0000-0000-0000A5090000}"/>
    <cellStyle name="40% - Accent3 2 11" xfId="2914" xr:uid="{00000000-0005-0000-0000-0000A6090000}"/>
    <cellStyle name="40% - Accent3 2 12" xfId="3023" xr:uid="{00000000-0005-0000-0000-0000A7090000}"/>
    <cellStyle name="40% - Accent3 2 13" xfId="307" xr:uid="{00000000-0005-0000-0000-0000A8090000}"/>
    <cellStyle name="40% - Accent3 2 14" xfId="6013" xr:uid="{00000000-0005-0000-0000-0000A9090000}"/>
    <cellStyle name="40% - Accent3 2 15" xfId="6316" xr:uid="{00000000-0005-0000-0000-0000AA090000}"/>
    <cellStyle name="40% - Accent3 2 16" xfId="6603" xr:uid="{00000000-0005-0000-0000-0000AB090000}"/>
    <cellStyle name="40% - Accent3 2 17" xfId="6591" xr:uid="{00000000-0005-0000-0000-0000AC090000}"/>
    <cellStyle name="40% - Accent3 2 18" xfId="6604" xr:uid="{00000000-0005-0000-0000-0000AD090000}"/>
    <cellStyle name="40% - Accent3 2 19" xfId="6565" xr:uid="{00000000-0005-0000-0000-0000AE090000}"/>
    <cellStyle name="40% - Accent3 2 2" xfId="197" xr:uid="{00000000-0005-0000-0000-0000AF090000}"/>
    <cellStyle name="40% - Accent3 2 2 2" xfId="1250" xr:uid="{00000000-0005-0000-0000-0000B0090000}"/>
    <cellStyle name="40% - Accent3 2 2 2 2" xfId="2204" xr:uid="{00000000-0005-0000-0000-0000B1090000}"/>
    <cellStyle name="40% - Accent3 2 2 2 2 2" xfId="4096" xr:uid="{00000000-0005-0000-0000-0000B2090000}"/>
    <cellStyle name="40% - Accent3 2 2 2 2 3" xfId="4895" xr:uid="{00000000-0005-0000-0000-0000B3090000}"/>
    <cellStyle name="40% - Accent3 2 2 2 2 4" xfId="5525" xr:uid="{00000000-0005-0000-0000-0000B4090000}"/>
    <cellStyle name="40% - Accent3 2 2 2 3" xfId="3344" xr:uid="{00000000-0005-0000-0000-0000B5090000}"/>
    <cellStyle name="40% - Accent3 2 2 2 4" xfId="3747" xr:uid="{00000000-0005-0000-0000-0000B6090000}"/>
    <cellStyle name="40% - Accent3 2 2 2 5" xfId="4599" xr:uid="{00000000-0005-0000-0000-0000B7090000}"/>
    <cellStyle name="40% - Accent3 2 2 3" xfId="1203" xr:uid="{00000000-0005-0000-0000-0000B8090000}"/>
    <cellStyle name="40% - Accent3 2 2 3 2" xfId="2174" xr:uid="{00000000-0005-0000-0000-0000B9090000}"/>
    <cellStyle name="40% - Accent3 2 2 3 2 2" xfId="4066" xr:uid="{00000000-0005-0000-0000-0000BA090000}"/>
    <cellStyle name="40% - Accent3 2 2 3 2 3" xfId="4865" xr:uid="{00000000-0005-0000-0000-0000BB090000}"/>
    <cellStyle name="40% - Accent3 2 2 3 2 4" xfId="5495" xr:uid="{00000000-0005-0000-0000-0000BC090000}"/>
    <cellStyle name="40% - Accent3 2 2 3 3" xfId="3305" xr:uid="{00000000-0005-0000-0000-0000BD090000}"/>
    <cellStyle name="40% - Accent3 2 2 3 4" xfId="3558" xr:uid="{00000000-0005-0000-0000-0000BE090000}"/>
    <cellStyle name="40% - Accent3 2 2 3 5" xfId="4452" xr:uid="{00000000-0005-0000-0000-0000BF090000}"/>
    <cellStyle name="40% - Accent3 2 2 4" xfId="1875" xr:uid="{00000000-0005-0000-0000-0000C0090000}"/>
    <cellStyle name="40% - Accent3 2 2 4 2" xfId="3824" xr:uid="{00000000-0005-0000-0000-0000C1090000}"/>
    <cellStyle name="40% - Accent3 2 2 4 3" xfId="4666" xr:uid="{00000000-0005-0000-0000-0000C2090000}"/>
    <cellStyle name="40% - Accent3 2 2 4 4" xfId="5349" xr:uid="{00000000-0005-0000-0000-0000C3090000}"/>
    <cellStyle name="40% - Accent3 2 2 5" xfId="2671" xr:uid="{00000000-0005-0000-0000-0000C4090000}"/>
    <cellStyle name="40% - Accent3 2 2 6" xfId="2793" xr:uid="{00000000-0005-0000-0000-0000C5090000}"/>
    <cellStyle name="40% - Accent3 2 2 7" xfId="3567" xr:uid="{00000000-0005-0000-0000-0000C6090000}"/>
    <cellStyle name="40% - Accent3 2 20" xfId="6105" xr:uid="{00000000-0005-0000-0000-0000C7090000}"/>
    <cellStyle name="40% - Accent3 2 21" xfId="6625" xr:uid="{00000000-0005-0000-0000-0000C8090000}"/>
    <cellStyle name="40% - Accent3 2 22" xfId="6599" xr:uid="{00000000-0005-0000-0000-0000C9090000}"/>
    <cellStyle name="40% - Accent3 2 3" xfId="413" xr:uid="{00000000-0005-0000-0000-0000CA090000}"/>
    <cellStyle name="40% - Accent3 2 3 2" xfId="1272" xr:uid="{00000000-0005-0000-0000-0000CB090000}"/>
    <cellStyle name="40% - Accent3 2 3 2 2" xfId="2226" xr:uid="{00000000-0005-0000-0000-0000CC090000}"/>
    <cellStyle name="40% - Accent3 2 3 2 2 2" xfId="4118" xr:uid="{00000000-0005-0000-0000-0000CD090000}"/>
    <cellStyle name="40% - Accent3 2 3 2 2 3" xfId="4917" xr:uid="{00000000-0005-0000-0000-0000CE090000}"/>
    <cellStyle name="40% - Accent3 2 3 2 2 4" xfId="5547" xr:uid="{00000000-0005-0000-0000-0000CF090000}"/>
    <cellStyle name="40% - Accent3 2 3 2 3" xfId="3366" xr:uid="{00000000-0005-0000-0000-0000D0090000}"/>
    <cellStyle name="40% - Accent3 2 3 2 4" xfId="3909" xr:uid="{00000000-0005-0000-0000-0000D1090000}"/>
    <cellStyle name="40% - Accent3 2 3 2 5" xfId="4748" xr:uid="{00000000-0005-0000-0000-0000D2090000}"/>
    <cellStyle name="40% - Accent3 2 3 3" xfId="1291" xr:uid="{00000000-0005-0000-0000-0000D3090000}"/>
    <cellStyle name="40% - Accent3 2 3 3 2" xfId="2245" xr:uid="{00000000-0005-0000-0000-0000D4090000}"/>
    <cellStyle name="40% - Accent3 2 3 3 2 2" xfId="4137" xr:uid="{00000000-0005-0000-0000-0000D5090000}"/>
    <cellStyle name="40% - Accent3 2 3 3 2 3" xfId="4936" xr:uid="{00000000-0005-0000-0000-0000D6090000}"/>
    <cellStyle name="40% - Accent3 2 3 3 2 4" xfId="5566" xr:uid="{00000000-0005-0000-0000-0000D7090000}"/>
    <cellStyle name="40% - Accent3 2 3 3 3" xfId="3385" xr:uid="{00000000-0005-0000-0000-0000D8090000}"/>
    <cellStyle name="40% - Accent3 2 3 3 4" xfId="2527" xr:uid="{00000000-0005-0000-0000-0000D9090000}"/>
    <cellStyle name="40% - Accent3 2 3 3 5" xfId="2966" xr:uid="{00000000-0005-0000-0000-0000DA090000}"/>
    <cellStyle name="40% - Accent3 2 3 4" xfId="1894" xr:uid="{00000000-0005-0000-0000-0000DB090000}"/>
    <cellStyle name="40% - Accent3 2 3 4 2" xfId="3843" xr:uid="{00000000-0005-0000-0000-0000DC090000}"/>
    <cellStyle name="40% - Accent3 2 3 4 3" xfId="4685" xr:uid="{00000000-0005-0000-0000-0000DD090000}"/>
    <cellStyle name="40% - Accent3 2 3 4 4" xfId="5368" xr:uid="{00000000-0005-0000-0000-0000DE090000}"/>
    <cellStyle name="40% - Accent3 2 3 5" xfId="2699" xr:uid="{00000000-0005-0000-0000-0000DF090000}"/>
    <cellStyle name="40% - Accent3 2 3 6" xfId="2614" xr:uid="{00000000-0005-0000-0000-0000E0090000}"/>
    <cellStyle name="40% - Accent3 2 3 7" xfId="4002" xr:uid="{00000000-0005-0000-0000-0000E1090000}"/>
    <cellStyle name="40% - Accent3 2 4" xfId="893" xr:uid="{00000000-0005-0000-0000-0000E2090000}"/>
    <cellStyle name="40% - Accent3 2 4 2" xfId="1360" xr:uid="{00000000-0005-0000-0000-0000E3090000}"/>
    <cellStyle name="40% - Accent3 2 4 2 2" xfId="2306" xr:uid="{00000000-0005-0000-0000-0000E4090000}"/>
    <cellStyle name="40% - Accent3 2 4 2 2 2" xfId="4198" xr:uid="{00000000-0005-0000-0000-0000E5090000}"/>
    <cellStyle name="40% - Accent3 2 4 2 2 3" xfId="4997" xr:uid="{00000000-0005-0000-0000-0000E6090000}"/>
    <cellStyle name="40% - Accent3 2 4 2 2 4" xfId="5627" xr:uid="{00000000-0005-0000-0000-0000E7090000}"/>
    <cellStyle name="40% - Accent3 2 4 2 3" xfId="3450" xr:uid="{00000000-0005-0000-0000-0000E8090000}"/>
    <cellStyle name="40% - Accent3 2 4 2 4" xfId="4360" xr:uid="{00000000-0005-0000-0000-0000E9090000}"/>
    <cellStyle name="40% - Accent3 2 4 2 5" xfId="5159" xr:uid="{00000000-0005-0000-0000-0000EA090000}"/>
    <cellStyle name="40% - Accent3 2 4 3" xfId="1600" xr:uid="{00000000-0005-0000-0000-0000EB090000}"/>
    <cellStyle name="40% - Accent3 2 4 3 2" xfId="2393" xr:uid="{00000000-0005-0000-0000-0000EC090000}"/>
    <cellStyle name="40% - Accent3 2 4 3 2 2" xfId="4285" xr:uid="{00000000-0005-0000-0000-0000ED090000}"/>
    <cellStyle name="40% - Accent3 2 4 3 2 3" xfId="5084" xr:uid="{00000000-0005-0000-0000-0000EE090000}"/>
    <cellStyle name="40% - Accent3 2 4 3 2 4" xfId="5714" xr:uid="{00000000-0005-0000-0000-0000EF090000}"/>
    <cellStyle name="40% - Accent3 2 4 3 3" xfId="3626" xr:uid="{00000000-0005-0000-0000-0000F0090000}"/>
    <cellStyle name="40% - Accent3 2 4 3 4" xfId="4504" xr:uid="{00000000-0005-0000-0000-0000F1090000}"/>
    <cellStyle name="40% - Accent3 2 4 3 5" xfId="5246" xr:uid="{00000000-0005-0000-0000-0000F2090000}"/>
    <cellStyle name="40% - Accent3 2 4 4" xfId="1928" xr:uid="{00000000-0005-0000-0000-0000F3090000}"/>
    <cellStyle name="40% - Accent3 2 4 4 2" xfId="3877" xr:uid="{00000000-0005-0000-0000-0000F4090000}"/>
    <cellStyle name="40% - Accent3 2 4 4 3" xfId="4719" xr:uid="{00000000-0005-0000-0000-0000F5090000}"/>
    <cellStyle name="40% - Accent3 2 4 4 4" xfId="5402" xr:uid="{00000000-0005-0000-0000-0000F6090000}"/>
    <cellStyle name="40% - Accent3 2 4 5" xfId="3021" xr:uid="{00000000-0005-0000-0000-0000F7090000}"/>
    <cellStyle name="40% - Accent3 2 4 6" xfId="2752" xr:uid="{00000000-0005-0000-0000-0000F8090000}"/>
    <cellStyle name="40% - Accent3 2 4 7" xfId="3656" xr:uid="{00000000-0005-0000-0000-0000F9090000}"/>
    <cellStyle name="40% - Accent3 2 5" xfId="1020" xr:uid="{00000000-0005-0000-0000-0000FA090000}"/>
    <cellStyle name="40% - Accent3 2 5 2" xfId="1447" xr:uid="{00000000-0005-0000-0000-0000FB090000}"/>
    <cellStyle name="40% - Accent3 2 5 2 2" xfId="2346" xr:uid="{00000000-0005-0000-0000-0000FC090000}"/>
    <cellStyle name="40% - Accent3 2 5 2 2 2" xfId="4238" xr:uid="{00000000-0005-0000-0000-0000FD090000}"/>
    <cellStyle name="40% - Accent3 2 5 2 2 3" xfId="5037" xr:uid="{00000000-0005-0000-0000-0000FE090000}"/>
    <cellStyle name="40% - Accent3 2 5 2 2 4" xfId="5667" xr:uid="{00000000-0005-0000-0000-0000FF090000}"/>
    <cellStyle name="40% - Accent3 2 5 2 3" xfId="3520" xr:uid="{00000000-0005-0000-0000-0000000A0000}"/>
    <cellStyle name="40% - Accent3 2 5 2 4" xfId="4418" xr:uid="{00000000-0005-0000-0000-0000010A0000}"/>
    <cellStyle name="40% - Accent3 2 5 2 5" xfId="5199" xr:uid="{00000000-0005-0000-0000-0000020A0000}"/>
    <cellStyle name="40% - Accent3 2 5 3" xfId="1683" xr:uid="{00000000-0005-0000-0000-0000030A0000}"/>
    <cellStyle name="40% - Accent3 2 5 3 2" xfId="2429" xr:uid="{00000000-0005-0000-0000-0000040A0000}"/>
    <cellStyle name="40% - Accent3 2 5 3 2 2" xfId="4321" xr:uid="{00000000-0005-0000-0000-0000050A0000}"/>
    <cellStyle name="40% - Accent3 2 5 3 2 3" xfId="5120" xr:uid="{00000000-0005-0000-0000-0000060A0000}"/>
    <cellStyle name="40% - Accent3 2 5 3 2 4" xfId="5750" xr:uid="{00000000-0005-0000-0000-0000070A0000}"/>
    <cellStyle name="40% - Accent3 2 5 3 3" xfId="3685" xr:uid="{00000000-0005-0000-0000-0000080A0000}"/>
    <cellStyle name="40% - Accent3 2 5 3 4" xfId="4554" xr:uid="{00000000-0005-0000-0000-0000090A0000}"/>
    <cellStyle name="40% - Accent3 2 5 3 5" xfId="5282" xr:uid="{00000000-0005-0000-0000-00000A0A0000}"/>
    <cellStyle name="40% - Accent3 2 5 4" xfId="2011" xr:uid="{00000000-0005-0000-0000-00000B0A0000}"/>
    <cellStyle name="40% - Accent3 2 5 4 2" xfId="3941" xr:uid="{00000000-0005-0000-0000-00000C0A0000}"/>
    <cellStyle name="40% - Accent3 2 5 4 3" xfId="4772" xr:uid="{00000000-0005-0000-0000-00000D0A0000}"/>
    <cellStyle name="40% - Accent3 2 5 4 4" xfId="5438" xr:uid="{00000000-0005-0000-0000-00000E0A0000}"/>
    <cellStyle name="40% - Accent3 2 5 5" xfId="3131" xr:uid="{00000000-0005-0000-0000-00000F0A0000}"/>
    <cellStyle name="40% - Accent3 2 5 6" xfId="3765" xr:uid="{00000000-0005-0000-0000-0000100A0000}"/>
    <cellStyle name="40% - Accent3 2 5 7" xfId="4611" xr:uid="{00000000-0005-0000-0000-0000110A0000}"/>
    <cellStyle name="40% - Accent3 2 6" xfId="996" xr:uid="{00000000-0005-0000-0000-0000120A0000}"/>
    <cellStyle name="40% - Accent3 2 6 2" xfId="1427" xr:uid="{00000000-0005-0000-0000-0000130A0000}"/>
    <cellStyle name="40% - Accent3 2 6 2 2" xfId="2336" xr:uid="{00000000-0005-0000-0000-0000140A0000}"/>
    <cellStyle name="40% - Accent3 2 6 2 2 2" xfId="4228" xr:uid="{00000000-0005-0000-0000-0000150A0000}"/>
    <cellStyle name="40% - Accent3 2 6 2 2 3" xfId="5027" xr:uid="{00000000-0005-0000-0000-0000160A0000}"/>
    <cellStyle name="40% - Accent3 2 6 2 2 4" xfId="5657" xr:uid="{00000000-0005-0000-0000-0000170A0000}"/>
    <cellStyle name="40% - Accent3 2 6 2 3" xfId="3506" xr:uid="{00000000-0005-0000-0000-0000180A0000}"/>
    <cellStyle name="40% - Accent3 2 6 2 4" xfId="4406" xr:uid="{00000000-0005-0000-0000-0000190A0000}"/>
    <cellStyle name="40% - Accent3 2 6 2 5" xfId="5189" xr:uid="{00000000-0005-0000-0000-00001A0A0000}"/>
    <cellStyle name="40% - Accent3 2 6 3" xfId="1664" xr:uid="{00000000-0005-0000-0000-00001B0A0000}"/>
    <cellStyle name="40% - Accent3 2 6 3 2" xfId="2420" xr:uid="{00000000-0005-0000-0000-00001C0A0000}"/>
    <cellStyle name="40% - Accent3 2 6 3 2 2" xfId="4312" xr:uid="{00000000-0005-0000-0000-00001D0A0000}"/>
    <cellStyle name="40% - Accent3 2 6 3 2 3" xfId="5111" xr:uid="{00000000-0005-0000-0000-00001E0A0000}"/>
    <cellStyle name="40% - Accent3 2 6 3 2 4" xfId="5741" xr:uid="{00000000-0005-0000-0000-00001F0A0000}"/>
    <cellStyle name="40% - Accent3 2 6 3 3" xfId="3672" xr:uid="{00000000-0005-0000-0000-0000200A0000}"/>
    <cellStyle name="40% - Accent3 2 6 3 4" xfId="4543" xr:uid="{00000000-0005-0000-0000-0000210A0000}"/>
    <cellStyle name="40% - Accent3 2 6 3 5" xfId="5273" xr:uid="{00000000-0005-0000-0000-0000220A0000}"/>
    <cellStyle name="40% - Accent3 2 6 4" xfId="1992" xr:uid="{00000000-0005-0000-0000-0000230A0000}"/>
    <cellStyle name="40% - Accent3 2 6 4 2" xfId="3927" xr:uid="{00000000-0005-0000-0000-0000240A0000}"/>
    <cellStyle name="40% - Accent3 2 6 4 3" xfId="4761" xr:uid="{00000000-0005-0000-0000-0000250A0000}"/>
    <cellStyle name="40% - Accent3 2 6 4 4" xfId="5429" xr:uid="{00000000-0005-0000-0000-0000260A0000}"/>
    <cellStyle name="40% - Accent3 2 6 5" xfId="3109" xr:uid="{00000000-0005-0000-0000-0000270A0000}"/>
    <cellStyle name="40% - Accent3 2 6 6" xfId="3800" xr:uid="{00000000-0005-0000-0000-0000280A0000}"/>
    <cellStyle name="40% - Accent3 2 6 7" xfId="4643" xr:uid="{00000000-0005-0000-0000-0000290A0000}"/>
    <cellStyle name="40% - Accent3 2 7" xfId="1177" xr:uid="{00000000-0005-0000-0000-00002A0A0000}"/>
    <cellStyle name="40% - Accent3 2 7 2" xfId="2159" xr:uid="{00000000-0005-0000-0000-00002B0A0000}"/>
    <cellStyle name="40% - Accent3 2 7 2 2" xfId="4051" xr:uid="{00000000-0005-0000-0000-00002C0A0000}"/>
    <cellStyle name="40% - Accent3 2 7 2 3" xfId="4850" xr:uid="{00000000-0005-0000-0000-00002D0A0000}"/>
    <cellStyle name="40% - Accent3 2 7 2 4" xfId="5480" xr:uid="{00000000-0005-0000-0000-00002E0A0000}"/>
    <cellStyle name="40% - Accent3 2 7 3" xfId="3286" xr:uid="{00000000-0005-0000-0000-00002F0A0000}"/>
    <cellStyle name="40% - Accent3 2 7 4" xfId="2956" xr:uid="{00000000-0005-0000-0000-0000300A0000}"/>
    <cellStyle name="40% - Accent3 2 7 5" xfId="4000" xr:uid="{00000000-0005-0000-0000-0000310A0000}"/>
    <cellStyle name="40% - Accent3 2 8" xfId="1454" xr:uid="{00000000-0005-0000-0000-0000320A0000}"/>
    <cellStyle name="40% - Accent3 2 8 2" xfId="2351" xr:uid="{00000000-0005-0000-0000-0000330A0000}"/>
    <cellStyle name="40% - Accent3 2 8 2 2" xfId="4243" xr:uid="{00000000-0005-0000-0000-0000340A0000}"/>
    <cellStyle name="40% - Accent3 2 8 2 3" xfId="5042" xr:uid="{00000000-0005-0000-0000-0000350A0000}"/>
    <cellStyle name="40% - Accent3 2 8 2 4" xfId="5672" xr:uid="{00000000-0005-0000-0000-0000360A0000}"/>
    <cellStyle name="40% - Accent3 2 8 3" xfId="3526" xr:uid="{00000000-0005-0000-0000-0000370A0000}"/>
    <cellStyle name="40% - Accent3 2 8 4" xfId="4424" xr:uid="{00000000-0005-0000-0000-0000380A0000}"/>
    <cellStyle name="40% - Accent3 2 8 5" xfId="5204" xr:uid="{00000000-0005-0000-0000-0000390A0000}"/>
    <cellStyle name="40% - Accent3 2 9" xfId="1831" xr:uid="{00000000-0005-0000-0000-00003A0A0000}"/>
    <cellStyle name="40% - Accent3 2 9 2" xfId="3790" xr:uid="{00000000-0005-0000-0000-00003B0A0000}"/>
    <cellStyle name="40% - Accent3 2 9 3" xfId="4633" xr:uid="{00000000-0005-0000-0000-00003C0A0000}"/>
    <cellStyle name="40% - Accent3 2 9 4" xfId="5323" xr:uid="{00000000-0005-0000-0000-00003D0A0000}"/>
    <cellStyle name="40% - Accent3 3" xfId="198" xr:uid="{00000000-0005-0000-0000-00003E0A0000}"/>
    <cellStyle name="40% - Accent3 3 10" xfId="2479" xr:uid="{00000000-0005-0000-0000-00003F0A0000}"/>
    <cellStyle name="40% - Accent3 3 11" xfId="2908" xr:uid="{00000000-0005-0000-0000-0000400A0000}"/>
    <cellStyle name="40% - Accent3 3 12" xfId="3913" xr:uid="{00000000-0005-0000-0000-0000410A0000}"/>
    <cellStyle name="40% - Accent3 3 2" xfId="375" xr:uid="{00000000-0005-0000-0000-0000420A0000}"/>
    <cellStyle name="40% - Accent3 3 2 2" xfId="1251" xr:uid="{00000000-0005-0000-0000-0000430A0000}"/>
    <cellStyle name="40% - Accent3 3 2 2 2" xfId="2205" xr:uid="{00000000-0005-0000-0000-0000440A0000}"/>
    <cellStyle name="40% - Accent3 3 2 2 2 2" xfId="4097" xr:uid="{00000000-0005-0000-0000-0000450A0000}"/>
    <cellStyle name="40% - Accent3 3 2 2 2 3" xfId="4896" xr:uid="{00000000-0005-0000-0000-0000460A0000}"/>
    <cellStyle name="40% - Accent3 3 2 2 2 4" xfId="5526" xr:uid="{00000000-0005-0000-0000-0000470A0000}"/>
    <cellStyle name="40% - Accent3 3 2 2 3" xfId="3345" xr:uid="{00000000-0005-0000-0000-0000480A0000}"/>
    <cellStyle name="40% - Accent3 3 2 2 4" xfId="3585" xr:uid="{00000000-0005-0000-0000-0000490A0000}"/>
    <cellStyle name="40% - Accent3 3 2 2 5" xfId="4470" xr:uid="{00000000-0005-0000-0000-00004A0A0000}"/>
    <cellStyle name="40% - Accent3 3 2 3" xfId="1202" xr:uid="{00000000-0005-0000-0000-00004B0A0000}"/>
    <cellStyle name="40% - Accent3 3 2 3 2" xfId="2173" xr:uid="{00000000-0005-0000-0000-00004C0A0000}"/>
    <cellStyle name="40% - Accent3 3 2 3 2 2" xfId="4065" xr:uid="{00000000-0005-0000-0000-00004D0A0000}"/>
    <cellStyle name="40% - Accent3 3 2 3 2 3" xfId="4864" xr:uid="{00000000-0005-0000-0000-00004E0A0000}"/>
    <cellStyle name="40% - Accent3 3 2 3 2 4" xfId="5494" xr:uid="{00000000-0005-0000-0000-00004F0A0000}"/>
    <cellStyle name="40% - Accent3 3 2 3 3" xfId="3304" xr:uid="{00000000-0005-0000-0000-0000500A0000}"/>
    <cellStyle name="40% - Accent3 3 2 3 4" xfId="3720" xr:uid="{00000000-0005-0000-0000-0000510A0000}"/>
    <cellStyle name="40% - Accent3 3 2 3 5" xfId="4581" xr:uid="{00000000-0005-0000-0000-0000520A0000}"/>
    <cellStyle name="40% - Accent3 3 2 4" xfId="1876" xr:uid="{00000000-0005-0000-0000-0000530A0000}"/>
    <cellStyle name="40% - Accent3 3 2 4 2" xfId="3825" xr:uid="{00000000-0005-0000-0000-0000540A0000}"/>
    <cellStyle name="40% - Accent3 3 2 4 3" xfId="4667" xr:uid="{00000000-0005-0000-0000-0000550A0000}"/>
    <cellStyle name="40% - Accent3 3 2 4 4" xfId="5350" xr:uid="{00000000-0005-0000-0000-0000560A0000}"/>
    <cellStyle name="40% - Accent3 3 2 5" xfId="2672" xr:uid="{00000000-0005-0000-0000-0000570A0000}"/>
    <cellStyle name="40% - Accent3 3 2 6" xfId="2636" xr:uid="{00000000-0005-0000-0000-0000580A0000}"/>
    <cellStyle name="40% - Accent3 3 2 7" xfId="2913" xr:uid="{00000000-0005-0000-0000-0000590A0000}"/>
    <cellStyle name="40% - Accent3 3 3" xfId="412" xr:uid="{00000000-0005-0000-0000-00005A0A0000}"/>
    <cellStyle name="40% - Accent3 3 3 2" xfId="1271" xr:uid="{00000000-0005-0000-0000-00005B0A0000}"/>
    <cellStyle name="40% - Accent3 3 3 2 2" xfId="2225" xr:uid="{00000000-0005-0000-0000-00005C0A0000}"/>
    <cellStyle name="40% - Accent3 3 3 2 2 2" xfId="4117" xr:uid="{00000000-0005-0000-0000-00005D0A0000}"/>
    <cellStyle name="40% - Accent3 3 3 2 2 3" xfId="4916" xr:uid="{00000000-0005-0000-0000-00005E0A0000}"/>
    <cellStyle name="40% - Accent3 3 3 2 2 4" xfId="5546" xr:uid="{00000000-0005-0000-0000-00005F0A0000}"/>
    <cellStyle name="40% - Accent3 3 3 2 3" xfId="3365" xr:uid="{00000000-0005-0000-0000-0000600A0000}"/>
    <cellStyle name="40% - Accent3 3 3 2 4" xfId="3493" xr:uid="{00000000-0005-0000-0000-0000610A0000}"/>
    <cellStyle name="40% - Accent3 3 3 2 5" xfId="4397" xr:uid="{00000000-0005-0000-0000-0000620A0000}"/>
    <cellStyle name="40% - Accent3 3 3 3" xfId="1294" xr:uid="{00000000-0005-0000-0000-0000630A0000}"/>
    <cellStyle name="40% - Accent3 3 3 3 2" xfId="2248" xr:uid="{00000000-0005-0000-0000-0000640A0000}"/>
    <cellStyle name="40% - Accent3 3 3 3 2 2" xfId="4140" xr:uid="{00000000-0005-0000-0000-0000650A0000}"/>
    <cellStyle name="40% - Accent3 3 3 3 2 3" xfId="4939" xr:uid="{00000000-0005-0000-0000-0000660A0000}"/>
    <cellStyle name="40% - Accent3 3 3 3 2 4" xfId="5569" xr:uid="{00000000-0005-0000-0000-0000670A0000}"/>
    <cellStyle name="40% - Accent3 3 3 3 3" xfId="3388" xr:uid="{00000000-0005-0000-0000-0000680A0000}"/>
    <cellStyle name="40% - Accent3 3 3 3 4" xfId="2524" xr:uid="{00000000-0005-0000-0000-0000690A0000}"/>
    <cellStyle name="40% - Accent3 3 3 3 5" xfId="3484" xr:uid="{00000000-0005-0000-0000-00006A0A0000}"/>
    <cellStyle name="40% - Accent3 3 3 4" xfId="1893" xr:uid="{00000000-0005-0000-0000-00006B0A0000}"/>
    <cellStyle name="40% - Accent3 3 3 4 2" xfId="3842" xr:uid="{00000000-0005-0000-0000-00006C0A0000}"/>
    <cellStyle name="40% - Accent3 3 3 4 3" xfId="4684" xr:uid="{00000000-0005-0000-0000-00006D0A0000}"/>
    <cellStyle name="40% - Accent3 3 3 4 4" xfId="5367" xr:uid="{00000000-0005-0000-0000-00006E0A0000}"/>
    <cellStyle name="40% - Accent3 3 3 5" xfId="2698" xr:uid="{00000000-0005-0000-0000-00006F0A0000}"/>
    <cellStyle name="40% - Accent3 3 3 6" xfId="2615" xr:uid="{00000000-0005-0000-0000-0000700A0000}"/>
    <cellStyle name="40% - Accent3 3 3 7" xfId="3745" xr:uid="{00000000-0005-0000-0000-0000710A0000}"/>
    <cellStyle name="40% - Accent3 3 4" xfId="894" xr:uid="{00000000-0005-0000-0000-0000720A0000}"/>
    <cellStyle name="40% - Accent3 3 4 2" xfId="1361" xr:uid="{00000000-0005-0000-0000-0000730A0000}"/>
    <cellStyle name="40% - Accent3 3 4 2 2" xfId="2307" xr:uid="{00000000-0005-0000-0000-0000740A0000}"/>
    <cellStyle name="40% - Accent3 3 4 2 2 2" xfId="4199" xr:uid="{00000000-0005-0000-0000-0000750A0000}"/>
    <cellStyle name="40% - Accent3 3 4 2 2 3" xfId="4998" xr:uid="{00000000-0005-0000-0000-0000760A0000}"/>
    <cellStyle name="40% - Accent3 3 4 2 2 4" xfId="5628" xr:uid="{00000000-0005-0000-0000-0000770A0000}"/>
    <cellStyle name="40% - Accent3 3 4 2 3" xfId="3451" xr:uid="{00000000-0005-0000-0000-0000780A0000}"/>
    <cellStyle name="40% - Accent3 3 4 2 4" xfId="4361" xr:uid="{00000000-0005-0000-0000-0000790A0000}"/>
    <cellStyle name="40% - Accent3 3 4 2 5" xfId="5160" xr:uid="{00000000-0005-0000-0000-00007A0A0000}"/>
    <cellStyle name="40% - Accent3 3 4 3" xfId="1601" xr:uid="{00000000-0005-0000-0000-00007B0A0000}"/>
    <cellStyle name="40% - Accent3 3 4 3 2" xfId="2394" xr:uid="{00000000-0005-0000-0000-00007C0A0000}"/>
    <cellStyle name="40% - Accent3 3 4 3 2 2" xfId="4286" xr:uid="{00000000-0005-0000-0000-00007D0A0000}"/>
    <cellStyle name="40% - Accent3 3 4 3 2 3" xfId="5085" xr:uid="{00000000-0005-0000-0000-00007E0A0000}"/>
    <cellStyle name="40% - Accent3 3 4 3 2 4" xfId="5715" xr:uid="{00000000-0005-0000-0000-00007F0A0000}"/>
    <cellStyle name="40% - Accent3 3 4 3 3" xfId="3627" xr:uid="{00000000-0005-0000-0000-0000800A0000}"/>
    <cellStyle name="40% - Accent3 3 4 3 4" xfId="4505" xr:uid="{00000000-0005-0000-0000-0000810A0000}"/>
    <cellStyle name="40% - Accent3 3 4 3 5" xfId="5247" xr:uid="{00000000-0005-0000-0000-0000820A0000}"/>
    <cellStyle name="40% - Accent3 3 4 4" xfId="1929" xr:uid="{00000000-0005-0000-0000-0000830A0000}"/>
    <cellStyle name="40% - Accent3 3 4 4 2" xfId="3878" xr:uid="{00000000-0005-0000-0000-0000840A0000}"/>
    <cellStyle name="40% - Accent3 3 4 4 3" xfId="4720" xr:uid="{00000000-0005-0000-0000-0000850A0000}"/>
    <cellStyle name="40% - Accent3 3 4 4 4" xfId="5403" xr:uid="{00000000-0005-0000-0000-0000860A0000}"/>
    <cellStyle name="40% - Accent3 3 4 5" xfId="3022" xr:uid="{00000000-0005-0000-0000-0000870A0000}"/>
    <cellStyle name="40% - Accent3 3 4 6" xfId="2556" xr:uid="{00000000-0005-0000-0000-0000880A0000}"/>
    <cellStyle name="40% - Accent3 3 4 7" xfId="3805" xr:uid="{00000000-0005-0000-0000-0000890A0000}"/>
    <cellStyle name="40% - Accent3 3 5" xfId="1017" xr:uid="{00000000-0005-0000-0000-00008A0A0000}"/>
    <cellStyle name="40% - Accent3 3 5 2" xfId="1445" xr:uid="{00000000-0005-0000-0000-00008B0A0000}"/>
    <cellStyle name="40% - Accent3 3 5 2 2" xfId="2345" xr:uid="{00000000-0005-0000-0000-00008C0A0000}"/>
    <cellStyle name="40% - Accent3 3 5 2 2 2" xfId="4237" xr:uid="{00000000-0005-0000-0000-00008D0A0000}"/>
    <cellStyle name="40% - Accent3 3 5 2 2 3" xfId="5036" xr:uid="{00000000-0005-0000-0000-00008E0A0000}"/>
    <cellStyle name="40% - Accent3 3 5 2 2 4" xfId="5666" xr:uid="{00000000-0005-0000-0000-00008F0A0000}"/>
    <cellStyle name="40% - Accent3 3 5 2 3" xfId="3519" xr:uid="{00000000-0005-0000-0000-0000900A0000}"/>
    <cellStyle name="40% - Accent3 3 5 2 4" xfId="4417" xr:uid="{00000000-0005-0000-0000-0000910A0000}"/>
    <cellStyle name="40% - Accent3 3 5 2 5" xfId="5198" xr:uid="{00000000-0005-0000-0000-0000920A0000}"/>
    <cellStyle name="40% - Accent3 3 5 3" xfId="1681" xr:uid="{00000000-0005-0000-0000-0000930A0000}"/>
    <cellStyle name="40% - Accent3 3 5 3 2" xfId="2428" xr:uid="{00000000-0005-0000-0000-0000940A0000}"/>
    <cellStyle name="40% - Accent3 3 5 3 2 2" xfId="4320" xr:uid="{00000000-0005-0000-0000-0000950A0000}"/>
    <cellStyle name="40% - Accent3 3 5 3 2 3" xfId="5119" xr:uid="{00000000-0005-0000-0000-0000960A0000}"/>
    <cellStyle name="40% - Accent3 3 5 3 2 4" xfId="5749" xr:uid="{00000000-0005-0000-0000-0000970A0000}"/>
    <cellStyle name="40% - Accent3 3 5 3 3" xfId="3683" xr:uid="{00000000-0005-0000-0000-0000980A0000}"/>
    <cellStyle name="40% - Accent3 3 5 3 4" xfId="4553" xr:uid="{00000000-0005-0000-0000-0000990A0000}"/>
    <cellStyle name="40% - Accent3 3 5 3 5" xfId="5281" xr:uid="{00000000-0005-0000-0000-00009A0A0000}"/>
    <cellStyle name="40% - Accent3 3 5 4" xfId="2009" xr:uid="{00000000-0005-0000-0000-00009B0A0000}"/>
    <cellStyle name="40% - Accent3 3 5 4 2" xfId="3939" xr:uid="{00000000-0005-0000-0000-00009C0A0000}"/>
    <cellStyle name="40% - Accent3 3 5 4 3" xfId="4771" xr:uid="{00000000-0005-0000-0000-00009D0A0000}"/>
    <cellStyle name="40% - Accent3 3 5 4 4" xfId="5437" xr:uid="{00000000-0005-0000-0000-00009E0A0000}"/>
    <cellStyle name="40% - Accent3 3 5 5" xfId="3129" xr:uid="{00000000-0005-0000-0000-00009F0A0000}"/>
    <cellStyle name="40% - Accent3 3 5 6" xfId="2749" xr:uid="{00000000-0005-0000-0000-0000A00A0000}"/>
    <cellStyle name="40% - Accent3 3 5 7" xfId="3711" xr:uid="{00000000-0005-0000-0000-0000A10A0000}"/>
    <cellStyle name="40% - Accent3 3 6" xfId="1013" xr:uid="{00000000-0005-0000-0000-0000A20A0000}"/>
    <cellStyle name="40% - Accent3 3 6 2" xfId="1441" xr:uid="{00000000-0005-0000-0000-0000A30A0000}"/>
    <cellStyle name="40% - Accent3 3 6 2 2" xfId="2342" xr:uid="{00000000-0005-0000-0000-0000A40A0000}"/>
    <cellStyle name="40% - Accent3 3 6 2 2 2" xfId="4234" xr:uid="{00000000-0005-0000-0000-0000A50A0000}"/>
    <cellStyle name="40% - Accent3 3 6 2 2 3" xfId="5033" xr:uid="{00000000-0005-0000-0000-0000A60A0000}"/>
    <cellStyle name="40% - Accent3 3 6 2 2 4" xfId="5663" xr:uid="{00000000-0005-0000-0000-0000A70A0000}"/>
    <cellStyle name="40% - Accent3 3 6 2 3" xfId="3515" xr:uid="{00000000-0005-0000-0000-0000A80A0000}"/>
    <cellStyle name="40% - Accent3 3 6 2 4" xfId="4413" xr:uid="{00000000-0005-0000-0000-0000A90A0000}"/>
    <cellStyle name="40% - Accent3 3 6 2 5" xfId="5195" xr:uid="{00000000-0005-0000-0000-0000AA0A0000}"/>
    <cellStyle name="40% - Accent3 3 6 3" xfId="1678" xr:uid="{00000000-0005-0000-0000-0000AB0A0000}"/>
    <cellStyle name="40% - Accent3 3 6 3 2" xfId="2426" xr:uid="{00000000-0005-0000-0000-0000AC0A0000}"/>
    <cellStyle name="40% - Accent3 3 6 3 2 2" xfId="4318" xr:uid="{00000000-0005-0000-0000-0000AD0A0000}"/>
    <cellStyle name="40% - Accent3 3 6 3 2 3" xfId="5117" xr:uid="{00000000-0005-0000-0000-0000AE0A0000}"/>
    <cellStyle name="40% - Accent3 3 6 3 2 4" xfId="5747" xr:uid="{00000000-0005-0000-0000-0000AF0A0000}"/>
    <cellStyle name="40% - Accent3 3 6 3 3" xfId="3680" xr:uid="{00000000-0005-0000-0000-0000B00A0000}"/>
    <cellStyle name="40% - Accent3 3 6 3 4" xfId="4550" xr:uid="{00000000-0005-0000-0000-0000B10A0000}"/>
    <cellStyle name="40% - Accent3 3 6 3 5" xfId="5279" xr:uid="{00000000-0005-0000-0000-0000B20A0000}"/>
    <cellStyle name="40% - Accent3 3 6 4" xfId="2006" xr:uid="{00000000-0005-0000-0000-0000B30A0000}"/>
    <cellStyle name="40% - Accent3 3 6 4 2" xfId="3936" xr:uid="{00000000-0005-0000-0000-0000B40A0000}"/>
    <cellStyle name="40% - Accent3 3 6 4 3" xfId="4768" xr:uid="{00000000-0005-0000-0000-0000B50A0000}"/>
    <cellStyle name="40% - Accent3 3 6 4 4" xfId="5435" xr:uid="{00000000-0005-0000-0000-0000B60A0000}"/>
    <cellStyle name="40% - Accent3 3 6 5" xfId="3126" xr:uid="{00000000-0005-0000-0000-0000B70A0000}"/>
    <cellStyle name="40% - Accent3 3 6 6" xfId="2548" xr:uid="{00000000-0005-0000-0000-0000B80A0000}"/>
    <cellStyle name="40% - Accent3 3 6 7" xfId="2949" xr:uid="{00000000-0005-0000-0000-0000B90A0000}"/>
    <cellStyle name="40% - Accent3 3 7" xfId="1178" xr:uid="{00000000-0005-0000-0000-0000BA0A0000}"/>
    <cellStyle name="40% - Accent3 3 7 2" xfId="2160" xr:uid="{00000000-0005-0000-0000-0000BB0A0000}"/>
    <cellStyle name="40% - Accent3 3 7 2 2" xfId="4052" xr:uid="{00000000-0005-0000-0000-0000BC0A0000}"/>
    <cellStyle name="40% - Accent3 3 7 2 3" xfId="4851" xr:uid="{00000000-0005-0000-0000-0000BD0A0000}"/>
    <cellStyle name="40% - Accent3 3 7 2 4" xfId="5481" xr:uid="{00000000-0005-0000-0000-0000BE0A0000}"/>
    <cellStyle name="40% - Accent3 3 7 3" xfId="3287" xr:uid="{00000000-0005-0000-0000-0000BF0A0000}"/>
    <cellStyle name="40% - Accent3 3 7 4" xfId="2732" xr:uid="{00000000-0005-0000-0000-0000C00A0000}"/>
    <cellStyle name="40% - Accent3 3 7 5" xfId="2585" xr:uid="{00000000-0005-0000-0000-0000C10A0000}"/>
    <cellStyle name="40% - Accent3 3 8" xfId="1385" xr:uid="{00000000-0005-0000-0000-0000C20A0000}"/>
    <cellStyle name="40% - Accent3 3 8 2" xfId="2330" xr:uid="{00000000-0005-0000-0000-0000C30A0000}"/>
    <cellStyle name="40% - Accent3 3 8 2 2" xfId="4222" xr:uid="{00000000-0005-0000-0000-0000C40A0000}"/>
    <cellStyle name="40% - Accent3 3 8 2 3" xfId="5021" xr:uid="{00000000-0005-0000-0000-0000C50A0000}"/>
    <cellStyle name="40% - Accent3 3 8 2 4" xfId="5651" xr:uid="{00000000-0005-0000-0000-0000C60A0000}"/>
    <cellStyle name="40% - Accent3 3 8 3" xfId="3474" xr:uid="{00000000-0005-0000-0000-0000C70A0000}"/>
    <cellStyle name="40% - Accent3 3 8 4" xfId="4384" xr:uid="{00000000-0005-0000-0000-0000C80A0000}"/>
    <cellStyle name="40% - Accent3 3 8 5" xfId="5183" xr:uid="{00000000-0005-0000-0000-0000C90A0000}"/>
    <cellStyle name="40% - Accent3 3 9" xfId="1832" xr:uid="{00000000-0005-0000-0000-0000CA0A0000}"/>
    <cellStyle name="40% - Accent3 3 9 2" xfId="3791" xr:uid="{00000000-0005-0000-0000-0000CB0A0000}"/>
    <cellStyle name="40% - Accent3 3 9 3" xfId="4634" xr:uid="{00000000-0005-0000-0000-0000CC0A0000}"/>
    <cellStyle name="40% - Accent3 3 9 4" xfId="5324" xr:uid="{00000000-0005-0000-0000-0000CD0A0000}"/>
    <cellStyle name="40% - Accent3 4" xfId="315" xr:uid="{00000000-0005-0000-0000-0000CE0A0000}"/>
    <cellStyle name="40% - Accent3 5" xfId="6017" xr:uid="{00000000-0005-0000-0000-0000CF0A0000}"/>
    <cellStyle name="40% - Accent3 6" xfId="6821" xr:uid="{00000000-0005-0000-0000-0000D00A0000}"/>
    <cellStyle name="40% - Accent3 7" xfId="6119" xr:uid="{00000000-0005-0000-0000-0000D10A0000}"/>
    <cellStyle name="40% - Accent3 8" xfId="6630" xr:uid="{00000000-0005-0000-0000-0000D20A0000}"/>
    <cellStyle name="40% - Accent3 9" xfId="6638" xr:uid="{00000000-0005-0000-0000-0000D30A0000}"/>
    <cellStyle name="40% - Accent4 10" xfId="6257" xr:uid="{00000000-0005-0000-0000-0000D40A0000}"/>
    <cellStyle name="40% - Accent4 11" xfId="6511" xr:uid="{00000000-0005-0000-0000-0000D50A0000}"/>
    <cellStyle name="40% - Accent4 12" xfId="6268" xr:uid="{00000000-0005-0000-0000-0000D60A0000}"/>
    <cellStyle name="40% - Accent4 13" xfId="5935" xr:uid="{00000000-0005-0000-0000-0000D70A0000}"/>
    <cellStyle name="40% - Accent4 2" xfId="199" xr:uid="{00000000-0005-0000-0000-0000D80A0000}"/>
    <cellStyle name="40% - Accent4 2 10" xfId="2481" xr:uid="{00000000-0005-0000-0000-0000D90A0000}"/>
    <cellStyle name="40% - Accent4 2 11" xfId="3139" xr:uid="{00000000-0005-0000-0000-0000DA0A0000}"/>
    <cellStyle name="40% - Accent4 2 12" xfId="2968" xr:uid="{00000000-0005-0000-0000-0000DB0A0000}"/>
    <cellStyle name="40% - Accent4 2 13" xfId="468" xr:uid="{00000000-0005-0000-0000-0000DC0A0000}"/>
    <cellStyle name="40% - Accent4 2 14" xfId="6007" xr:uid="{00000000-0005-0000-0000-0000DD0A0000}"/>
    <cellStyle name="40% - Accent4 2 15" xfId="6676" xr:uid="{00000000-0005-0000-0000-0000DE0A0000}"/>
    <cellStyle name="40% - Accent4 2 16" xfId="6669" xr:uid="{00000000-0005-0000-0000-0000DF0A0000}"/>
    <cellStyle name="40% - Accent4 2 17" xfId="6768" xr:uid="{00000000-0005-0000-0000-0000E00A0000}"/>
    <cellStyle name="40% - Accent4 2 18" xfId="6331" xr:uid="{00000000-0005-0000-0000-0000E10A0000}"/>
    <cellStyle name="40% - Accent4 2 19" xfId="6559" xr:uid="{00000000-0005-0000-0000-0000E20A0000}"/>
    <cellStyle name="40% - Accent4 2 2" xfId="200" xr:uid="{00000000-0005-0000-0000-0000E30A0000}"/>
    <cellStyle name="40% - Accent4 2 2 2" xfId="1252" xr:uid="{00000000-0005-0000-0000-0000E40A0000}"/>
    <cellStyle name="40% - Accent4 2 2 2 2" xfId="2206" xr:uid="{00000000-0005-0000-0000-0000E50A0000}"/>
    <cellStyle name="40% - Accent4 2 2 2 2 2" xfId="4098" xr:uid="{00000000-0005-0000-0000-0000E60A0000}"/>
    <cellStyle name="40% - Accent4 2 2 2 2 3" xfId="4897" xr:uid="{00000000-0005-0000-0000-0000E70A0000}"/>
    <cellStyle name="40% - Accent4 2 2 2 2 4" xfId="5527" xr:uid="{00000000-0005-0000-0000-0000E80A0000}"/>
    <cellStyle name="40% - Accent4 2 2 2 3" xfId="3346" xr:uid="{00000000-0005-0000-0000-0000E90A0000}"/>
    <cellStyle name="40% - Accent4 2 2 2 4" xfId="3975" xr:uid="{00000000-0005-0000-0000-0000EA0A0000}"/>
    <cellStyle name="40% - Accent4 2 2 2 5" xfId="4799" xr:uid="{00000000-0005-0000-0000-0000EB0A0000}"/>
    <cellStyle name="40% - Accent4 2 2 3" xfId="1201" xr:uid="{00000000-0005-0000-0000-0000EC0A0000}"/>
    <cellStyle name="40% - Accent4 2 2 3 2" xfId="2172" xr:uid="{00000000-0005-0000-0000-0000ED0A0000}"/>
    <cellStyle name="40% - Accent4 2 2 3 2 2" xfId="4064" xr:uid="{00000000-0005-0000-0000-0000EE0A0000}"/>
    <cellStyle name="40% - Accent4 2 2 3 2 3" xfId="4863" xr:uid="{00000000-0005-0000-0000-0000EF0A0000}"/>
    <cellStyle name="40% - Accent4 2 2 3 2 4" xfId="5493" xr:uid="{00000000-0005-0000-0000-0000F00A0000}"/>
    <cellStyle name="40% - Accent4 2 2 3 3" xfId="3303" xr:uid="{00000000-0005-0000-0000-0000F10A0000}"/>
    <cellStyle name="40% - Accent4 2 2 3 4" xfId="3976" xr:uid="{00000000-0005-0000-0000-0000F20A0000}"/>
    <cellStyle name="40% - Accent4 2 2 3 5" xfId="4800" xr:uid="{00000000-0005-0000-0000-0000F30A0000}"/>
    <cellStyle name="40% - Accent4 2 2 4" xfId="1877" xr:uid="{00000000-0005-0000-0000-0000F40A0000}"/>
    <cellStyle name="40% - Accent4 2 2 4 2" xfId="3826" xr:uid="{00000000-0005-0000-0000-0000F50A0000}"/>
    <cellStyle name="40% - Accent4 2 2 4 3" xfId="4668" xr:uid="{00000000-0005-0000-0000-0000F60A0000}"/>
    <cellStyle name="40% - Accent4 2 2 4 4" xfId="5351" xr:uid="{00000000-0005-0000-0000-0000F70A0000}"/>
    <cellStyle name="40% - Accent4 2 2 5" xfId="2673" xr:uid="{00000000-0005-0000-0000-0000F80A0000}"/>
    <cellStyle name="40% - Accent4 2 2 6" xfId="2635" xr:uid="{00000000-0005-0000-0000-0000F90A0000}"/>
    <cellStyle name="40% - Accent4 2 2 7" xfId="2918" xr:uid="{00000000-0005-0000-0000-0000FA0A0000}"/>
    <cellStyle name="40% - Accent4 2 20" xfId="6688" xr:uid="{00000000-0005-0000-0000-0000FB0A0000}"/>
    <cellStyle name="40% - Accent4 2 21" xfId="6345" xr:uid="{00000000-0005-0000-0000-0000FC0A0000}"/>
    <cellStyle name="40% - Accent4 2 22" xfId="6756" xr:uid="{00000000-0005-0000-0000-0000FD0A0000}"/>
    <cellStyle name="40% - Accent4 2 3" xfId="411" xr:uid="{00000000-0005-0000-0000-0000FE0A0000}"/>
    <cellStyle name="40% - Accent4 2 3 2" xfId="1270" xr:uid="{00000000-0005-0000-0000-0000FF0A0000}"/>
    <cellStyle name="40% - Accent4 2 3 2 2" xfId="2224" xr:uid="{00000000-0005-0000-0000-0000000B0000}"/>
    <cellStyle name="40% - Accent4 2 3 2 2 2" xfId="4116" xr:uid="{00000000-0005-0000-0000-0000010B0000}"/>
    <cellStyle name="40% - Accent4 2 3 2 2 3" xfId="4915" xr:uid="{00000000-0005-0000-0000-0000020B0000}"/>
    <cellStyle name="40% - Accent4 2 3 2 2 4" xfId="5545" xr:uid="{00000000-0005-0000-0000-0000030B0000}"/>
    <cellStyle name="40% - Accent4 2 3 2 3" xfId="3364" xr:uid="{00000000-0005-0000-0000-0000040B0000}"/>
    <cellStyle name="40% - Accent4 2 3 2 4" xfId="3662" xr:uid="{00000000-0005-0000-0000-0000050B0000}"/>
    <cellStyle name="40% - Accent4 2 3 2 5" xfId="4536" xr:uid="{00000000-0005-0000-0000-0000060B0000}"/>
    <cellStyle name="40% - Accent4 2 3 3" xfId="1330" xr:uid="{00000000-0005-0000-0000-0000070B0000}"/>
    <cellStyle name="40% - Accent4 2 3 3 2" xfId="2278" xr:uid="{00000000-0005-0000-0000-0000080B0000}"/>
    <cellStyle name="40% - Accent4 2 3 3 2 2" xfId="4170" xr:uid="{00000000-0005-0000-0000-0000090B0000}"/>
    <cellStyle name="40% - Accent4 2 3 3 2 3" xfId="4969" xr:uid="{00000000-0005-0000-0000-00000A0B0000}"/>
    <cellStyle name="40% - Accent4 2 3 3 2 4" xfId="5599" xr:uid="{00000000-0005-0000-0000-00000B0B0000}"/>
    <cellStyle name="40% - Accent4 2 3 3 3" xfId="3422" xr:uid="{00000000-0005-0000-0000-00000C0B0000}"/>
    <cellStyle name="40% - Accent4 2 3 3 4" xfId="2491" xr:uid="{00000000-0005-0000-0000-00000D0B0000}"/>
    <cellStyle name="40% - Accent4 2 3 3 5" xfId="2896" xr:uid="{00000000-0005-0000-0000-00000E0B0000}"/>
    <cellStyle name="40% - Accent4 2 3 4" xfId="1892" xr:uid="{00000000-0005-0000-0000-00000F0B0000}"/>
    <cellStyle name="40% - Accent4 2 3 4 2" xfId="3841" xr:uid="{00000000-0005-0000-0000-0000100B0000}"/>
    <cellStyle name="40% - Accent4 2 3 4 3" xfId="4683" xr:uid="{00000000-0005-0000-0000-0000110B0000}"/>
    <cellStyle name="40% - Accent4 2 3 4 4" xfId="5366" xr:uid="{00000000-0005-0000-0000-0000120B0000}"/>
    <cellStyle name="40% - Accent4 2 3 5" xfId="2697" xr:uid="{00000000-0005-0000-0000-0000130B0000}"/>
    <cellStyle name="40% - Accent4 2 3 6" xfId="2616" xr:uid="{00000000-0005-0000-0000-0000140B0000}"/>
    <cellStyle name="40% - Accent4 2 3 7" xfId="3583" xr:uid="{00000000-0005-0000-0000-0000150B0000}"/>
    <cellStyle name="40% - Accent4 2 4" xfId="896" xr:uid="{00000000-0005-0000-0000-0000160B0000}"/>
    <cellStyle name="40% - Accent4 2 4 2" xfId="1362" xr:uid="{00000000-0005-0000-0000-0000170B0000}"/>
    <cellStyle name="40% - Accent4 2 4 2 2" xfId="2308" xr:uid="{00000000-0005-0000-0000-0000180B0000}"/>
    <cellStyle name="40% - Accent4 2 4 2 2 2" xfId="4200" xr:uid="{00000000-0005-0000-0000-0000190B0000}"/>
    <cellStyle name="40% - Accent4 2 4 2 2 3" xfId="4999" xr:uid="{00000000-0005-0000-0000-00001A0B0000}"/>
    <cellStyle name="40% - Accent4 2 4 2 2 4" xfId="5629" xr:uid="{00000000-0005-0000-0000-00001B0B0000}"/>
    <cellStyle name="40% - Accent4 2 4 2 3" xfId="3452" xr:uid="{00000000-0005-0000-0000-00001C0B0000}"/>
    <cellStyle name="40% - Accent4 2 4 2 4" xfId="4362" xr:uid="{00000000-0005-0000-0000-00001D0B0000}"/>
    <cellStyle name="40% - Accent4 2 4 2 5" xfId="5161" xr:uid="{00000000-0005-0000-0000-00001E0B0000}"/>
    <cellStyle name="40% - Accent4 2 4 3" xfId="1602" xr:uid="{00000000-0005-0000-0000-00001F0B0000}"/>
    <cellStyle name="40% - Accent4 2 4 3 2" xfId="2395" xr:uid="{00000000-0005-0000-0000-0000200B0000}"/>
    <cellStyle name="40% - Accent4 2 4 3 2 2" xfId="4287" xr:uid="{00000000-0005-0000-0000-0000210B0000}"/>
    <cellStyle name="40% - Accent4 2 4 3 2 3" xfId="5086" xr:uid="{00000000-0005-0000-0000-0000220B0000}"/>
    <cellStyle name="40% - Accent4 2 4 3 2 4" xfId="5716" xr:uid="{00000000-0005-0000-0000-0000230B0000}"/>
    <cellStyle name="40% - Accent4 2 4 3 3" xfId="3628" xr:uid="{00000000-0005-0000-0000-0000240B0000}"/>
    <cellStyle name="40% - Accent4 2 4 3 4" xfId="4506" xr:uid="{00000000-0005-0000-0000-0000250B0000}"/>
    <cellStyle name="40% - Accent4 2 4 3 5" xfId="5248" xr:uid="{00000000-0005-0000-0000-0000260B0000}"/>
    <cellStyle name="40% - Accent4 2 4 4" xfId="1930" xr:uid="{00000000-0005-0000-0000-0000270B0000}"/>
    <cellStyle name="40% - Accent4 2 4 4 2" xfId="3879" xr:uid="{00000000-0005-0000-0000-0000280B0000}"/>
    <cellStyle name="40% - Accent4 2 4 4 3" xfId="4721" xr:uid="{00000000-0005-0000-0000-0000290B0000}"/>
    <cellStyle name="40% - Accent4 2 4 4 4" xfId="5404" xr:uid="{00000000-0005-0000-0000-00002A0B0000}"/>
    <cellStyle name="40% - Accent4 2 4 5" xfId="3024" xr:uid="{00000000-0005-0000-0000-00002B0B0000}"/>
    <cellStyle name="40% - Accent4 2 4 6" xfId="2555" xr:uid="{00000000-0005-0000-0000-00002C0B0000}"/>
    <cellStyle name="40% - Accent4 2 4 7" xfId="2964" xr:uid="{00000000-0005-0000-0000-00002D0B0000}"/>
    <cellStyle name="40% - Accent4 2 5" xfId="1014" xr:uid="{00000000-0005-0000-0000-00002E0B0000}"/>
    <cellStyle name="40% - Accent4 2 5 2" xfId="1442" xr:uid="{00000000-0005-0000-0000-00002F0B0000}"/>
    <cellStyle name="40% - Accent4 2 5 2 2" xfId="2343" xr:uid="{00000000-0005-0000-0000-0000300B0000}"/>
    <cellStyle name="40% - Accent4 2 5 2 2 2" xfId="4235" xr:uid="{00000000-0005-0000-0000-0000310B0000}"/>
    <cellStyle name="40% - Accent4 2 5 2 2 3" xfId="5034" xr:uid="{00000000-0005-0000-0000-0000320B0000}"/>
    <cellStyle name="40% - Accent4 2 5 2 2 4" xfId="5664" xr:uid="{00000000-0005-0000-0000-0000330B0000}"/>
    <cellStyle name="40% - Accent4 2 5 2 3" xfId="3516" xr:uid="{00000000-0005-0000-0000-0000340B0000}"/>
    <cellStyle name="40% - Accent4 2 5 2 4" xfId="4414" xr:uid="{00000000-0005-0000-0000-0000350B0000}"/>
    <cellStyle name="40% - Accent4 2 5 2 5" xfId="5196" xr:uid="{00000000-0005-0000-0000-0000360B0000}"/>
    <cellStyle name="40% - Accent4 2 5 3" xfId="1679" xr:uid="{00000000-0005-0000-0000-0000370B0000}"/>
    <cellStyle name="40% - Accent4 2 5 3 2" xfId="2427" xr:uid="{00000000-0005-0000-0000-0000380B0000}"/>
    <cellStyle name="40% - Accent4 2 5 3 2 2" xfId="4319" xr:uid="{00000000-0005-0000-0000-0000390B0000}"/>
    <cellStyle name="40% - Accent4 2 5 3 2 3" xfId="5118" xr:uid="{00000000-0005-0000-0000-00003A0B0000}"/>
    <cellStyle name="40% - Accent4 2 5 3 2 4" xfId="5748" xr:uid="{00000000-0005-0000-0000-00003B0B0000}"/>
    <cellStyle name="40% - Accent4 2 5 3 3" xfId="3681" xr:uid="{00000000-0005-0000-0000-00003C0B0000}"/>
    <cellStyle name="40% - Accent4 2 5 3 4" xfId="4551" xr:uid="{00000000-0005-0000-0000-00003D0B0000}"/>
    <cellStyle name="40% - Accent4 2 5 3 5" xfId="5280" xr:uid="{00000000-0005-0000-0000-00003E0B0000}"/>
    <cellStyle name="40% - Accent4 2 5 4" xfId="2007" xr:uid="{00000000-0005-0000-0000-00003F0B0000}"/>
    <cellStyle name="40% - Accent4 2 5 4 2" xfId="3937" xr:uid="{00000000-0005-0000-0000-0000400B0000}"/>
    <cellStyle name="40% - Accent4 2 5 4 3" xfId="4769" xr:uid="{00000000-0005-0000-0000-0000410B0000}"/>
    <cellStyle name="40% - Accent4 2 5 4 4" xfId="5436" xr:uid="{00000000-0005-0000-0000-0000420B0000}"/>
    <cellStyle name="40% - Accent4 2 5 5" xfId="3127" xr:uid="{00000000-0005-0000-0000-0000430B0000}"/>
    <cellStyle name="40% - Accent4 2 5 6" xfId="2769" xr:uid="{00000000-0005-0000-0000-0000440B0000}"/>
    <cellStyle name="40% - Accent4 2 5 7" xfId="3047" xr:uid="{00000000-0005-0000-0000-0000450B0000}"/>
    <cellStyle name="40% - Accent4 2 6" xfId="1044" xr:uid="{00000000-0005-0000-0000-0000460B0000}"/>
    <cellStyle name="40% - Accent4 2 6 2" xfId="1468" xr:uid="{00000000-0005-0000-0000-0000470B0000}"/>
    <cellStyle name="40% - Accent4 2 6 2 2" xfId="2362" xr:uid="{00000000-0005-0000-0000-0000480B0000}"/>
    <cellStyle name="40% - Accent4 2 6 2 2 2" xfId="4254" xr:uid="{00000000-0005-0000-0000-0000490B0000}"/>
    <cellStyle name="40% - Accent4 2 6 2 2 3" xfId="5053" xr:uid="{00000000-0005-0000-0000-00004A0B0000}"/>
    <cellStyle name="40% - Accent4 2 6 2 2 4" xfId="5683" xr:uid="{00000000-0005-0000-0000-00004B0B0000}"/>
    <cellStyle name="40% - Accent4 2 6 2 3" xfId="3539" xr:uid="{00000000-0005-0000-0000-00004C0B0000}"/>
    <cellStyle name="40% - Accent4 2 6 2 4" xfId="4437" xr:uid="{00000000-0005-0000-0000-00004D0B0000}"/>
    <cellStyle name="40% - Accent4 2 6 2 5" xfId="5215" xr:uid="{00000000-0005-0000-0000-00004E0B0000}"/>
    <cellStyle name="40% - Accent4 2 6 3" xfId="1701" xr:uid="{00000000-0005-0000-0000-00004F0B0000}"/>
    <cellStyle name="40% - Accent4 2 6 3 2" xfId="2442" xr:uid="{00000000-0005-0000-0000-0000500B0000}"/>
    <cellStyle name="40% - Accent4 2 6 3 2 2" xfId="4334" xr:uid="{00000000-0005-0000-0000-0000510B0000}"/>
    <cellStyle name="40% - Accent4 2 6 3 2 3" xfId="5133" xr:uid="{00000000-0005-0000-0000-0000520B0000}"/>
    <cellStyle name="40% - Accent4 2 6 3 2 4" xfId="5763" xr:uid="{00000000-0005-0000-0000-0000530B0000}"/>
    <cellStyle name="40% - Accent4 2 6 3 3" xfId="3701" xr:uid="{00000000-0005-0000-0000-0000540B0000}"/>
    <cellStyle name="40% - Accent4 2 6 3 4" xfId="4570" xr:uid="{00000000-0005-0000-0000-0000550B0000}"/>
    <cellStyle name="40% - Accent4 2 6 3 5" xfId="5295" xr:uid="{00000000-0005-0000-0000-0000560B0000}"/>
    <cellStyle name="40% - Accent4 2 6 4" xfId="2029" xr:uid="{00000000-0005-0000-0000-0000570B0000}"/>
    <cellStyle name="40% - Accent4 2 6 4 2" xfId="3957" xr:uid="{00000000-0005-0000-0000-0000580B0000}"/>
    <cellStyle name="40% - Accent4 2 6 4 3" xfId="4788" xr:uid="{00000000-0005-0000-0000-0000590B0000}"/>
    <cellStyle name="40% - Accent4 2 6 4 4" xfId="5451" xr:uid="{00000000-0005-0000-0000-00005A0B0000}"/>
    <cellStyle name="40% - Accent4 2 6 5" xfId="3153" xr:uid="{00000000-0005-0000-0000-00005B0B0000}"/>
    <cellStyle name="40% - Accent4 2 6 6" xfId="2920" xr:uid="{00000000-0005-0000-0000-00005C0B0000}"/>
    <cellStyle name="40% - Accent4 2 6 7" xfId="4010" xr:uid="{00000000-0005-0000-0000-00005D0B0000}"/>
    <cellStyle name="40% - Accent4 2 7" xfId="1179" xr:uid="{00000000-0005-0000-0000-00005E0B0000}"/>
    <cellStyle name="40% - Accent4 2 7 2" xfId="2161" xr:uid="{00000000-0005-0000-0000-00005F0B0000}"/>
    <cellStyle name="40% - Accent4 2 7 2 2" xfId="4053" xr:uid="{00000000-0005-0000-0000-0000600B0000}"/>
    <cellStyle name="40% - Accent4 2 7 2 3" xfId="4852" xr:uid="{00000000-0005-0000-0000-0000610B0000}"/>
    <cellStyle name="40% - Accent4 2 7 2 4" xfId="5482" xr:uid="{00000000-0005-0000-0000-0000620B0000}"/>
    <cellStyle name="40% - Accent4 2 7 3" xfId="3288" xr:uid="{00000000-0005-0000-0000-0000630B0000}"/>
    <cellStyle name="40% - Accent4 2 7 4" xfId="2718" xr:uid="{00000000-0005-0000-0000-0000640B0000}"/>
    <cellStyle name="40% - Accent4 2 7 5" xfId="2595" xr:uid="{00000000-0005-0000-0000-0000650B0000}"/>
    <cellStyle name="40% - Accent4 2 8" xfId="1339" xr:uid="{00000000-0005-0000-0000-0000660B0000}"/>
    <cellStyle name="40% - Accent4 2 8 2" xfId="2286" xr:uid="{00000000-0005-0000-0000-0000670B0000}"/>
    <cellStyle name="40% - Accent4 2 8 2 2" xfId="4178" xr:uid="{00000000-0005-0000-0000-0000680B0000}"/>
    <cellStyle name="40% - Accent4 2 8 2 3" xfId="4977" xr:uid="{00000000-0005-0000-0000-0000690B0000}"/>
    <cellStyle name="40% - Accent4 2 8 2 4" xfId="5607" xr:uid="{00000000-0005-0000-0000-00006A0B0000}"/>
    <cellStyle name="40% - Accent4 2 8 3" xfId="3430" xr:uid="{00000000-0005-0000-0000-00006B0B0000}"/>
    <cellStyle name="40% - Accent4 2 8 4" xfId="2471" xr:uid="{00000000-0005-0000-0000-00006C0B0000}"/>
    <cellStyle name="40% - Accent4 2 8 5" xfId="2944" xr:uid="{00000000-0005-0000-0000-00006D0B0000}"/>
    <cellStyle name="40% - Accent4 2 9" xfId="1833" xr:uid="{00000000-0005-0000-0000-00006E0B0000}"/>
    <cellStyle name="40% - Accent4 2 9 2" xfId="3792" xr:uid="{00000000-0005-0000-0000-00006F0B0000}"/>
    <cellStyle name="40% - Accent4 2 9 3" xfId="4635" xr:uid="{00000000-0005-0000-0000-0000700B0000}"/>
    <cellStyle name="40% - Accent4 2 9 4" xfId="5325" xr:uid="{00000000-0005-0000-0000-0000710B0000}"/>
    <cellStyle name="40% - Accent4 3" xfId="201" xr:uid="{00000000-0005-0000-0000-0000720B0000}"/>
    <cellStyle name="40% - Accent4 3 10" xfId="2482" xr:uid="{00000000-0005-0000-0000-0000730B0000}"/>
    <cellStyle name="40% - Accent4 3 11" xfId="3065" xr:uid="{00000000-0005-0000-0000-0000740B0000}"/>
    <cellStyle name="40% - Accent4 3 12" xfId="2874" xr:uid="{00000000-0005-0000-0000-0000750B0000}"/>
    <cellStyle name="40% - Accent4 3 2" xfId="376" xr:uid="{00000000-0005-0000-0000-0000760B0000}"/>
    <cellStyle name="40% - Accent4 3 2 2" xfId="1253" xr:uid="{00000000-0005-0000-0000-0000770B0000}"/>
    <cellStyle name="40% - Accent4 3 2 2 2" xfId="2207" xr:uid="{00000000-0005-0000-0000-0000780B0000}"/>
    <cellStyle name="40% - Accent4 3 2 2 2 2" xfId="4099" xr:uid="{00000000-0005-0000-0000-0000790B0000}"/>
    <cellStyle name="40% - Accent4 3 2 2 2 3" xfId="4898" xr:uid="{00000000-0005-0000-0000-00007A0B0000}"/>
    <cellStyle name="40% - Accent4 3 2 2 2 4" xfId="5528" xr:uid="{00000000-0005-0000-0000-00007B0B0000}"/>
    <cellStyle name="40% - Accent4 3 2 2 3" xfId="3347" xr:uid="{00000000-0005-0000-0000-00007C0B0000}"/>
    <cellStyle name="40% - Accent4 3 2 2 4" xfId="3719" xr:uid="{00000000-0005-0000-0000-00007D0B0000}"/>
    <cellStyle name="40% - Accent4 3 2 2 5" xfId="4580" xr:uid="{00000000-0005-0000-0000-00007E0B0000}"/>
    <cellStyle name="40% - Accent4 3 2 3" xfId="1200" xr:uid="{00000000-0005-0000-0000-00007F0B0000}"/>
    <cellStyle name="40% - Accent4 3 2 3 2" xfId="2171" xr:uid="{00000000-0005-0000-0000-0000800B0000}"/>
    <cellStyle name="40% - Accent4 3 2 3 2 2" xfId="4063" xr:uid="{00000000-0005-0000-0000-0000810B0000}"/>
    <cellStyle name="40% - Accent4 3 2 3 2 3" xfId="4862" xr:uid="{00000000-0005-0000-0000-0000820B0000}"/>
    <cellStyle name="40% - Accent4 3 2 3 2 4" xfId="5492" xr:uid="{00000000-0005-0000-0000-0000830B0000}"/>
    <cellStyle name="40% - Accent4 3 2 3 3" xfId="3302" xr:uid="{00000000-0005-0000-0000-0000840B0000}"/>
    <cellStyle name="40% - Accent4 3 2 3 4" xfId="3586" xr:uid="{00000000-0005-0000-0000-0000850B0000}"/>
    <cellStyle name="40% - Accent4 3 2 3 5" xfId="4471" xr:uid="{00000000-0005-0000-0000-0000860B0000}"/>
    <cellStyle name="40% - Accent4 3 2 4" xfId="1878" xr:uid="{00000000-0005-0000-0000-0000870B0000}"/>
    <cellStyle name="40% - Accent4 3 2 4 2" xfId="3827" xr:uid="{00000000-0005-0000-0000-0000880B0000}"/>
    <cellStyle name="40% - Accent4 3 2 4 3" xfId="4669" xr:uid="{00000000-0005-0000-0000-0000890B0000}"/>
    <cellStyle name="40% - Accent4 3 2 4 4" xfId="5352" xr:uid="{00000000-0005-0000-0000-00008A0B0000}"/>
    <cellStyle name="40% - Accent4 3 2 5" xfId="2674" xr:uid="{00000000-0005-0000-0000-00008B0B0000}"/>
    <cellStyle name="40% - Accent4 3 2 6" xfId="2634" xr:uid="{00000000-0005-0000-0000-00008C0B0000}"/>
    <cellStyle name="40% - Accent4 3 2 7" xfId="2922" xr:uid="{00000000-0005-0000-0000-00008D0B0000}"/>
    <cellStyle name="40% - Accent4 3 3" xfId="410" xr:uid="{00000000-0005-0000-0000-00008E0B0000}"/>
    <cellStyle name="40% - Accent4 3 3 2" xfId="1269" xr:uid="{00000000-0005-0000-0000-00008F0B0000}"/>
    <cellStyle name="40% - Accent4 3 3 2 2" xfId="2223" xr:uid="{00000000-0005-0000-0000-0000900B0000}"/>
    <cellStyle name="40% - Accent4 3 3 2 2 2" xfId="4115" xr:uid="{00000000-0005-0000-0000-0000910B0000}"/>
    <cellStyle name="40% - Accent4 3 3 2 2 3" xfId="4914" xr:uid="{00000000-0005-0000-0000-0000920B0000}"/>
    <cellStyle name="40% - Accent4 3 3 2 2 4" xfId="5544" xr:uid="{00000000-0005-0000-0000-0000930B0000}"/>
    <cellStyle name="40% - Accent4 3 3 2 3" xfId="3363" xr:uid="{00000000-0005-0000-0000-0000940B0000}"/>
    <cellStyle name="40% - Accent4 3 3 2 4" xfId="3916" xr:uid="{00000000-0005-0000-0000-0000950B0000}"/>
    <cellStyle name="40% - Accent4 3 3 2 5" xfId="4753" xr:uid="{00000000-0005-0000-0000-0000960B0000}"/>
    <cellStyle name="40% - Accent4 3 3 3" xfId="1336" xr:uid="{00000000-0005-0000-0000-0000970B0000}"/>
    <cellStyle name="40% - Accent4 3 3 3 2" xfId="2283" xr:uid="{00000000-0005-0000-0000-0000980B0000}"/>
    <cellStyle name="40% - Accent4 3 3 3 2 2" xfId="4175" xr:uid="{00000000-0005-0000-0000-0000990B0000}"/>
    <cellStyle name="40% - Accent4 3 3 3 2 3" xfId="4974" xr:uid="{00000000-0005-0000-0000-00009A0B0000}"/>
    <cellStyle name="40% - Accent4 3 3 3 2 4" xfId="5604" xr:uid="{00000000-0005-0000-0000-00009B0B0000}"/>
    <cellStyle name="40% - Accent4 3 3 3 3" xfId="3427" xr:uid="{00000000-0005-0000-0000-00009C0B0000}"/>
    <cellStyle name="40% - Accent4 3 3 3 4" xfId="2480" xr:uid="{00000000-0005-0000-0000-00009D0B0000}"/>
    <cellStyle name="40% - Accent4 3 3 3 5" xfId="3034" xr:uid="{00000000-0005-0000-0000-00009E0B0000}"/>
    <cellStyle name="40% - Accent4 3 3 4" xfId="1891" xr:uid="{00000000-0005-0000-0000-00009F0B0000}"/>
    <cellStyle name="40% - Accent4 3 3 4 2" xfId="3840" xr:uid="{00000000-0005-0000-0000-0000A00B0000}"/>
    <cellStyle name="40% - Accent4 3 3 4 3" xfId="4682" xr:uid="{00000000-0005-0000-0000-0000A10B0000}"/>
    <cellStyle name="40% - Accent4 3 3 4 4" xfId="5365" xr:uid="{00000000-0005-0000-0000-0000A20B0000}"/>
    <cellStyle name="40% - Accent4 3 3 5" xfId="2696" xr:uid="{00000000-0005-0000-0000-0000A30B0000}"/>
    <cellStyle name="40% - Accent4 3 3 6" xfId="2617" xr:uid="{00000000-0005-0000-0000-0000A40B0000}"/>
    <cellStyle name="40% - Accent4 3 3 7" xfId="3973" xr:uid="{00000000-0005-0000-0000-0000A50B0000}"/>
    <cellStyle name="40% - Accent4 3 4" xfId="897" xr:uid="{00000000-0005-0000-0000-0000A60B0000}"/>
    <cellStyle name="40% - Accent4 3 4 2" xfId="1363" xr:uid="{00000000-0005-0000-0000-0000A70B0000}"/>
    <cellStyle name="40% - Accent4 3 4 2 2" xfId="2309" xr:uid="{00000000-0005-0000-0000-0000A80B0000}"/>
    <cellStyle name="40% - Accent4 3 4 2 2 2" xfId="4201" xr:uid="{00000000-0005-0000-0000-0000A90B0000}"/>
    <cellStyle name="40% - Accent4 3 4 2 2 3" xfId="5000" xr:uid="{00000000-0005-0000-0000-0000AA0B0000}"/>
    <cellStyle name="40% - Accent4 3 4 2 2 4" xfId="5630" xr:uid="{00000000-0005-0000-0000-0000AB0B0000}"/>
    <cellStyle name="40% - Accent4 3 4 2 3" xfId="3453" xr:uid="{00000000-0005-0000-0000-0000AC0B0000}"/>
    <cellStyle name="40% - Accent4 3 4 2 4" xfId="4363" xr:uid="{00000000-0005-0000-0000-0000AD0B0000}"/>
    <cellStyle name="40% - Accent4 3 4 2 5" xfId="5162" xr:uid="{00000000-0005-0000-0000-0000AE0B0000}"/>
    <cellStyle name="40% - Accent4 3 4 3" xfId="1603" xr:uid="{00000000-0005-0000-0000-0000AF0B0000}"/>
    <cellStyle name="40% - Accent4 3 4 3 2" xfId="2396" xr:uid="{00000000-0005-0000-0000-0000B00B0000}"/>
    <cellStyle name="40% - Accent4 3 4 3 2 2" xfId="4288" xr:uid="{00000000-0005-0000-0000-0000B10B0000}"/>
    <cellStyle name="40% - Accent4 3 4 3 2 3" xfId="5087" xr:uid="{00000000-0005-0000-0000-0000B20B0000}"/>
    <cellStyle name="40% - Accent4 3 4 3 2 4" xfId="5717" xr:uid="{00000000-0005-0000-0000-0000B30B0000}"/>
    <cellStyle name="40% - Accent4 3 4 3 3" xfId="3629" xr:uid="{00000000-0005-0000-0000-0000B40B0000}"/>
    <cellStyle name="40% - Accent4 3 4 3 4" xfId="4507" xr:uid="{00000000-0005-0000-0000-0000B50B0000}"/>
    <cellStyle name="40% - Accent4 3 4 3 5" xfId="5249" xr:uid="{00000000-0005-0000-0000-0000B60B0000}"/>
    <cellStyle name="40% - Accent4 3 4 4" xfId="1931" xr:uid="{00000000-0005-0000-0000-0000B70B0000}"/>
    <cellStyle name="40% - Accent4 3 4 4 2" xfId="3880" xr:uid="{00000000-0005-0000-0000-0000B80B0000}"/>
    <cellStyle name="40% - Accent4 3 4 4 3" xfId="4722" xr:uid="{00000000-0005-0000-0000-0000B90B0000}"/>
    <cellStyle name="40% - Accent4 3 4 4 4" xfId="5405" xr:uid="{00000000-0005-0000-0000-0000BA0B0000}"/>
    <cellStyle name="40% - Accent4 3 4 5" xfId="3025" xr:uid="{00000000-0005-0000-0000-0000BB0B0000}"/>
    <cellStyle name="40% - Accent4 3 4 6" xfId="2554" xr:uid="{00000000-0005-0000-0000-0000BC0B0000}"/>
    <cellStyle name="40% - Accent4 3 4 7" xfId="2990" xr:uid="{00000000-0005-0000-0000-0000BD0B0000}"/>
    <cellStyle name="40% - Accent4 3 5" xfId="1010" xr:uid="{00000000-0005-0000-0000-0000BE0B0000}"/>
    <cellStyle name="40% - Accent4 3 5 2" xfId="1438" xr:uid="{00000000-0005-0000-0000-0000BF0B0000}"/>
    <cellStyle name="40% - Accent4 3 5 2 2" xfId="2341" xr:uid="{00000000-0005-0000-0000-0000C00B0000}"/>
    <cellStyle name="40% - Accent4 3 5 2 2 2" xfId="4233" xr:uid="{00000000-0005-0000-0000-0000C10B0000}"/>
    <cellStyle name="40% - Accent4 3 5 2 2 3" xfId="5032" xr:uid="{00000000-0005-0000-0000-0000C20B0000}"/>
    <cellStyle name="40% - Accent4 3 5 2 2 4" xfId="5662" xr:uid="{00000000-0005-0000-0000-0000C30B0000}"/>
    <cellStyle name="40% - Accent4 3 5 2 3" xfId="3513" xr:uid="{00000000-0005-0000-0000-0000C40B0000}"/>
    <cellStyle name="40% - Accent4 3 5 2 4" xfId="4412" xr:uid="{00000000-0005-0000-0000-0000C50B0000}"/>
    <cellStyle name="40% - Accent4 3 5 2 5" xfId="5194" xr:uid="{00000000-0005-0000-0000-0000C60B0000}"/>
    <cellStyle name="40% - Accent4 3 5 3" xfId="1675" xr:uid="{00000000-0005-0000-0000-0000C70B0000}"/>
    <cellStyle name="40% - Accent4 3 5 3 2" xfId="2425" xr:uid="{00000000-0005-0000-0000-0000C80B0000}"/>
    <cellStyle name="40% - Accent4 3 5 3 2 2" xfId="4317" xr:uid="{00000000-0005-0000-0000-0000C90B0000}"/>
    <cellStyle name="40% - Accent4 3 5 3 2 3" xfId="5116" xr:uid="{00000000-0005-0000-0000-0000CA0B0000}"/>
    <cellStyle name="40% - Accent4 3 5 3 2 4" xfId="5746" xr:uid="{00000000-0005-0000-0000-0000CB0B0000}"/>
    <cellStyle name="40% - Accent4 3 5 3 3" xfId="3679" xr:uid="{00000000-0005-0000-0000-0000CC0B0000}"/>
    <cellStyle name="40% - Accent4 3 5 3 4" xfId="4549" xr:uid="{00000000-0005-0000-0000-0000CD0B0000}"/>
    <cellStyle name="40% - Accent4 3 5 3 5" xfId="5278" xr:uid="{00000000-0005-0000-0000-0000CE0B0000}"/>
    <cellStyle name="40% - Accent4 3 5 4" xfId="2003" xr:uid="{00000000-0005-0000-0000-0000CF0B0000}"/>
    <cellStyle name="40% - Accent4 3 5 4 2" xfId="3935" xr:uid="{00000000-0005-0000-0000-0000D00B0000}"/>
    <cellStyle name="40% - Accent4 3 5 4 3" xfId="4767" xr:uid="{00000000-0005-0000-0000-0000D10B0000}"/>
    <cellStyle name="40% - Accent4 3 5 4 4" xfId="5434" xr:uid="{00000000-0005-0000-0000-0000D20B0000}"/>
    <cellStyle name="40% - Accent4 3 5 5" xfId="3123" xr:uid="{00000000-0005-0000-0000-0000D30B0000}"/>
    <cellStyle name="40% - Accent4 3 5 6" xfId="2551" xr:uid="{00000000-0005-0000-0000-0000D40B0000}"/>
    <cellStyle name="40% - Accent4 3 5 7" xfId="3062" xr:uid="{00000000-0005-0000-0000-0000D50B0000}"/>
    <cellStyle name="40% - Accent4 3 6" xfId="913" xr:uid="{00000000-0005-0000-0000-0000D60B0000}"/>
    <cellStyle name="40% - Accent4 3 6 2" xfId="1375" xr:uid="{00000000-0005-0000-0000-0000D70B0000}"/>
    <cellStyle name="40% - Accent4 3 6 2 2" xfId="2320" xr:uid="{00000000-0005-0000-0000-0000D80B0000}"/>
    <cellStyle name="40% - Accent4 3 6 2 2 2" xfId="4212" xr:uid="{00000000-0005-0000-0000-0000D90B0000}"/>
    <cellStyle name="40% - Accent4 3 6 2 2 3" xfId="5011" xr:uid="{00000000-0005-0000-0000-0000DA0B0000}"/>
    <cellStyle name="40% - Accent4 3 6 2 2 4" xfId="5641" xr:uid="{00000000-0005-0000-0000-0000DB0B0000}"/>
    <cellStyle name="40% - Accent4 3 6 2 3" xfId="3464" xr:uid="{00000000-0005-0000-0000-0000DC0B0000}"/>
    <cellStyle name="40% - Accent4 3 6 2 4" xfId="4374" xr:uid="{00000000-0005-0000-0000-0000DD0B0000}"/>
    <cellStyle name="40% - Accent4 3 6 2 5" xfId="5173" xr:uid="{00000000-0005-0000-0000-0000DE0B0000}"/>
    <cellStyle name="40% - Accent4 3 6 3" xfId="1614" xr:uid="{00000000-0005-0000-0000-0000DF0B0000}"/>
    <cellStyle name="40% - Accent4 3 6 3 2" xfId="2406" xr:uid="{00000000-0005-0000-0000-0000E00B0000}"/>
    <cellStyle name="40% - Accent4 3 6 3 2 2" xfId="4298" xr:uid="{00000000-0005-0000-0000-0000E10B0000}"/>
    <cellStyle name="40% - Accent4 3 6 3 2 3" xfId="5097" xr:uid="{00000000-0005-0000-0000-0000E20B0000}"/>
    <cellStyle name="40% - Accent4 3 6 3 2 4" xfId="5727" xr:uid="{00000000-0005-0000-0000-0000E30B0000}"/>
    <cellStyle name="40% - Accent4 3 6 3 3" xfId="3639" xr:uid="{00000000-0005-0000-0000-0000E40B0000}"/>
    <cellStyle name="40% - Accent4 3 6 3 4" xfId="4517" xr:uid="{00000000-0005-0000-0000-0000E50B0000}"/>
    <cellStyle name="40% - Accent4 3 6 3 5" xfId="5259" xr:uid="{00000000-0005-0000-0000-0000E60B0000}"/>
    <cellStyle name="40% - Accent4 3 6 4" xfId="1942" xr:uid="{00000000-0005-0000-0000-0000E70B0000}"/>
    <cellStyle name="40% - Accent4 3 6 4 2" xfId="3890" xr:uid="{00000000-0005-0000-0000-0000E80B0000}"/>
    <cellStyle name="40% - Accent4 3 6 4 3" xfId="4732" xr:uid="{00000000-0005-0000-0000-0000E90B0000}"/>
    <cellStyle name="40% - Accent4 3 6 4 4" xfId="5415" xr:uid="{00000000-0005-0000-0000-0000EA0B0000}"/>
    <cellStyle name="40% - Accent4 3 6 5" xfId="3039" xr:uid="{00000000-0005-0000-0000-0000EB0B0000}"/>
    <cellStyle name="40% - Accent4 3 6 6" xfId="2969" xr:uid="{00000000-0005-0000-0000-0000EC0B0000}"/>
    <cellStyle name="40% - Accent4 3 6 7" xfId="2945" xr:uid="{00000000-0005-0000-0000-0000ED0B0000}"/>
    <cellStyle name="40% - Accent4 3 7" xfId="1180" xr:uid="{00000000-0005-0000-0000-0000EE0B0000}"/>
    <cellStyle name="40% - Accent4 3 7 2" xfId="2162" xr:uid="{00000000-0005-0000-0000-0000EF0B0000}"/>
    <cellStyle name="40% - Accent4 3 7 2 2" xfId="4054" xr:uid="{00000000-0005-0000-0000-0000F00B0000}"/>
    <cellStyle name="40% - Accent4 3 7 2 3" xfId="4853" xr:uid="{00000000-0005-0000-0000-0000F10B0000}"/>
    <cellStyle name="40% - Accent4 3 7 2 4" xfId="5483" xr:uid="{00000000-0005-0000-0000-0000F20B0000}"/>
    <cellStyle name="40% - Accent4 3 7 3" xfId="3289" xr:uid="{00000000-0005-0000-0000-0000F30B0000}"/>
    <cellStyle name="40% - Accent4 3 7 4" xfId="2889" xr:uid="{00000000-0005-0000-0000-0000F40B0000}"/>
    <cellStyle name="40% - Accent4 3 7 5" xfId="3043" xr:uid="{00000000-0005-0000-0000-0000F50B0000}"/>
    <cellStyle name="40% - Accent4 3 8" xfId="1338" xr:uid="{00000000-0005-0000-0000-0000F60B0000}"/>
    <cellStyle name="40% - Accent4 3 8 2" xfId="2285" xr:uid="{00000000-0005-0000-0000-0000F70B0000}"/>
    <cellStyle name="40% - Accent4 3 8 2 2" xfId="4177" xr:uid="{00000000-0005-0000-0000-0000F80B0000}"/>
    <cellStyle name="40% - Accent4 3 8 2 3" xfId="4976" xr:uid="{00000000-0005-0000-0000-0000F90B0000}"/>
    <cellStyle name="40% - Accent4 3 8 2 4" xfId="5606" xr:uid="{00000000-0005-0000-0000-0000FA0B0000}"/>
    <cellStyle name="40% - Accent4 3 8 3" xfId="3429" xr:uid="{00000000-0005-0000-0000-0000FB0B0000}"/>
    <cellStyle name="40% - Accent4 3 8 4" xfId="2474" xr:uid="{00000000-0005-0000-0000-0000FC0B0000}"/>
    <cellStyle name="40% - Accent4 3 8 5" xfId="2933" xr:uid="{00000000-0005-0000-0000-0000FD0B0000}"/>
    <cellStyle name="40% - Accent4 3 9" xfId="1834" xr:uid="{00000000-0005-0000-0000-0000FE0B0000}"/>
    <cellStyle name="40% - Accent4 3 9 2" xfId="3793" xr:uid="{00000000-0005-0000-0000-0000FF0B0000}"/>
    <cellStyle name="40% - Accent4 3 9 3" xfId="4636" xr:uid="{00000000-0005-0000-0000-0000000C0000}"/>
    <cellStyle name="40% - Accent4 3 9 4" xfId="5326" xr:uid="{00000000-0005-0000-0000-0000010C0000}"/>
    <cellStyle name="40% - Accent4 4" xfId="459" xr:uid="{00000000-0005-0000-0000-0000020C0000}"/>
    <cellStyle name="40% - Accent4 5" xfId="6010" xr:uid="{00000000-0005-0000-0000-0000030C0000}"/>
    <cellStyle name="40% - Accent4 6" xfId="6674" xr:uid="{00000000-0005-0000-0000-0000040C0000}"/>
    <cellStyle name="40% - Accent4 7" xfId="5957" xr:uid="{00000000-0005-0000-0000-0000050C0000}"/>
    <cellStyle name="40% - Accent4 8" xfId="6234" xr:uid="{00000000-0005-0000-0000-0000060C0000}"/>
    <cellStyle name="40% - Accent4 9" xfId="6292" xr:uid="{00000000-0005-0000-0000-0000070C0000}"/>
    <cellStyle name="40% - Accent5 10" xfId="6509" xr:uid="{00000000-0005-0000-0000-0000080C0000}"/>
    <cellStyle name="40% - Accent5 11" xfId="6179" xr:uid="{00000000-0005-0000-0000-0000090C0000}"/>
    <cellStyle name="40% - Accent5 12" xfId="6563" xr:uid="{00000000-0005-0000-0000-00000A0C0000}"/>
    <cellStyle name="40% - Accent5 13" xfId="6144" xr:uid="{00000000-0005-0000-0000-00000B0C0000}"/>
    <cellStyle name="40% - Accent5 2" xfId="202" xr:uid="{00000000-0005-0000-0000-00000C0C0000}"/>
    <cellStyle name="40% - Accent5 2 10" xfId="2484" xr:uid="{00000000-0005-0000-0000-00000D0C0000}"/>
    <cellStyle name="40% - Accent5 2 11" xfId="2994" xr:uid="{00000000-0005-0000-0000-00000E0C0000}"/>
    <cellStyle name="40% - Accent5 2 12" xfId="3979" xr:uid="{00000000-0005-0000-0000-00000F0C0000}"/>
    <cellStyle name="40% - Accent5 2 13" xfId="463" xr:uid="{00000000-0005-0000-0000-0000100C0000}"/>
    <cellStyle name="40% - Accent5 2 14" xfId="6053" xr:uid="{00000000-0005-0000-0000-0000110C0000}"/>
    <cellStyle name="40% - Accent5 2 15" xfId="6798" xr:uid="{00000000-0005-0000-0000-0000120C0000}"/>
    <cellStyle name="40% - Accent5 2 16" xfId="6769" xr:uid="{00000000-0005-0000-0000-0000130C0000}"/>
    <cellStyle name="40% - Accent5 2 17" xfId="6690" xr:uid="{00000000-0005-0000-0000-0000140C0000}"/>
    <cellStyle name="40% - Accent5 2 18" xfId="6489" xr:uid="{00000000-0005-0000-0000-0000150C0000}"/>
    <cellStyle name="40% - Accent5 2 19" xfId="6140" xr:uid="{00000000-0005-0000-0000-0000160C0000}"/>
    <cellStyle name="40% - Accent5 2 2" xfId="203" xr:uid="{00000000-0005-0000-0000-0000170C0000}"/>
    <cellStyle name="40% - Accent5 2 2 2" xfId="1254" xr:uid="{00000000-0005-0000-0000-0000180C0000}"/>
    <cellStyle name="40% - Accent5 2 2 2 2" xfId="2208" xr:uid="{00000000-0005-0000-0000-0000190C0000}"/>
    <cellStyle name="40% - Accent5 2 2 2 2 2" xfId="4100" xr:uid="{00000000-0005-0000-0000-00001A0C0000}"/>
    <cellStyle name="40% - Accent5 2 2 2 2 3" xfId="4899" xr:uid="{00000000-0005-0000-0000-00001B0C0000}"/>
    <cellStyle name="40% - Accent5 2 2 2 2 4" xfId="5529" xr:uid="{00000000-0005-0000-0000-00001C0C0000}"/>
    <cellStyle name="40% - Accent5 2 2 2 3" xfId="3348" xr:uid="{00000000-0005-0000-0000-00001D0C0000}"/>
    <cellStyle name="40% - Accent5 2 2 2 4" xfId="3557" xr:uid="{00000000-0005-0000-0000-00001E0C0000}"/>
    <cellStyle name="40% - Accent5 2 2 2 5" xfId="4451" xr:uid="{00000000-0005-0000-0000-00001F0C0000}"/>
    <cellStyle name="40% - Accent5 2 2 3" xfId="1199" xr:uid="{00000000-0005-0000-0000-0000200C0000}"/>
    <cellStyle name="40% - Accent5 2 2 3 2" xfId="2170" xr:uid="{00000000-0005-0000-0000-0000210C0000}"/>
    <cellStyle name="40% - Accent5 2 2 3 2 2" xfId="4062" xr:uid="{00000000-0005-0000-0000-0000220C0000}"/>
    <cellStyle name="40% - Accent5 2 2 3 2 3" xfId="4861" xr:uid="{00000000-0005-0000-0000-0000230C0000}"/>
    <cellStyle name="40% - Accent5 2 2 3 2 4" xfId="5491" xr:uid="{00000000-0005-0000-0000-0000240C0000}"/>
    <cellStyle name="40% - Accent5 2 2 3 3" xfId="3301" xr:uid="{00000000-0005-0000-0000-0000250C0000}"/>
    <cellStyle name="40% - Accent5 2 2 3 4" xfId="3748" xr:uid="{00000000-0005-0000-0000-0000260C0000}"/>
    <cellStyle name="40% - Accent5 2 2 3 5" xfId="4600" xr:uid="{00000000-0005-0000-0000-0000270C0000}"/>
    <cellStyle name="40% - Accent5 2 2 4" xfId="1879" xr:uid="{00000000-0005-0000-0000-0000280C0000}"/>
    <cellStyle name="40% - Accent5 2 2 4 2" xfId="3828" xr:uid="{00000000-0005-0000-0000-0000290C0000}"/>
    <cellStyle name="40% - Accent5 2 2 4 3" xfId="4670" xr:uid="{00000000-0005-0000-0000-00002A0C0000}"/>
    <cellStyle name="40% - Accent5 2 2 4 4" xfId="5353" xr:uid="{00000000-0005-0000-0000-00002B0C0000}"/>
    <cellStyle name="40% - Accent5 2 2 5" xfId="2675" xr:uid="{00000000-0005-0000-0000-00002C0C0000}"/>
    <cellStyle name="40% - Accent5 2 2 6" xfId="2633" xr:uid="{00000000-0005-0000-0000-00002D0C0000}"/>
    <cellStyle name="40% - Accent5 2 2 7" xfId="2926" xr:uid="{00000000-0005-0000-0000-00002E0C0000}"/>
    <cellStyle name="40% - Accent5 2 20" xfId="5860" xr:uid="{00000000-0005-0000-0000-00002F0C0000}"/>
    <cellStyle name="40% - Accent5 2 21" xfId="6213" xr:uid="{00000000-0005-0000-0000-0000300C0000}"/>
    <cellStyle name="40% - Accent5 2 22" xfId="6695" xr:uid="{00000000-0005-0000-0000-0000310C0000}"/>
    <cellStyle name="40% - Accent5 2 3" xfId="409" xr:uid="{00000000-0005-0000-0000-0000320C0000}"/>
    <cellStyle name="40% - Accent5 2 3 2" xfId="1268" xr:uid="{00000000-0005-0000-0000-0000330C0000}"/>
    <cellStyle name="40% - Accent5 2 3 2 2" xfId="2222" xr:uid="{00000000-0005-0000-0000-0000340C0000}"/>
    <cellStyle name="40% - Accent5 2 3 2 2 2" xfId="4114" xr:uid="{00000000-0005-0000-0000-0000350C0000}"/>
    <cellStyle name="40% - Accent5 2 3 2 2 3" xfId="4913" xr:uid="{00000000-0005-0000-0000-0000360C0000}"/>
    <cellStyle name="40% - Accent5 2 3 2 2 4" xfId="5543" xr:uid="{00000000-0005-0000-0000-0000370C0000}"/>
    <cellStyle name="40% - Accent5 2 3 2 3" xfId="3362" xr:uid="{00000000-0005-0000-0000-0000380C0000}"/>
    <cellStyle name="40% - Accent5 2 3 2 4" xfId="3524" xr:uid="{00000000-0005-0000-0000-0000390C0000}"/>
    <cellStyle name="40% - Accent5 2 3 2 5" xfId="4422" xr:uid="{00000000-0005-0000-0000-00003A0C0000}"/>
    <cellStyle name="40% - Accent5 2 3 3" xfId="1335" xr:uid="{00000000-0005-0000-0000-00003B0C0000}"/>
    <cellStyle name="40% - Accent5 2 3 3 2" xfId="2282" xr:uid="{00000000-0005-0000-0000-00003C0C0000}"/>
    <cellStyle name="40% - Accent5 2 3 3 2 2" xfId="4174" xr:uid="{00000000-0005-0000-0000-00003D0C0000}"/>
    <cellStyle name="40% - Accent5 2 3 3 2 3" xfId="4973" xr:uid="{00000000-0005-0000-0000-00003E0C0000}"/>
    <cellStyle name="40% - Accent5 2 3 3 2 4" xfId="5603" xr:uid="{00000000-0005-0000-0000-00003F0C0000}"/>
    <cellStyle name="40% - Accent5 2 3 3 3" xfId="3426" xr:uid="{00000000-0005-0000-0000-0000400C0000}"/>
    <cellStyle name="40% - Accent5 2 3 3 4" xfId="2483" xr:uid="{00000000-0005-0000-0000-0000410C0000}"/>
    <cellStyle name="40% - Accent5 2 3 3 5" xfId="3000" xr:uid="{00000000-0005-0000-0000-0000420C0000}"/>
    <cellStyle name="40% - Accent5 2 3 4" xfId="1890" xr:uid="{00000000-0005-0000-0000-0000430C0000}"/>
    <cellStyle name="40% - Accent5 2 3 4 2" xfId="3839" xr:uid="{00000000-0005-0000-0000-0000440C0000}"/>
    <cellStyle name="40% - Accent5 2 3 4 3" xfId="4681" xr:uid="{00000000-0005-0000-0000-0000450C0000}"/>
    <cellStyle name="40% - Accent5 2 3 4 4" xfId="5364" xr:uid="{00000000-0005-0000-0000-0000460C0000}"/>
    <cellStyle name="40% - Accent5 2 3 5" xfId="2695" xr:uid="{00000000-0005-0000-0000-0000470C0000}"/>
    <cellStyle name="40% - Accent5 2 3 6" xfId="2618" xr:uid="{00000000-0005-0000-0000-0000480C0000}"/>
    <cellStyle name="40% - Accent5 2 3 7" xfId="3717" xr:uid="{00000000-0005-0000-0000-0000490C0000}"/>
    <cellStyle name="40% - Accent5 2 4" xfId="898" xr:uid="{00000000-0005-0000-0000-00004A0C0000}"/>
    <cellStyle name="40% - Accent5 2 4 2" xfId="1364" xr:uid="{00000000-0005-0000-0000-00004B0C0000}"/>
    <cellStyle name="40% - Accent5 2 4 2 2" xfId="2310" xr:uid="{00000000-0005-0000-0000-00004C0C0000}"/>
    <cellStyle name="40% - Accent5 2 4 2 2 2" xfId="4202" xr:uid="{00000000-0005-0000-0000-00004D0C0000}"/>
    <cellStyle name="40% - Accent5 2 4 2 2 3" xfId="5001" xr:uid="{00000000-0005-0000-0000-00004E0C0000}"/>
    <cellStyle name="40% - Accent5 2 4 2 2 4" xfId="5631" xr:uid="{00000000-0005-0000-0000-00004F0C0000}"/>
    <cellStyle name="40% - Accent5 2 4 2 3" xfId="3454" xr:uid="{00000000-0005-0000-0000-0000500C0000}"/>
    <cellStyle name="40% - Accent5 2 4 2 4" xfId="4364" xr:uid="{00000000-0005-0000-0000-0000510C0000}"/>
    <cellStyle name="40% - Accent5 2 4 2 5" xfId="5163" xr:uid="{00000000-0005-0000-0000-0000520C0000}"/>
    <cellStyle name="40% - Accent5 2 4 3" xfId="1604" xr:uid="{00000000-0005-0000-0000-0000530C0000}"/>
    <cellStyle name="40% - Accent5 2 4 3 2" xfId="2397" xr:uid="{00000000-0005-0000-0000-0000540C0000}"/>
    <cellStyle name="40% - Accent5 2 4 3 2 2" xfId="4289" xr:uid="{00000000-0005-0000-0000-0000550C0000}"/>
    <cellStyle name="40% - Accent5 2 4 3 2 3" xfId="5088" xr:uid="{00000000-0005-0000-0000-0000560C0000}"/>
    <cellStyle name="40% - Accent5 2 4 3 2 4" xfId="5718" xr:uid="{00000000-0005-0000-0000-0000570C0000}"/>
    <cellStyle name="40% - Accent5 2 4 3 3" xfId="3630" xr:uid="{00000000-0005-0000-0000-0000580C0000}"/>
    <cellStyle name="40% - Accent5 2 4 3 4" xfId="4508" xr:uid="{00000000-0005-0000-0000-0000590C0000}"/>
    <cellStyle name="40% - Accent5 2 4 3 5" xfId="5250" xr:uid="{00000000-0005-0000-0000-00005A0C0000}"/>
    <cellStyle name="40% - Accent5 2 4 4" xfId="1932" xr:uid="{00000000-0005-0000-0000-00005B0C0000}"/>
    <cellStyle name="40% - Accent5 2 4 4 2" xfId="3881" xr:uid="{00000000-0005-0000-0000-00005C0C0000}"/>
    <cellStyle name="40% - Accent5 2 4 4 3" xfId="4723" xr:uid="{00000000-0005-0000-0000-00005D0C0000}"/>
    <cellStyle name="40% - Accent5 2 4 4 4" xfId="5406" xr:uid="{00000000-0005-0000-0000-00005E0C0000}"/>
    <cellStyle name="40% - Accent5 2 4 5" xfId="3026" xr:uid="{00000000-0005-0000-0000-00005F0C0000}"/>
    <cellStyle name="40% - Accent5 2 4 6" xfId="2722" xr:uid="{00000000-0005-0000-0000-0000600C0000}"/>
    <cellStyle name="40% - Accent5 2 4 7" xfId="2591" xr:uid="{00000000-0005-0000-0000-0000610C0000}"/>
    <cellStyle name="40% - Accent5 2 5" xfId="1007" xr:uid="{00000000-0005-0000-0000-0000620C0000}"/>
    <cellStyle name="40% - Accent5 2 5 2" xfId="1435" xr:uid="{00000000-0005-0000-0000-0000630C0000}"/>
    <cellStyle name="40% - Accent5 2 5 2 2" xfId="2339" xr:uid="{00000000-0005-0000-0000-0000640C0000}"/>
    <cellStyle name="40% - Accent5 2 5 2 2 2" xfId="4231" xr:uid="{00000000-0005-0000-0000-0000650C0000}"/>
    <cellStyle name="40% - Accent5 2 5 2 2 3" xfId="5030" xr:uid="{00000000-0005-0000-0000-0000660C0000}"/>
    <cellStyle name="40% - Accent5 2 5 2 2 4" xfId="5660" xr:uid="{00000000-0005-0000-0000-0000670C0000}"/>
    <cellStyle name="40% - Accent5 2 5 2 3" xfId="3511" xr:uid="{00000000-0005-0000-0000-0000680C0000}"/>
    <cellStyle name="40% - Accent5 2 5 2 4" xfId="4410" xr:uid="{00000000-0005-0000-0000-0000690C0000}"/>
    <cellStyle name="40% - Accent5 2 5 2 5" xfId="5192" xr:uid="{00000000-0005-0000-0000-00006A0C0000}"/>
    <cellStyle name="40% - Accent5 2 5 3" xfId="1672" xr:uid="{00000000-0005-0000-0000-00006B0C0000}"/>
    <cellStyle name="40% - Accent5 2 5 3 2" xfId="2423" xr:uid="{00000000-0005-0000-0000-00006C0C0000}"/>
    <cellStyle name="40% - Accent5 2 5 3 2 2" xfId="4315" xr:uid="{00000000-0005-0000-0000-00006D0C0000}"/>
    <cellStyle name="40% - Accent5 2 5 3 2 3" xfId="5114" xr:uid="{00000000-0005-0000-0000-00006E0C0000}"/>
    <cellStyle name="40% - Accent5 2 5 3 2 4" xfId="5744" xr:uid="{00000000-0005-0000-0000-00006F0C0000}"/>
    <cellStyle name="40% - Accent5 2 5 3 3" xfId="3677" xr:uid="{00000000-0005-0000-0000-0000700C0000}"/>
    <cellStyle name="40% - Accent5 2 5 3 4" xfId="4547" xr:uid="{00000000-0005-0000-0000-0000710C0000}"/>
    <cellStyle name="40% - Accent5 2 5 3 5" xfId="5276" xr:uid="{00000000-0005-0000-0000-0000720C0000}"/>
    <cellStyle name="40% - Accent5 2 5 4" xfId="2000" xr:uid="{00000000-0005-0000-0000-0000730C0000}"/>
    <cellStyle name="40% - Accent5 2 5 4 2" xfId="3933" xr:uid="{00000000-0005-0000-0000-0000740C0000}"/>
    <cellStyle name="40% - Accent5 2 5 4 3" xfId="4765" xr:uid="{00000000-0005-0000-0000-0000750C0000}"/>
    <cellStyle name="40% - Accent5 2 5 4 4" xfId="5432" xr:uid="{00000000-0005-0000-0000-0000760C0000}"/>
    <cellStyle name="40% - Accent5 2 5 5" xfId="3120" xr:uid="{00000000-0005-0000-0000-0000770C0000}"/>
    <cellStyle name="40% - Accent5 2 5 6" xfId="2780" xr:uid="{00000000-0005-0000-0000-0000780C0000}"/>
    <cellStyle name="40% - Accent5 2 5 7" xfId="4027" xr:uid="{00000000-0005-0000-0000-0000790C0000}"/>
    <cellStyle name="40% - Accent5 2 6" xfId="1008" xr:uid="{00000000-0005-0000-0000-00007A0C0000}"/>
    <cellStyle name="40% - Accent5 2 6 2" xfId="1436" xr:uid="{00000000-0005-0000-0000-00007B0C0000}"/>
    <cellStyle name="40% - Accent5 2 6 2 2" xfId="2340" xr:uid="{00000000-0005-0000-0000-00007C0C0000}"/>
    <cellStyle name="40% - Accent5 2 6 2 2 2" xfId="4232" xr:uid="{00000000-0005-0000-0000-00007D0C0000}"/>
    <cellStyle name="40% - Accent5 2 6 2 2 3" xfId="5031" xr:uid="{00000000-0005-0000-0000-00007E0C0000}"/>
    <cellStyle name="40% - Accent5 2 6 2 2 4" xfId="5661" xr:uid="{00000000-0005-0000-0000-00007F0C0000}"/>
    <cellStyle name="40% - Accent5 2 6 2 3" xfId="3512" xr:uid="{00000000-0005-0000-0000-0000800C0000}"/>
    <cellStyle name="40% - Accent5 2 6 2 4" xfId="4411" xr:uid="{00000000-0005-0000-0000-0000810C0000}"/>
    <cellStyle name="40% - Accent5 2 6 2 5" xfId="5193" xr:uid="{00000000-0005-0000-0000-0000820C0000}"/>
    <cellStyle name="40% - Accent5 2 6 3" xfId="1673" xr:uid="{00000000-0005-0000-0000-0000830C0000}"/>
    <cellStyle name="40% - Accent5 2 6 3 2" xfId="2424" xr:uid="{00000000-0005-0000-0000-0000840C0000}"/>
    <cellStyle name="40% - Accent5 2 6 3 2 2" xfId="4316" xr:uid="{00000000-0005-0000-0000-0000850C0000}"/>
    <cellStyle name="40% - Accent5 2 6 3 2 3" xfId="5115" xr:uid="{00000000-0005-0000-0000-0000860C0000}"/>
    <cellStyle name="40% - Accent5 2 6 3 2 4" xfId="5745" xr:uid="{00000000-0005-0000-0000-0000870C0000}"/>
    <cellStyle name="40% - Accent5 2 6 3 3" xfId="3678" xr:uid="{00000000-0005-0000-0000-0000880C0000}"/>
    <cellStyle name="40% - Accent5 2 6 3 4" xfId="4548" xr:uid="{00000000-0005-0000-0000-0000890C0000}"/>
    <cellStyle name="40% - Accent5 2 6 3 5" xfId="5277" xr:uid="{00000000-0005-0000-0000-00008A0C0000}"/>
    <cellStyle name="40% - Accent5 2 6 4" xfId="2001" xr:uid="{00000000-0005-0000-0000-00008B0C0000}"/>
    <cellStyle name="40% - Accent5 2 6 4 2" xfId="3934" xr:uid="{00000000-0005-0000-0000-00008C0C0000}"/>
    <cellStyle name="40% - Accent5 2 6 4 3" xfId="4766" xr:uid="{00000000-0005-0000-0000-00008D0C0000}"/>
    <cellStyle name="40% - Accent5 2 6 4 4" xfId="5433" xr:uid="{00000000-0005-0000-0000-00008E0C0000}"/>
    <cellStyle name="40% - Accent5 2 6 5" xfId="3121" xr:uid="{00000000-0005-0000-0000-00008F0C0000}"/>
    <cellStyle name="40% - Accent5 2 6 6" xfId="2773" xr:uid="{00000000-0005-0000-0000-0000900C0000}"/>
    <cellStyle name="40% - Accent5 2 6 7" xfId="2572" xr:uid="{00000000-0005-0000-0000-0000910C0000}"/>
    <cellStyle name="40% - Accent5 2 7" xfId="1181" xr:uid="{00000000-0005-0000-0000-0000920C0000}"/>
    <cellStyle name="40% - Accent5 2 7 2" xfId="2163" xr:uid="{00000000-0005-0000-0000-0000930C0000}"/>
    <cellStyle name="40% - Accent5 2 7 2 2" xfId="4055" xr:uid="{00000000-0005-0000-0000-0000940C0000}"/>
    <cellStyle name="40% - Accent5 2 7 2 3" xfId="4854" xr:uid="{00000000-0005-0000-0000-0000950C0000}"/>
    <cellStyle name="40% - Accent5 2 7 2 4" xfId="5484" xr:uid="{00000000-0005-0000-0000-0000960C0000}"/>
    <cellStyle name="40% - Accent5 2 7 3" xfId="3290" xr:uid="{00000000-0005-0000-0000-0000970C0000}"/>
    <cellStyle name="40% - Accent5 2 7 4" xfId="2885" xr:uid="{00000000-0005-0000-0000-0000980C0000}"/>
    <cellStyle name="40% - Accent5 2 7 5" xfId="2567" xr:uid="{00000000-0005-0000-0000-0000990C0000}"/>
    <cellStyle name="40% - Accent5 2 8" xfId="1290" xr:uid="{00000000-0005-0000-0000-00009A0C0000}"/>
    <cellStyle name="40% - Accent5 2 8 2" xfId="2244" xr:uid="{00000000-0005-0000-0000-00009B0C0000}"/>
    <cellStyle name="40% - Accent5 2 8 2 2" xfId="4136" xr:uid="{00000000-0005-0000-0000-00009C0C0000}"/>
    <cellStyle name="40% - Accent5 2 8 2 3" xfId="4935" xr:uid="{00000000-0005-0000-0000-00009D0C0000}"/>
    <cellStyle name="40% - Accent5 2 8 2 4" xfId="5565" xr:uid="{00000000-0005-0000-0000-00009E0C0000}"/>
    <cellStyle name="40% - Accent5 2 8 3" xfId="3384" xr:uid="{00000000-0005-0000-0000-00009F0C0000}"/>
    <cellStyle name="40% - Accent5 2 8 4" xfId="2528" xr:uid="{00000000-0005-0000-0000-0000A00C0000}"/>
    <cellStyle name="40% - Accent5 2 8 5" xfId="2755" xr:uid="{00000000-0005-0000-0000-0000A10C0000}"/>
    <cellStyle name="40% - Accent5 2 9" xfId="1835" xr:uid="{00000000-0005-0000-0000-0000A20C0000}"/>
    <cellStyle name="40% - Accent5 2 9 2" xfId="3794" xr:uid="{00000000-0005-0000-0000-0000A30C0000}"/>
    <cellStyle name="40% - Accent5 2 9 3" xfId="4637" xr:uid="{00000000-0005-0000-0000-0000A40C0000}"/>
    <cellStyle name="40% - Accent5 2 9 4" xfId="5327" xr:uid="{00000000-0005-0000-0000-0000A50C0000}"/>
    <cellStyle name="40% - Accent5 3" xfId="204" xr:uid="{00000000-0005-0000-0000-0000A60C0000}"/>
    <cellStyle name="40% - Accent5 3 10" xfId="2485" xr:uid="{00000000-0005-0000-0000-0000A70C0000}"/>
    <cellStyle name="40% - Accent5 3 11" xfId="2991" xr:uid="{00000000-0005-0000-0000-0000A80C0000}"/>
    <cellStyle name="40% - Accent5 3 12" xfId="4009" xr:uid="{00000000-0005-0000-0000-0000A90C0000}"/>
    <cellStyle name="40% - Accent5 3 2" xfId="378" xr:uid="{00000000-0005-0000-0000-0000AA0C0000}"/>
    <cellStyle name="40% - Accent5 3 2 2" xfId="1255" xr:uid="{00000000-0005-0000-0000-0000AB0C0000}"/>
    <cellStyle name="40% - Accent5 3 2 2 2" xfId="2209" xr:uid="{00000000-0005-0000-0000-0000AC0C0000}"/>
    <cellStyle name="40% - Accent5 3 2 2 2 2" xfId="4101" xr:uid="{00000000-0005-0000-0000-0000AD0C0000}"/>
    <cellStyle name="40% - Accent5 3 2 2 2 3" xfId="4900" xr:uid="{00000000-0005-0000-0000-0000AE0C0000}"/>
    <cellStyle name="40% - Accent5 3 2 2 2 4" xfId="5530" xr:uid="{00000000-0005-0000-0000-0000AF0C0000}"/>
    <cellStyle name="40% - Accent5 3 2 2 3" xfId="3349" xr:uid="{00000000-0005-0000-0000-0000B00C0000}"/>
    <cellStyle name="40% - Accent5 3 2 2 4" xfId="2979" xr:uid="{00000000-0005-0000-0000-0000B10C0000}"/>
    <cellStyle name="40% - Accent5 3 2 2 5" xfId="3480" xr:uid="{00000000-0005-0000-0000-0000B20C0000}"/>
    <cellStyle name="40% - Accent5 3 2 3" xfId="1198" xr:uid="{00000000-0005-0000-0000-0000B30C0000}"/>
    <cellStyle name="40% - Accent5 3 2 3 2" xfId="2169" xr:uid="{00000000-0005-0000-0000-0000B40C0000}"/>
    <cellStyle name="40% - Accent5 3 2 3 2 2" xfId="4061" xr:uid="{00000000-0005-0000-0000-0000B50C0000}"/>
    <cellStyle name="40% - Accent5 3 2 3 2 3" xfId="4860" xr:uid="{00000000-0005-0000-0000-0000B60C0000}"/>
    <cellStyle name="40% - Accent5 3 2 3 2 4" xfId="5490" xr:uid="{00000000-0005-0000-0000-0000B70C0000}"/>
    <cellStyle name="40% - Accent5 3 2 3 3" xfId="3300" xr:uid="{00000000-0005-0000-0000-0000B80C0000}"/>
    <cellStyle name="40% - Accent5 3 2 3 4" xfId="4006" xr:uid="{00000000-0005-0000-0000-0000B90C0000}"/>
    <cellStyle name="40% - Accent5 3 2 3 5" xfId="4818" xr:uid="{00000000-0005-0000-0000-0000BA0C0000}"/>
    <cellStyle name="40% - Accent5 3 2 4" xfId="1880" xr:uid="{00000000-0005-0000-0000-0000BB0C0000}"/>
    <cellStyle name="40% - Accent5 3 2 4 2" xfId="3829" xr:uid="{00000000-0005-0000-0000-0000BC0C0000}"/>
    <cellStyle name="40% - Accent5 3 2 4 3" xfId="4671" xr:uid="{00000000-0005-0000-0000-0000BD0C0000}"/>
    <cellStyle name="40% - Accent5 3 2 4 4" xfId="5354" xr:uid="{00000000-0005-0000-0000-0000BE0C0000}"/>
    <cellStyle name="40% - Accent5 3 2 5" xfId="2676" xr:uid="{00000000-0005-0000-0000-0000BF0C0000}"/>
    <cellStyle name="40% - Accent5 3 2 6" xfId="2632" xr:uid="{00000000-0005-0000-0000-0000C00C0000}"/>
    <cellStyle name="40% - Accent5 3 2 7" xfId="2931" xr:uid="{00000000-0005-0000-0000-0000C10C0000}"/>
    <cellStyle name="40% - Accent5 3 3" xfId="408" xr:uid="{00000000-0005-0000-0000-0000C20C0000}"/>
    <cellStyle name="40% - Accent5 3 3 2" xfId="1267" xr:uid="{00000000-0005-0000-0000-0000C30C0000}"/>
    <cellStyle name="40% - Accent5 3 3 2 2" xfId="2221" xr:uid="{00000000-0005-0000-0000-0000C40C0000}"/>
    <cellStyle name="40% - Accent5 3 3 2 2 2" xfId="4113" xr:uid="{00000000-0005-0000-0000-0000C50C0000}"/>
    <cellStyle name="40% - Accent5 3 3 2 2 3" xfId="4912" xr:uid="{00000000-0005-0000-0000-0000C60C0000}"/>
    <cellStyle name="40% - Accent5 3 3 2 2 4" xfId="5542" xr:uid="{00000000-0005-0000-0000-0000C70C0000}"/>
    <cellStyle name="40% - Accent5 3 3 2 3" xfId="3361" xr:uid="{00000000-0005-0000-0000-0000C80C0000}"/>
    <cellStyle name="40% - Accent5 3 3 2 4" xfId="3689" xr:uid="{00000000-0005-0000-0000-0000C90C0000}"/>
    <cellStyle name="40% - Accent5 3 3 2 5" xfId="4558" xr:uid="{00000000-0005-0000-0000-0000CA0C0000}"/>
    <cellStyle name="40% - Accent5 3 3 3" xfId="1311" xr:uid="{00000000-0005-0000-0000-0000CB0C0000}"/>
    <cellStyle name="40% - Accent5 3 3 3 2" xfId="2261" xr:uid="{00000000-0005-0000-0000-0000CC0C0000}"/>
    <cellStyle name="40% - Accent5 3 3 3 2 2" xfId="4153" xr:uid="{00000000-0005-0000-0000-0000CD0C0000}"/>
    <cellStyle name="40% - Accent5 3 3 3 2 3" xfId="4952" xr:uid="{00000000-0005-0000-0000-0000CE0C0000}"/>
    <cellStyle name="40% - Accent5 3 3 3 2 4" xfId="5582" xr:uid="{00000000-0005-0000-0000-0000CF0C0000}"/>
    <cellStyle name="40% - Accent5 3 3 3 3" xfId="3404" xr:uid="{00000000-0005-0000-0000-0000D00C0000}"/>
    <cellStyle name="40% - Accent5 3 3 3 4" xfId="2509" xr:uid="{00000000-0005-0000-0000-0000D10C0000}"/>
    <cellStyle name="40% - Accent5 3 3 3 5" xfId="2795" xr:uid="{00000000-0005-0000-0000-0000D20C0000}"/>
    <cellStyle name="40% - Accent5 3 3 4" xfId="1889" xr:uid="{00000000-0005-0000-0000-0000D30C0000}"/>
    <cellStyle name="40% - Accent5 3 3 4 2" xfId="3838" xr:uid="{00000000-0005-0000-0000-0000D40C0000}"/>
    <cellStyle name="40% - Accent5 3 3 4 3" xfId="4680" xr:uid="{00000000-0005-0000-0000-0000D50C0000}"/>
    <cellStyle name="40% - Accent5 3 3 4 4" xfId="5363" xr:uid="{00000000-0005-0000-0000-0000D60C0000}"/>
    <cellStyle name="40% - Accent5 3 3 5" xfId="2694" xr:uid="{00000000-0005-0000-0000-0000D70C0000}"/>
    <cellStyle name="40% - Accent5 3 3 6" xfId="2619" xr:uid="{00000000-0005-0000-0000-0000D80C0000}"/>
    <cellStyle name="40% - Accent5 3 3 7" xfId="3555" xr:uid="{00000000-0005-0000-0000-0000D90C0000}"/>
    <cellStyle name="40% - Accent5 3 4" xfId="899" xr:uid="{00000000-0005-0000-0000-0000DA0C0000}"/>
    <cellStyle name="40% - Accent5 3 4 2" xfId="1365" xr:uid="{00000000-0005-0000-0000-0000DB0C0000}"/>
    <cellStyle name="40% - Accent5 3 4 2 2" xfId="2311" xr:uid="{00000000-0005-0000-0000-0000DC0C0000}"/>
    <cellStyle name="40% - Accent5 3 4 2 2 2" xfId="4203" xr:uid="{00000000-0005-0000-0000-0000DD0C0000}"/>
    <cellStyle name="40% - Accent5 3 4 2 2 3" xfId="5002" xr:uid="{00000000-0005-0000-0000-0000DE0C0000}"/>
    <cellStyle name="40% - Accent5 3 4 2 2 4" xfId="5632" xr:uid="{00000000-0005-0000-0000-0000DF0C0000}"/>
    <cellStyle name="40% - Accent5 3 4 2 3" xfId="3455" xr:uid="{00000000-0005-0000-0000-0000E00C0000}"/>
    <cellStyle name="40% - Accent5 3 4 2 4" xfId="4365" xr:uid="{00000000-0005-0000-0000-0000E10C0000}"/>
    <cellStyle name="40% - Accent5 3 4 2 5" xfId="5164" xr:uid="{00000000-0005-0000-0000-0000E20C0000}"/>
    <cellStyle name="40% - Accent5 3 4 3" xfId="1605" xr:uid="{00000000-0005-0000-0000-0000E30C0000}"/>
    <cellStyle name="40% - Accent5 3 4 3 2" xfId="2398" xr:uid="{00000000-0005-0000-0000-0000E40C0000}"/>
    <cellStyle name="40% - Accent5 3 4 3 2 2" xfId="4290" xr:uid="{00000000-0005-0000-0000-0000E50C0000}"/>
    <cellStyle name="40% - Accent5 3 4 3 2 3" xfId="5089" xr:uid="{00000000-0005-0000-0000-0000E60C0000}"/>
    <cellStyle name="40% - Accent5 3 4 3 2 4" xfId="5719" xr:uid="{00000000-0005-0000-0000-0000E70C0000}"/>
    <cellStyle name="40% - Accent5 3 4 3 3" xfId="3631" xr:uid="{00000000-0005-0000-0000-0000E80C0000}"/>
    <cellStyle name="40% - Accent5 3 4 3 4" xfId="4509" xr:uid="{00000000-0005-0000-0000-0000E90C0000}"/>
    <cellStyle name="40% - Accent5 3 4 3 5" xfId="5251" xr:uid="{00000000-0005-0000-0000-0000EA0C0000}"/>
    <cellStyle name="40% - Accent5 3 4 4" xfId="1933" xr:uid="{00000000-0005-0000-0000-0000EB0C0000}"/>
    <cellStyle name="40% - Accent5 3 4 4 2" xfId="3882" xr:uid="{00000000-0005-0000-0000-0000EC0C0000}"/>
    <cellStyle name="40% - Accent5 3 4 4 3" xfId="4724" xr:uid="{00000000-0005-0000-0000-0000ED0C0000}"/>
    <cellStyle name="40% - Accent5 3 4 4 4" xfId="5407" xr:uid="{00000000-0005-0000-0000-0000EE0C0000}"/>
    <cellStyle name="40% - Accent5 3 4 5" xfId="3027" xr:uid="{00000000-0005-0000-0000-0000EF0C0000}"/>
    <cellStyle name="40% - Accent5 3 4 6" xfId="2768" xr:uid="{00000000-0005-0000-0000-0000F00C0000}"/>
    <cellStyle name="40% - Accent5 3 4 7" xfId="3195" xr:uid="{00000000-0005-0000-0000-0000F10C0000}"/>
    <cellStyle name="40% - Accent5 3 5" xfId="950" xr:uid="{00000000-0005-0000-0000-0000F20C0000}"/>
    <cellStyle name="40% - Accent5 3 5 2" xfId="1384" xr:uid="{00000000-0005-0000-0000-0000F30C0000}"/>
    <cellStyle name="40% - Accent5 3 5 2 2" xfId="2329" xr:uid="{00000000-0005-0000-0000-0000F40C0000}"/>
    <cellStyle name="40% - Accent5 3 5 2 2 2" xfId="4221" xr:uid="{00000000-0005-0000-0000-0000F50C0000}"/>
    <cellStyle name="40% - Accent5 3 5 2 2 3" xfId="5020" xr:uid="{00000000-0005-0000-0000-0000F60C0000}"/>
    <cellStyle name="40% - Accent5 3 5 2 2 4" xfId="5650" xr:uid="{00000000-0005-0000-0000-0000F70C0000}"/>
    <cellStyle name="40% - Accent5 3 5 2 3" xfId="3473" xr:uid="{00000000-0005-0000-0000-0000F80C0000}"/>
    <cellStyle name="40% - Accent5 3 5 2 4" xfId="4383" xr:uid="{00000000-0005-0000-0000-0000F90C0000}"/>
    <cellStyle name="40% - Accent5 3 5 2 5" xfId="5182" xr:uid="{00000000-0005-0000-0000-0000FA0C0000}"/>
    <cellStyle name="40% - Accent5 3 5 3" xfId="1622" xr:uid="{00000000-0005-0000-0000-0000FB0C0000}"/>
    <cellStyle name="40% - Accent5 3 5 3 2" xfId="2414" xr:uid="{00000000-0005-0000-0000-0000FC0C0000}"/>
    <cellStyle name="40% - Accent5 3 5 3 2 2" xfId="4306" xr:uid="{00000000-0005-0000-0000-0000FD0C0000}"/>
    <cellStyle name="40% - Accent5 3 5 3 2 3" xfId="5105" xr:uid="{00000000-0005-0000-0000-0000FE0C0000}"/>
    <cellStyle name="40% - Accent5 3 5 3 2 4" xfId="5735" xr:uid="{00000000-0005-0000-0000-0000FF0C0000}"/>
    <cellStyle name="40% - Accent5 3 5 3 3" xfId="3647" xr:uid="{00000000-0005-0000-0000-0000000D0000}"/>
    <cellStyle name="40% - Accent5 3 5 3 4" xfId="4525" xr:uid="{00000000-0005-0000-0000-0000010D0000}"/>
    <cellStyle name="40% - Accent5 3 5 3 5" xfId="5267" xr:uid="{00000000-0005-0000-0000-0000020D0000}"/>
    <cellStyle name="40% - Accent5 3 5 4" xfId="1950" xr:uid="{00000000-0005-0000-0000-0000030D0000}"/>
    <cellStyle name="40% - Accent5 3 5 4 2" xfId="3898" xr:uid="{00000000-0005-0000-0000-0000040D0000}"/>
    <cellStyle name="40% - Accent5 3 5 4 3" xfId="4740" xr:uid="{00000000-0005-0000-0000-0000050D0000}"/>
    <cellStyle name="40% - Accent5 3 5 4 4" xfId="5423" xr:uid="{00000000-0005-0000-0000-0000060D0000}"/>
    <cellStyle name="40% - Accent5 3 5 5" xfId="3064" xr:uid="{00000000-0005-0000-0000-0000070D0000}"/>
    <cellStyle name="40% - Accent5 3 5 6" xfId="2879" xr:uid="{00000000-0005-0000-0000-0000080D0000}"/>
    <cellStyle name="40% - Accent5 3 5 7" xfId="2764" xr:uid="{00000000-0005-0000-0000-0000090D0000}"/>
    <cellStyle name="40% - Accent5 3 6" xfId="1032" xr:uid="{00000000-0005-0000-0000-00000A0D0000}"/>
    <cellStyle name="40% - Accent5 3 6 2" xfId="1457" xr:uid="{00000000-0005-0000-0000-00000B0D0000}"/>
    <cellStyle name="40% - Accent5 3 6 2 2" xfId="2354" xr:uid="{00000000-0005-0000-0000-00000C0D0000}"/>
    <cellStyle name="40% - Accent5 3 6 2 2 2" xfId="4246" xr:uid="{00000000-0005-0000-0000-00000D0D0000}"/>
    <cellStyle name="40% - Accent5 3 6 2 2 3" xfId="5045" xr:uid="{00000000-0005-0000-0000-00000E0D0000}"/>
    <cellStyle name="40% - Accent5 3 6 2 2 4" xfId="5675" xr:uid="{00000000-0005-0000-0000-00000F0D0000}"/>
    <cellStyle name="40% - Accent5 3 6 2 3" xfId="3529" xr:uid="{00000000-0005-0000-0000-0000100D0000}"/>
    <cellStyle name="40% - Accent5 3 6 2 4" xfId="4427" xr:uid="{00000000-0005-0000-0000-0000110D0000}"/>
    <cellStyle name="40% - Accent5 3 6 2 5" xfId="5207" xr:uid="{00000000-0005-0000-0000-0000120D0000}"/>
    <cellStyle name="40% - Accent5 3 6 3" xfId="1692" xr:uid="{00000000-0005-0000-0000-0000130D0000}"/>
    <cellStyle name="40% - Accent5 3 6 3 2" xfId="2436" xr:uid="{00000000-0005-0000-0000-0000140D0000}"/>
    <cellStyle name="40% - Accent5 3 6 3 2 2" xfId="4328" xr:uid="{00000000-0005-0000-0000-0000150D0000}"/>
    <cellStyle name="40% - Accent5 3 6 3 2 3" xfId="5127" xr:uid="{00000000-0005-0000-0000-0000160D0000}"/>
    <cellStyle name="40% - Accent5 3 6 3 2 4" xfId="5757" xr:uid="{00000000-0005-0000-0000-0000170D0000}"/>
    <cellStyle name="40% - Accent5 3 6 3 3" xfId="3693" xr:uid="{00000000-0005-0000-0000-0000180D0000}"/>
    <cellStyle name="40% - Accent5 3 6 3 4" xfId="4562" xr:uid="{00000000-0005-0000-0000-0000190D0000}"/>
    <cellStyle name="40% - Accent5 3 6 3 5" xfId="5289" xr:uid="{00000000-0005-0000-0000-00001A0D0000}"/>
    <cellStyle name="40% - Accent5 3 6 4" xfId="2020" xr:uid="{00000000-0005-0000-0000-00001B0D0000}"/>
    <cellStyle name="40% - Accent5 3 6 4 2" xfId="3949" xr:uid="{00000000-0005-0000-0000-00001C0D0000}"/>
    <cellStyle name="40% - Accent5 3 6 4 3" xfId="4780" xr:uid="{00000000-0005-0000-0000-00001D0D0000}"/>
    <cellStyle name="40% - Accent5 3 6 4 4" xfId="5445" xr:uid="{00000000-0005-0000-0000-00001E0D0000}"/>
    <cellStyle name="40% - Accent5 3 6 5" xfId="3142" xr:uid="{00000000-0005-0000-0000-00001F0D0000}"/>
    <cellStyle name="40% - Accent5 3 6 6" xfId="3915" xr:uid="{00000000-0005-0000-0000-0000200D0000}"/>
    <cellStyle name="40% - Accent5 3 6 7" xfId="4752" xr:uid="{00000000-0005-0000-0000-0000210D0000}"/>
    <cellStyle name="40% - Accent5 3 7" xfId="1182" xr:uid="{00000000-0005-0000-0000-0000220D0000}"/>
    <cellStyle name="40% - Accent5 3 7 2" xfId="2164" xr:uid="{00000000-0005-0000-0000-0000230D0000}"/>
    <cellStyle name="40% - Accent5 3 7 2 2" xfId="4056" xr:uid="{00000000-0005-0000-0000-0000240D0000}"/>
    <cellStyle name="40% - Accent5 3 7 2 3" xfId="4855" xr:uid="{00000000-0005-0000-0000-0000250D0000}"/>
    <cellStyle name="40% - Accent5 3 7 2 4" xfId="5485" xr:uid="{00000000-0005-0000-0000-0000260D0000}"/>
    <cellStyle name="40% - Accent5 3 7 3" xfId="3291" xr:uid="{00000000-0005-0000-0000-0000270D0000}"/>
    <cellStyle name="40% - Accent5 3 7 4" xfId="2878" xr:uid="{00000000-0005-0000-0000-0000280D0000}"/>
    <cellStyle name="40% - Accent5 3 7 5" xfId="2783" xr:uid="{00000000-0005-0000-0000-0000290D0000}"/>
    <cellStyle name="40% - Accent5 3 8" xfId="1319" xr:uid="{00000000-0005-0000-0000-00002A0D0000}"/>
    <cellStyle name="40% - Accent5 3 8 2" xfId="2268" xr:uid="{00000000-0005-0000-0000-00002B0D0000}"/>
    <cellStyle name="40% - Accent5 3 8 2 2" xfId="4160" xr:uid="{00000000-0005-0000-0000-00002C0D0000}"/>
    <cellStyle name="40% - Accent5 3 8 2 3" xfId="4959" xr:uid="{00000000-0005-0000-0000-00002D0D0000}"/>
    <cellStyle name="40% - Accent5 3 8 2 4" xfId="5589" xr:uid="{00000000-0005-0000-0000-00002E0D0000}"/>
    <cellStyle name="40% - Accent5 3 8 3" xfId="3411" xr:uid="{00000000-0005-0000-0000-00002F0D0000}"/>
    <cellStyle name="40% - Accent5 3 8 4" xfId="2502" xr:uid="{00000000-0005-0000-0000-0000300D0000}"/>
    <cellStyle name="40% - Accent5 3 8 5" xfId="2841" xr:uid="{00000000-0005-0000-0000-0000310D0000}"/>
    <cellStyle name="40% - Accent5 3 9" xfId="1836" xr:uid="{00000000-0005-0000-0000-0000320D0000}"/>
    <cellStyle name="40% - Accent5 3 9 2" xfId="3795" xr:uid="{00000000-0005-0000-0000-0000330D0000}"/>
    <cellStyle name="40% - Accent5 3 9 3" xfId="4638" xr:uid="{00000000-0005-0000-0000-0000340D0000}"/>
    <cellStyle name="40% - Accent5 3 9 4" xfId="5328" xr:uid="{00000000-0005-0000-0000-0000350D0000}"/>
    <cellStyle name="40% - Accent5 4" xfId="298" xr:uid="{00000000-0005-0000-0000-0000360D0000}"/>
    <cellStyle name="40% - Accent5 5" xfId="6005" xr:uid="{00000000-0005-0000-0000-0000370D0000}"/>
    <cellStyle name="40% - Accent5 6" xfId="6244" xr:uid="{00000000-0005-0000-0000-0000380D0000}"/>
    <cellStyle name="40% - Accent5 7" xfId="6198" xr:uid="{00000000-0005-0000-0000-0000390D0000}"/>
    <cellStyle name="40% - Accent5 8" xfId="6324" xr:uid="{00000000-0005-0000-0000-00003A0D0000}"/>
    <cellStyle name="40% - Accent5 9" xfId="6201" xr:uid="{00000000-0005-0000-0000-00003B0D0000}"/>
    <cellStyle name="40% - Accent6 10" xfId="6096" xr:uid="{00000000-0005-0000-0000-00003C0D0000}"/>
    <cellStyle name="40% - Accent6 11" xfId="6090" xr:uid="{00000000-0005-0000-0000-00003D0D0000}"/>
    <cellStyle name="40% - Accent6 12" xfId="6727" xr:uid="{00000000-0005-0000-0000-00003E0D0000}"/>
    <cellStyle name="40% - Accent6 13" xfId="6597" xr:uid="{00000000-0005-0000-0000-00003F0D0000}"/>
    <cellStyle name="40% - Accent6 2" xfId="205" xr:uid="{00000000-0005-0000-0000-0000400D0000}"/>
    <cellStyle name="40% - Accent6 2 10" xfId="2487" xr:uid="{00000000-0005-0000-0000-0000410D0000}"/>
    <cellStyle name="40% - Accent6 2 11" xfId="2717" xr:uid="{00000000-0005-0000-0000-0000420D0000}"/>
    <cellStyle name="40% - Accent6 2 12" xfId="2596" xr:uid="{00000000-0005-0000-0000-0000430D0000}"/>
    <cellStyle name="40% - Accent6 2 13" xfId="296" xr:uid="{00000000-0005-0000-0000-0000440D0000}"/>
    <cellStyle name="40% - Accent6 2 14" xfId="6048" xr:uid="{00000000-0005-0000-0000-0000450D0000}"/>
    <cellStyle name="40% - Accent6 2 15" xfId="6538" xr:uid="{00000000-0005-0000-0000-0000460D0000}"/>
    <cellStyle name="40% - Accent6 2 16" xfId="6787" xr:uid="{00000000-0005-0000-0000-0000470D0000}"/>
    <cellStyle name="40% - Accent6 2 17" xfId="5944" xr:uid="{00000000-0005-0000-0000-0000480D0000}"/>
    <cellStyle name="40% - Accent6 2 18" xfId="6645" xr:uid="{00000000-0005-0000-0000-0000490D0000}"/>
    <cellStyle name="40% - Accent6 2 19" xfId="6355" xr:uid="{00000000-0005-0000-0000-00004A0D0000}"/>
    <cellStyle name="40% - Accent6 2 2" xfId="206" xr:uid="{00000000-0005-0000-0000-00004B0D0000}"/>
    <cellStyle name="40% - Accent6 2 2 2" xfId="1256" xr:uid="{00000000-0005-0000-0000-00004C0D0000}"/>
    <cellStyle name="40% - Accent6 2 2 2 2" xfId="2210" xr:uid="{00000000-0005-0000-0000-00004D0D0000}"/>
    <cellStyle name="40% - Accent6 2 2 2 2 2" xfId="4102" xr:uid="{00000000-0005-0000-0000-00004E0D0000}"/>
    <cellStyle name="40% - Accent6 2 2 2 2 3" xfId="4901" xr:uid="{00000000-0005-0000-0000-00004F0D0000}"/>
    <cellStyle name="40% - Accent6 2 2 2 2 4" xfId="5531" xr:uid="{00000000-0005-0000-0000-0000500D0000}"/>
    <cellStyle name="40% - Accent6 2 2 2 3" xfId="3350" xr:uid="{00000000-0005-0000-0000-0000510D0000}"/>
    <cellStyle name="40% - Accent6 2 2 2 4" xfId="4018" xr:uid="{00000000-0005-0000-0000-0000520D0000}"/>
    <cellStyle name="40% - Accent6 2 2 2 5" xfId="4823" xr:uid="{00000000-0005-0000-0000-0000530D0000}"/>
    <cellStyle name="40% - Accent6 2 2 3" xfId="1197" xr:uid="{00000000-0005-0000-0000-0000540D0000}"/>
    <cellStyle name="40% - Accent6 2 2 3 2" xfId="2168" xr:uid="{00000000-0005-0000-0000-0000550D0000}"/>
    <cellStyle name="40% - Accent6 2 2 3 2 2" xfId="4060" xr:uid="{00000000-0005-0000-0000-0000560D0000}"/>
    <cellStyle name="40% - Accent6 2 2 3 2 3" xfId="4859" xr:uid="{00000000-0005-0000-0000-0000570D0000}"/>
    <cellStyle name="40% - Accent6 2 2 3 2 4" xfId="5489" xr:uid="{00000000-0005-0000-0000-0000580D0000}"/>
    <cellStyle name="40% - Accent6 2 2 3 3" xfId="3299" xr:uid="{00000000-0005-0000-0000-0000590D0000}"/>
    <cellStyle name="40% - Accent6 2 2 3 4" xfId="3605" xr:uid="{00000000-0005-0000-0000-00005A0D0000}"/>
    <cellStyle name="40% - Accent6 2 2 3 5" xfId="4483" xr:uid="{00000000-0005-0000-0000-00005B0D0000}"/>
    <cellStyle name="40% - Accent6 2 2 4" xfId="1881" xr:uid="{00000000-0005-0000-0000-00005C0D0000}"/>
    <cellStyle name="40% - Accent6 2 2 4 2" xfId="3830" xr:uid="{00000000-0005-0000-0000-00005D0D0000}"/>
    <cellStyle name="40% - Accent6 2 2 4 3" xfId="4672" xr:uid="{00000000-0005-0000-0000-00005E0D0000}"/>
    <cellStyle name="40% - Accent6 2 2 4 4" xfId="5355" xr:uid="{00000000-0005-0000-0000-00005F0D0000}"/>
    <cellStyle name="40% - Accent6 2 2 5" xfId="2677" xr:uid="{00000000-0005-0000-0000-0000600D0000}"/>
    <cellStyle name="40% - Accent6 2 2 6" xfId="2631" xr:uid="{00000000-0005-0000-0000-0000610D0000}"/>
    <cellStyle name="40% - Accent6 2 2 7" xfId="2936" xr:uid="{00000000-0005-0000-0000-0000620D0000}"/>
    <cellStyle name="40% - Accent6 2 20" xfId="6485" xr:uid="{00000000-0005-0000-0000-0000630D0000}"/>
    <cellStyle name="40% - Accent6 2 21" xfId="6671" xr:uid="{00000000-0005-0000-0000-0000640D0000}"/>
    <cellStyle name="40% - Accent6 2 22" xfId="6134" xr:uid="{00000000-0005-0000-0000-0000650D0000}"/>
    <cellStyle name="40% - Accent6 2 3" xfId="407" xr:uid="{00000000-0005-0000-0000-0000660D0000}"/>
    <cellStyle name="40% - Accent6 2 3 2" xfId="1266" xr:uid="{00000000-0005-0000-0000-0000670D0000}"/>
    <cellStyle name="40% - Accent6 2 3 2 2" xfId="2220" xr:uid="{00000000-0005-0000-0000-0000680D0000}"/>
    <cellStyle name="40% - Accent6 2 3 2 2 2" xfId="4112" xr:uid="{00000000-0005-0000-0000-0000690D0000}"/>
    <cellStyle name="40% - Accent6 2 3 2 2 3" xfId="4911" xr:uid="{00000000-0005-0000-0000-00006A0D0000}"/>
    <cellStyle name="40% - Accent6 2 3 2 2 4" xfId="5541" xr:uid="{00000000-0005-0000-0000-00006B0D0000}"/>
    <cellStyle name="40% - Accent6 2 3 2 3" xfId="3360" xr:uid="{00000000-0005-0000-0000-00006C0D0000}"/>
    <cellStyle name="40% - Accent6 2 3 2 4" xfId="3945" xr:uid="{00000000-0005-0000-0000-00006D0D0000}"/>
    <cellStyle name="40% - Accent6 2 3 2 5" xfId="4776" xr:uid="{00000000-0005-0000-0000-00006E0D0000}"/>
    <cellStyle name="40% - Accent6 2 3 3" xfId="1313" xr:uid="{00000000-0005-0000-0000-00006F0D0000}"/>
    <cellStyle name="40% - Accent6 2 3 3 2" xfId="2263" xr:uid="{00000000-0005-0000-0000-0000700D0000}"/>
    <cellStyle name="40% - Accent6 2 3 3 2 2" xfId="4155" xr:uid="{00000000-0005-0000-0000-0000710D0000}"/>
    <cellStyle name="40% - Accent6 2 3 3 2 3" xfId="4954" xr:uid="{00000000-0005-0000-0000-0000720D0000}"/>
    <cellStyle name="40% - Accent6 2 3 3 2 4" xfId="5584" xr:uid="{00000000-0005-0000-0000-0000730D0000}"/>
    <cellStyle name="40% - Accent6 2 3 3 3" xfId="3406" xr:uid="{00000000-0005-0000-0000-0000740D0000}"/>
    <cellStyle name="40% - Accent6 2 3 3 4" xfId="2507" xr:uid="{00000000-0005-0000-0000-0000750D0000}"/>
    <cellStyle name="40% - Accent6 2 3 3 5" xfId="2808" xr:uid="{00000000-0005-0000-0000-0000760D0000}"/>
    <cellStyle name="40% - Accent6 2 3 4" xfId="1888" xr:uid="{00000000-0005-0000-0000-0000770D0000}"/>
    <cellStyle name="40% - Accent6 2 3 4 2" xfId="3837" xr:uid="{00000000-0005-0000-0000-0000780D0000}"/>
    <cellStyle name="40% - Accent6 2 3 4 3" xfId="4679" xr:uid="{00000000-0005-0000-0000-0000790D0000}"/>
    <cellStyle name="40% - Accent6 2 3 4 4" xfId="5362" xr:uid="{00000000-0005-0000-0000-00007A0D0000}"/>
    <cellStyle name="40% - Accent6 2 3 5" xfId="2693" xr:uid="{00000000-0005-0000-0000-00007B0D0000}"/>
    <cellStyle name="40% - Accent6 2 3 6" xfId="2620" xr:uid="{00000000-0005-0000-0000-00007C0D0000}"/>
    <cellStyle name="40% - Accent6 2 3 7" xfId="2977" xr:uid="{00000000-0005-0000-0000-00007D0D0000}"/>
    <cellStyle name="40% - Accent6 2 4" xfId="900" xr:uid="{00000000-0005-0000-0000-00007E0D0000}"/>
    <cellStyle name="40% - Accent6 2 4 2" xfId="1366" xr:uid="{00000000-0005-0000-0000-00007F0D0000}"/>
    <cellStyle name="40% - Accent6 2 4 2 2" xfId="2312" xr:uid="{00000000-0005-0000-0000-0000800D0000}"/>
    <cellStyle name="40% - Accent6 2 4 2 2 2" xfId="4204" xr:uid="{00000000-0005-0000-0000-0000810D0000}"/>
    <cellStyle name="40% - Accent6 2 4 2 2 3" xfId="5003" xr:uid="{00000000-0005-0000-0000-0000820D0000}"/>
    <cellStyle name="40% - Accent6 2 4 2 2 4" xfId="5633" xr:uid="{00000000-0005-0000-0000-0000830D0000}"/>
    <cellStyle name="40% - Accent6 2 4 2 3" xfId="3456" xr:uid="{00000000-0005-0000-0000-0000840D0000}"/>
    <cellStyle name="40% - Accent6 2 4 2 4" xfId="4366" xr:uid="{00000000-0005-0000-0000-0000850D0000}"/>
    <cellStyle name="40% - Accent6 2 4 2 5" xfId="5165" xr:uid="{00000000-0005-0000-0000-0000860D0000}"/>
    <cellStyle name="40% - Accent6 2 4 3" xfId="1606" xr:uid="{00000000-0005-0000-0000-0000870D0000}"/>
    <cellStyle name="40% - Accent6 2 4 3 2" xfId="2399" xr:uid="{00000000-0005-0000-0000-0000880D0000}"/>
    <cellStyle name="40% - Accent6 2 4 3 2 2" xfId="4291" xr:uid="{00000000-0005-0000-0000-0000890D0000}"/>
    <cellStyle name="40% - Accent6 2 4 3 2 3" xfId="5090" xr:uid="{00000000-0005-0000-0000-00008A0D0000}"/>
    <cellStyle name="40% - Accent6 2 4 3 2 4" xfId="5720" xr:uid="{00000000-0005-0000-0000-00008B0D0000}"/>
    <cellStyle name="40% - Accent6 2 4 3 3" xfId="3632" xr:uid="{00000000-0005-0000-0000-00008C0D0000}"/>
    <cellStyle name="40% - Accent6 2 4 3 4" xfId="4510" xr:uid="{00000000-0005-0000-0000-00008D0D0000}"/>
    <cellStyle name="40% - Accent6 2 4 3 5" xfId="5252" xr:uid="{00000000-0005-0000-0000-00008E0D0000}"/>
    <cellStyle name="40% - Accent6 2 4 4" xfId="1934" xr:uid="{00000000-0005-0000-0000-00008F0D0000}"/>
    <cellStyle name="40% - Accent6 2 4 4 2" xfId="3883" xr:uid="{00000000-0005-0000-0000-0000900D0000}"/>
    <cellStyle name="40% - Accent6 2 4 4 3" xfId="4725" xr:uid="{00000000-0005-0000-0000-0000910D0000}"/>
    <cellStyle name="40% - Accent6 2 4 4 4" xfId="5408" xr:uid="{00000000-0005-0000-0000-0000920D0000}"/>
    <cellStyle name="40% - Accent6 2 4 5" xfId="3028" xr:uid="{00000000-0005-0000-0000-0000930D0000}"/>
    <cellStyle name="40% - Accent6 2 4 6" xfId="2761" xr:uid="{00000000-0005-0000-0000-0000940D0000}"/>
    <cellStyle name="40% - Accent6 2 4 7" xfId="2579" xr:uid="{00000000-0005-0000-0000-0000950D0000}"/>
    <cellStyle name="40% - Accent6 2 5" xfId="1002" xr:uid="{00000000-0005-0000-0000-0000960D0000}"/>
    <cellStyle name="40% - Accent6 2 5 2" xfId="1431" xr:uid="{00000000-0005-0000-0000-0000970D0000}"/>
    <cellStyle name="40% - Accent6 2 5 2 2" xfId="2338" xr:uid="{00000000-0005-0000-0000-0000980D0000}"/>
    <cellStyle name="40% - Accent6 2 5 2 2 2" xfId="4230" xr:uid="{00000000-0005-0000-0000-0000990D0000}"/>
    <cellStyle name="40% - Accent6 2 5 2 2 3" xfId="5029" xr:uid="{00000000-0005-0000-0000-00009A0D0000}"/>
    <cellStyle name="40% - Accent6 2 5 2 2 4" xfId="5659" xr:uid="{00000000-0005-0000-0000-00009B0D0000}"/>
    <cellStyle name="40% - Accent6 2 5 2 3" xfId="3508" xr:uid="{00000000-0005-0000-0000-00009C0D0000}"/>
    <cellStyle name="40% - Accent6 2 5 2 4" xfId="4408" xr:uid="{00000000-0005-0000-0000-00009D0D0000}"/>
    <cellStyle name="40% - Accent6 2 5 2 5" xfId="5191" xr:uid="{00000000-0005-0000-0000-00009E0D0000}"/>
    <cellStyle name="40% - Accent6 2 5 3" xfId="1668" xr:uid="{00000000-0005-0000-0000-00009F0D0000}"/>
    <cellStyle name="40% - Accent6 2 5 3 2" xfId="2422" xr:uid="{00000000-0005-0000-0000-0000A00D0000}"/>
    <cellStyle name="40% - Accent6 2 5 3 2 2" xfId="4314" xr:uid="{00000000-0005-0000-0000-0000A10D0000}"/>
    <cellStyle name="40% - Accent6 2 5 3 2 3" xfId="5113" xr:uid="{00000000-0005-0000-0000-0000A20D0000}"/>
    <cellStyle name="40% - Accent6 2 5 3 2 4" xfId="5743" xr:uid="{00000000-0005-0000-0000-0000A30D0000}"/>
    <cellStyle name="40% - Accent6 2 5 3 3" xfId="3675" xr:uid="{00000000-0005-0000-0000-0000A40D0000}"/>
    <cellStyle name="40% - Accent6 2 5 3 4" xfId="4545" xr:uid="{00000000-0005-0000-0000-0000A50D0000}"/>
    <cellStyle name="40% - Accent6 2 5 3 5" xfId="5275" xr:uid="{00000000-0005-0000-0000-0000A60D0000}"/>
    <cellStyle name="40% - Accent6 2 5 4" xfId="1996" xr:uid="{00000000-0005-0000-0000-0000A70D0000}"/>
    <cellStyle name="40% - Accent6 2 5 4 2" xfId="3930" xr:uid="{00000000-0005-0000-0000-0000A80D0000}"/>
    <cellStyle name="40% - Accent6 2 5 4 3" xfId="4763" xr:uid="{00000000-0005-0000-0000-0000A90D0000}"/>
    <cellStyle name="40% - Accent6 2 5 4 4" xfId="5431" xr:uid="{00000000-0005-0000-0000-0000AA0D0000}"/>
    <cellStyle name="40% - Accent6 2 5 5" xfId="3115" xr:uid="{00000000-0005-0000-0000-0000AB0D0000}"/>
    <cellStyle name="40% - Accent6 2 5 6" xfId="2814" xr:uid="{00000000-0005-0000-0000-0000AC0D0000}"/>
    <cellStyle name="40% - Accent6 2 5 7" xfId="2871" xr:uid="{00000000-0005-0000-0000-0000AD0D0000}"/>
    <cellStyle name="40% - Accent6 2 6" xfId="1041" xr:uid="{00000000-0005-0000-0000-0000AE0D0000}"/>
    <cellStyle name="40% - Accent6 2 6 2" xfId="1465" xr:uid="{00000000-0005-0000-0000-0000AF0D0000}"/>
    <cellStyle name="40% - Accent6 2 6 2 2" xfId="2360" xr:uid="{00000000-0005-0000-0000-0000B00D0000}"/>
    <cellStyle name="40% - Accent6 2 6 2 2 2" xfId="4252" xr:uid="{00000000-0005-0000-0000-0000B10D0000}"/>
    <cellStyle name="40% - Accent6 2 6 2 2 3" xfId="5051" xr:uid="{00000000-0005-0000-0000-0000B20D0000}"/>
    <cellStyle name="40% - Accent6 2 6 2 2 4" xfId="5681" xr:uid="{00000000-0005-0000-0000-0000B30D0000}"/>
    <cellStyle name="40% - Accent6 2 6 2 3" xfId="3536" xr:uid="{00000000-0005-0000-0000-0000B40D0000}"/>
    <cellStyle name="40% - Accent6 2 6 2 4" xfId="4434" xr:uid="{00000000-0005-0000-0000-0000B50D0000}"/>
    <cellStyle name="40% - Accent6 2 6 2 5" xfId="5213" xr:uid="{00000000-0005-0000-0000-0000B60D0000}"/>
    <cellStyle name="40% - Accent6 2 6 3" xfId="1698" xr:uid="{00000000-0005-0000-0000-0000B70D0000}"/>
    <cellStyle name="40% - Accent6 2 6 3 2" xfId="2440" xr:uid="{00000000-0005-0000-0000-0000B80D0000}"/>
    <cellStyle name="40% - Accent6 2 6 3 2 2" xfId="4332" xr:uid="{00000000-0005-0000-0000-0000B90D0000}"/>
    <cellStyle name="40% - Accent6 2 6 3 2 3" xfId="5131" xr:uid="{00000000-0005-0000-0000-0000BA0D0000}"/>
    <cellStyle name="40% - Accent6 2 6 3 2 4" xfId="5761" xr:uid="{00000000-0005-0000-0000-0000BB0D0000}"/>
    <cellStyle name="40% - Accent6 2 6 3 3" xfId="3698" xr:uid="{00000000-0005-0000-0000-0000BC0D0000}"/>
    <cellStyle name="40% - Accent6 2 6 3 4" xfId="4567" xr:uid="{00000000-0005-0000-0000-0000BD0D0000}"/>
    <cellStyle name="40% - Accent6 2 6 3 5" xfId="5293" xr:uid="{00000000-0005-0000-0000-0000BE0D0000}"/>
    <cellStyle name="40% - Accent6 2 6 4" xfId="2026" xr:uid="{00000000-0005-0000-0000-0000BF0D0000}"/>
    <cellStyle name="40% - Accent6 2 6 4 2" xfId="3954" xr:uid="{00000000-0005-0000-0000-0000C00D0000}"/>
    <cellStyle name="40% - Accent6 2 6 4 3" xfId="4785" xr:uid="{00000000-0005-0000-0000-0000C10D0000}"/>
    <cellStyle name="40% - Accent6 2 6 4 4" xfId="5449" xr:uid="{00000000-0005-0000-0000-0000C20D0000}"/>
    <cellStyle name="40% - Accent6 2 6 5" xfId="3150" xr:uid="{00000000-0005-0000-0000-0000C30D0000}"/>
    <cellStyle name="40% - Accent6 2 6 6" xfId="2934" xr:uid="{00000000-0005-0000-0000-0000C40D0000}"/>
    <cellStyle name="40% - Accent6 2 6 7" xfId="3667" xr:uid="{00000000-0005-0000-0000-0000C50D0000}"/>
    <cellStyle name="40% - Accent6 2 7" xfId="1183" xr:uid="{00000000-0005-0000-0000-0000C60D0000}"/>
    <cellStyle name="40% - Accent6 2 7 2" xfId="2165" xr:uid="{00000000-0005-0000-0000-0000C70D0000}"/>
    <cellStyle name="40% - Accent6 2 7 2 2" xfId="4057" xr:uid="{00000000-0005-0000-0000-0000C80D0000}"/>
    <cellStyle name="40% - Accent6 2 7 2 3" xfId="4856" xr:uid="{00000000-0005-0000-0000-0000C90D0000}"/>
    <cellStyle name="40% - Accent6 2 7 2 4" xfId="5486" xr:uid="{00000000-0005-0000-0000-0000CA0D0000}"/>
    <cellStyle name="40% - Accent6 2 7 3" xfId="3292" xr:uid="{00000000-0005-0000-0000-0000CB0D0000}"/>
    <cellStyle name="40% - Accent6 2 7 4" xfId="2872" xr:uid="{00000000-0005-0000-0000-0000CC0D0000}"/>
    <cellStyle name="40% - Accent6 2 7 5" xfId="2961" xr:uid="{00000000-0005-0000-0000-0000CD0D0000}"/>
    <cellStyle name="40% - Accent6 2 8" xfId="1315" xr:uid="{00000000-0005-0000-0000-0000CE0D0000}"/>
    <cellStyle name="40% - Accent6 2 8 2" xfId="2264" xr:uid="{00000000-0005-0000-0000-0000CF0D0000}"/>
    <cellStyle name="40% - Accent6 2 8 2 2" xfId="4156" xr:uid="{00000000-0005-0000-0000-0000D00D0000}"/>
    <cellStyle name="40% - Accent6 2 8 2 3" xfId="4955" xr:uid="{00000000-0005-0000-0000-0000D10D0000}"/>
    <cellStyle name="40% - Accent6 2 8 2 4" xfId="5585" xr:uid="{00000000-0005-0000-0000-0000D20D0000}"/>
    <cellStyle name="40% - Accent6 2 8 3" xfId="3407" xr:uid="{00000000-0005-0000-0000-0000D30D0000}"/>
    <cellStyle name="40% - Accent6 2 8 4" xfId="2506" xr:uid="{00000000-0005-0000-0000-0000D40D0000}"/>
    <cellStyle name="40% - Accent6 2 8 5" xfId="2818" xr:uid="{00000000-0005-0000-0000-0000D50D0000}"/>
    <cellStyle name="40% - Accent6 2 9" xfId="1837" xr:uid="{00000000-0005-0000-0000-0000D60D0000}"/>
    <cellStyle name="40% - Accent6 2 9 2" xfId="3796" xr:uid="{00000000-0005-0000-0000-0000D70D0000}"/>
    <cellStyle name="40% - Accent6 2 9 3" xfId="4639" xr:uid="{00000000-0005-0000-0000-0000D80D0000}"/>
    <cellStyle name="40% - Accent6 2 9 4" xfId="5329" xr:uid="{00000000-0005-0000-0000-0000D90D0000}"/>
    <cellStyle name="40% - Accent6 3" xfId="207" xr:uid="{00000000-0005-0000-0000-0000DA0D0000}"/>
    <cellStyle name="40% - Accent6 3 10" xfId="2488" xr:uid="{00000000-0005-0000-0000-0000DB0D0000}"/>
    <cellStyle name="40% - Accent6 3 11" xfId="3807" xr:uid="{00000000-0005-0000-0000-0000DC0D0000}"/>
    <cellStyle name="40% - Accent6 3 12" xfId="4649" xr:uid="{00000000-0005-0000-0000-0000DD0D0000}"/>
    <cellStyle name="40% - Accent6 3 2" xfId="380" xr:uid="{00000000-0005-0000-0000-0000DE0D0000}"/>
    <cellStyle name="40% - Accent6 3 2 2" xfId="1257" xr:uid="{00000000-0005-0000-0000-0000DF0D0000}"/>
    <cellStyle name="40% - Accent6 3 2 2 2" xfId="2211" xr:uid="{00000000-0005-0000-0000-0000E00D0000}"/>
    <cellStyle name="40% - Accent6 3 2 2 2 2" xfId="4103" xr:uid="{00000000-0005-0000-0000-0000E10D0000}"/>
    <cellStyle name="40% - Accent6 3 2 2 2 3" xfId="4902" xr:uid="{00000000-0005-0000-0000-0000E20D0000}"/>
    <cellStyle name="40% - Accent6 3 2 2 2 4" xfId="5532" xr:uid="{00000000-0005-0000-0000-0000E30D0000}"/>
    <cellStyle name="40% - Accent6 3 2 2 3" xfId="3351" xr:uid="{00000000-0005-0000-0000-0000E40D0000}"/>
    <cellStyle name="40% - Accent6 3 2 2 4" xfId="3758" xr:uid="{00000000-0005-0000-0000-0000E50D0000}"/>
    <cellStyle name="40% - Accent6 3 2 2 5" xfId="4606" xr:uid="{00000000-0005-0000-0000-0000E60D0000}"/>
    <cellStyle name="40% - Accent6 3 2 3" xfId="1196" xr:uid="{00000000-0005-0000-0000-0000E70D0000}"/>
    <cellStyle name="40% - Accent6 3 2 3 2" xfId="2167" xr:uid="{00000000-0005-0000-0000-0000E80D0000}"/>
    <cellStyle name="40% - Accent6 3 2 3 2 2" xfId="4059" xr:uid="{00000000-0005-0000-0000-0000E90D0000}"/>
    <cellStyle name="40% - Accent6 3 2 3 2 3" xfId="4858" xr:uid="{00000000-0005-0000-0000-0000EA0D0000}"/>
    <cellStyle name="40% - Accent6 3 2 3 2 4" xfId="5488" xr:uid="{00000000-0005-0000-0000-0000EB0D0000}"/>
    <cellStyle name="40% - Accent6 3 2 3 3" xfId="3298" xr:uid="{00000000-0005-0000-0000-0000EC0D0000}"/>
    <cellStyle name="40% - Accent6 3 2 3 4" xfId="3770" xr:uid="{00000000-0005-0000-0000-0000ED0D0000}"/>
    <cellStyle name="40% - Accent6 3 2 3 5" xfId="4614" xr:uid="{00000000-0005-0000-0000-0000EE0D0000}"/>
    <cellStyle name="40% - Accent6 3 2 4" xfId="1882" xr:uid="{00000000-0005-0000-0000-0000EF0D0000}"/>
    <cellStyle name="40% - Accent6 3 2 4 2" xfId="3831" xr:uid="{00000000-0005-0000-0000-0000F00D0000}"/>
    <cellStyle name="40% - Accent6 3 2 4 3" xfId="4673" xr:uid="{00000000-0005-0000-0000-0000F10D0000}"/>
    <cellStyle name="40% - Accent6 3 2 4 4" xfId="5356" xr:uid="{00000000-0005-0000-0000-0000F20D0000}"/>
    <cellStyle name="40% - Accent6 3 2 5" xfId="2678" xr:uid="{00000000-0005-0000-0000-0000F30D0000}"/>
    <cellStyle name="40% - Accent6 3 2 6" xfId="2630" xr:uid="{00000000-0005-0000-0000-0000F40D0000}"/>
    <cellStyle name="40% - Accent6 3 2 7" xfId="2941" xr:uid="{00000000-0005-0000-0000-0000F50D0000}"/>
    <cellStyle name="40% - Accent6 3 3" xfId="406" xr:uid="{00000000-0005-0000-0000-0000F60D0000}"/>
    <cellStyle name="40% - Accent6 3 3 2" xfId="1265" xr:uid="{00000000-0005-0000-0000-0000F70D0000}"/>
    <cellStyle name="40% - Accent6 3 3 2 2" xfId="2219" xr:uid="{00000000-0005-0000-0000-0000F80D0000}"/>
    <cellStyle name="40% - Accent6 3 3 2 2 2" xfId="4111" xr:uid="{00000000-0005-0000-0000-0000F90D0000}"/>
    <cellStyle name="40% - Accent6 3 3 2 2 3" xfId="4910" xr:uid="{00000000-0005-0000-0000-0000FA0D0000}"/>
    <cellStyle name="40% - Accent6 3 3 2 2 4" xfId="5540" xr:uid="{00000000-0005-0000-0000-0000FB0D0000}"/>
    <cellStyle name="40% - Accent6 3 3 2 3" xfId="3359" xr:uid="{00000000-0005-0000-0000-0000FC0D0000}"/>
    <cellStyle name="40% - Accent6 3 3 2 4" xfId="2951" xr:uid="{00000000-0005-0000-0000-0000FD0D0000}"/>
    <cellStyle name="40% - Accent6 3 3 2 5" xfId="2746" xr:uid="{00000000-0005-0000-0000-0000FE0D0000}"/>
    <cellStyle name="40% - Accent6 3 3 3" xfId="1316" xr:uid="{00000000-0005-0000-0000-0000FF0D0000}"/>
    <cellStyle name="40% - Accent6 3 3 3 2" xfId="2265" xr:uid="{00000000-0005-0000-0000-0000000E0000}"/>
    <cellStyle name="40% - Accent6 3 3 3 2 2" xfId="4157" xr:uid="{00000000-0005-0000-0000-0000010E0000}"/>
    <cellStyle name="40% - Accent6 3 3 3 2 3" xfId="4956" xr:uid="{00000000-0005-0000-0000-0000020E0000}"/>
    <cellStyle name="40% - Accent6 3 3 3 2 4" xfId="5586" xr:uid="{00000000-0005-0000-0000-0000030E0000}"/>
    <cellStyle name="40% - Accent6 3 3 3 3" xfId="3408" xr:uid="{00000000-0005-0000-0000-0000040E0000}"/>
    <cellStyle name="40% - Accent6 3 3 3 4" xfId="2505" xr:uid="{00000000-0005-0000-0000-0000050E0000}"/>
    <cellStyle name="40% - Accent6 3 3 3 5" xfId="2824" xr:uid="{00000000-0005-0000-0000-0000060E0000}"/>
    <cellStyle name="40% - Accent6 3 3 4" xfId="1887" xr:uid="{00000000-0005-0000-0000-0000070E0000}"/>
    <cellStyle name="40% - Accent6 3 3 4 2" xfId="3836" xr:uid="{00000000-0005-0000-0000-0000080E0000}"/>
    <cellStyle name="40% - Accent6 3 3 4 3" xfId="4678" xr:uid="{00000000-0005-0000-0000-0000090E0000}"/>
    <cellStyle name="40% - Accent6 3 3 4 4" xfId="5361" xr:uid="{00000000-0005-0000-0000-00000A0E0000}"/>
    <cellStyle name="40% - Accent6 3 3 5" xfId="2692" xr:uid="{00000000-0005-0000-0000-00000B0E0000}"/>
    <cellStyle name="40% - Accent6 3 3 6" xfId="2621" xr:uid="{00000000-0005-0000-0000-00000C0E0000}"/>
    <cellStyle name="40% - Accent6 3 3 7" xfId="2754" xr:uid="{00000000-0005-0000-0000-00000D0E0000}"/>
    <cellStyle name="40% - Accent6 3 4" xfId="901" xr:uid="{00000000-0005-0000-0000-00000E0E0000}"/>
    <cellStyle name="40% - Accent6 3 4 2" xfId="1367" xr:uid="{00000000-0005-0000-0000-00000F0E0000}"/>
    <cellStyle name="40% - Accent6 3 4 2 2" xfId="2313" xr:uid="{00000000-0005-0000-0000-0000100E0000}"/>
    <cellStyle name="40% - Accent6 3 4 2 2 2" xfId="4205" xr:uid="{00000000-0005-0000-0000-0000110E0000}"/>
    <cellStyle name="40% - Accent6 3 4 2 2 3" xfId="5004" xr:uid="{00000000-0005-0000-0000-0000120E0000}"/>
    <cellStyle name="40% - Accent6 3 4 2 2 4" xfId="5634" xr:uid="{00000000-0005-0000-0000-0000130E0000}"/>
    <cellStyle name="40% - Accent6 3 4 2 3" xfId="3457" xr:uid="{00000000-0005-0000-0000-0000140E0000}"/>
    <cellStyle name="40% - Accent6 3 4 2 4" xfId="4367" xr:uid="{00000000-0005-0000-0000-0000150E0000}"/>
    <cellStyle name="40% - Accent6 3 4 2 5" xfId="5166" xr:uid="{00000000-0005-0000-0000-0000160E0000}"/>
    <cellStyle name="40% - Accent6 3 4 3" xfId="1607" xr:uid="{00000000-0005-0000-0000-0000170E0000}"/>
    <cellStyle name="40% - Accent6 3 4 3 2" xfId="2400" xr:uid="{00000000-0005-0000-0000-0000180E0000}"/>
    <cellStyle name="40% - Accent6 3 4 3 2 2" xfId="4292" xr:uid="{00000000-0005-0000-0000-0000190E0000}"/>
    <cellStyle name="40% - Accent6 3 4 3 2 3" xfId="5091" xr:uid="{00000000-0005-0000-0000-00001A0E0000}"/>
    <cellStyle name="40% - Accent6 3 4 3 2 4" xfId="5721" xr:uid="{00000000-0005-0000-0000-00001B0E0000}"/>
    <cellStyle name="40% - Accent6 3 4 3 3" xfId="3633" xr:uid="{00000000-0005-0000-0000-00001C0E0000}"/>
    <cellStyle name="40% - Accent6 3 4 3 4" xfId="4511" xr:uid="{00000000-0005-0000-0000-00001D0E0000}"/>
    <cellStyle name="40% - Accent6 3 4 3 5" xfId="5253" xr:uid="{00000000-0005-0000-0000-00001E0E0000}"/>
    <cellStyle name="40% - Accent6 3 4 4" xfId="1935" xr:uid="{00000000-0005-0000-0000-00001F0E0000}"/>
    <cellStyle name="40% - Accent6 3 4 4 2" xfId="3884" xr:uid="{00000000-0005-0000-0000-0000200E0000}"/>
    <cellStyle name="40% - Accent6 3 4 4 3" xfId="4726" xr:uid="{00000000-0005-0000-0000-0000210E0000}"/>
    <cellStyle name="40% - Accent6 3 4 4 4" xfId="5409" xr:uid="{00000000-0005-0000-0000-0000220E0000}"/>
    <cellStyle name="40% - Accent6 3 4 5" xfId="3029" xr:uid="{00000000-0005-0000-0000-0000230E0000}"/>
    <cellStyle name="40% - Accent6 3 4 6" xfId="2756" xr:uid="{00000000-0005-0000-0000-0000240E0000}"/>
    <cellStyle name="40% - Accent6 3 4 7" xfId="2582" xr:uid="{00000000-0005-0000-0000-0000250E0000}"/>
    <cellStyle name="40% - Accent6 3 5" xfId="999" xr:uid="{00000000-0005-0000-0000-0000260E0000}"/>
    <cellStyle name="40% - Accent6 3 5 2" xfId="1429" xr:uid="{00000000-0005-0000-0000-0000270E0000}"/>
    <cellStyle name="40% - Accent6 3 5 2 2" xfId="2337" xr:uid="{00000000-0005-0000-0000-0000280E0000}"/>
    <cellStyle name="40% - Accent6 3 5 2 2 2" xfId="4229" xr:uid="{00000000-0005-0000-0000-0000290E0000}"/>
    <cellStyle name="40% - Accent6 3 5 2 2 3" xfId="5028" xr:uid="{00000000-0005-0000-0000-00002A0E0000}"/>
    <cellStyle name="40% - Accent6 3 5 2 2 4" xfId="5658" xr:uid="{00000000-0005-0000-0000-00002B0E0000}"/>
    <cellStyle name="40% - Accent6 3 5 2 3" xfId="3507" xr:uid="{00000000-0005-0000-0000-00002C0E0000}"/>
    <cellStyle name="40% - Accent6 3 5 2 4" xfId="4407" xr:uid="{00000000-0005-0000-0000-00002D0E0000}"/>
    <cellStyle name="40% - Accent6 3 5 2 5" xfId="5190" xr:uid="{00000000-0005-0000-0000-00002E0E0000}"/>
    <cellStyle name="40% - Accent6 3 5 3" xfId="1666" xr:uid="{00000000-0005-0000-0000-00002F0E0000}"/>
    <cellStyle name="40% - Accent6 3 5 3 2" xfId="2421" xr:uid="{00000000-0005-0000-0000-0000300E0000}"/>
    <cellStyle name="40% - Accent6 3 5 3 2 2" xfId="4313" xr:uid="{00000000-0005-0000-0000-0000310E0000}"/>
    <cellStyle name="40% - Accent6 3 5 3 2 3" xfId="5112" xr:uid="{00000000-0005-0000-0000-0000320E0000}"/>
    <cellStyle name="40% - Accent6 3 5 3 2 4" xfId="5742" xr:uid="{00000000-0005-0000-0000-0000330E0000}"/>
    <cellStyle name="40% - Accent6 3 5 3 3" xfId="3673" xr:uid="{00000000-0005-0000-0000-0000340E0000}"/>
    <cellStyle name="40% - Accent6 3 5 3 4" xfId="4544" xr:uid="{00000000-0005-0000-0000-0000350E0000}"/>
    <cellStyle name="40% - Accent6 3 5 3 5" xfId="5274" xr:uid="{00000000-0005-0000-0000-0000360E0000}"/>
    <cellStyle name="40% - Accent6 3 5 4" xfId="1994" xr:uid="{00000000-0005-0000-0000-0000370E0000}"/>
    <cellStyle name="40% - Accent6 3 5 4 2" xfId="3928" xr:uid="{00000000-0005-0000-0000-0000380E0000}"/>
    <cellStyle name="40% - Accent6 3 5 4 3" xfId="4762" xr:uid="{00000000-0005-0000-0000-0000390E0000}"/>
    <cellStyle name="40% - Accent6 3 5 4 4" xfId="5430" xr:uid="{00000000-0005-0000-0000-00003A0E0000}"/>
    <cellStyle name="40% - Accent6 3 5 5" xfId="3112" xr:uid="{00000000-0005-0000-0000-00003B0E0000}"/>
    <cellStyle name="40% - Accent6 3 5 6" xfId="2829" xr:uid="{00000000-0005-0000-0000-00003C0E0000}"/>
    <cellStyle name="40% - Accent6 3 5 7" xfId="2776" xr:uid="{00000000-0005-0000-0000-00003D0E0000}"/>
    <cellStyle name="40% - Accent6 3 6" xfId="915" xr:uid="{00000000-0005-0000-0000-00003E0E0000}"/>
    <cellStyle name="40% - Accent6 3 6 2" xfId="1376" xr:uid="{00000000-0005-0000-0000-00003F0E0000}"/>
    <cellStyle name="40% - Accent6 3 6 2 2" xfId="2321" xr:uid="{00000000-0005-0000-0000-0000400E0000}"/>
    <cellStyle name="40% - Accent6 3 6 2 2 2" xfId="4213" xr:uid="{00000000-0005-0000-0000-0000410E0000}"/>
    <cellStyle name="40% - Accent6 3 6 2 2 3" xfId="5012" xr:uid="{00000000-0005-0000-0000-0000420E0000}"/>
    <cellStyle name="40% - Accent6 3 6 2 2 4" xfId="5642" xr:uid="{00000000-0005-0000-0000-0000430E0000}"/>
    <cellStyle name="40% - Accent6 3 6 2 3" xfId="3465" xr:uid="{00000000-0005-0000-0000-0000440E0000}"/>
    <cellStyle name="40% - Accent6 3 6 2 4" xfId="4375" xr:uid="{00000000-0005-0000-0000-0000450E0000}"/>
    <cellStyle name="40% - Accent6 3 6 2 5" xfId="5174" xr:uid="{00000000-0005-0000-0000-0000460E0000}"/>
    <cellStyle name="40% - Accent6 3 6 3" xfId="1615" xr:uid="{00000000-0005-0000-0000-0000470E0000}"/>
    <cellStyle name="40% - Accent6 3 6 3 2" xfId="2407" xr:uid="{00000000-0005-0000-0000-0000480E0000}"/>
    <cellStyle name="40% - Accent6 3 6 3 2 2" xfId="4299" xr:uid="{00000000-0005-0000-0000-0000490E0000}"/>
    <cellStyle name="40% - Accent6 3 6 3 2 3" xfId="5098" xr:uid="{00000000-0005-0000-0000-00004A0E0000}"/>
    <cellStyle name="40% - Accent6 3 6 3 2 4" xfId="5728" xr:uid="{00000000-0005-0000-0000-00004B0E0000}"/>
    <cellStyle name="40% - Accent6 3 6 3 3" xfId="3640" xr:uid="{00000000-0005-0000-0000-00004C0E0000}"/>
    <cellStyle name="40% - Accent6 3 6 3 4" xfId="4518" xr:uid="{00000000-0005-0000-0000-00004D0E0000}"/>
    <cellStyle name="40% - Accent6 3 6 3 5" xfId="5260" xr:uid="{00000000-0005-0000-0000-00004E0E0000}"/>
    <cellStyle name="40% - Accent6 3 6 4" xfId="1943" xr:uid="{00000000-0005-0000-0000-00004F0E0000}"/>
    <cellStyle name="40% - Accent6 3 6 4 2" xfId="3891" xr:uid="{00000000-0005-0000-0000-0000500E0000}"/>
    <cellStyle name="40% - Accent6 3 6 4 3" xfId="4733" xr:uid="{00000000-0005-0000-0000-0000510E0000}"/>
    <cellStyle name="40% - Accent6 3 6 4 4" xfId="5416" xr:uid="{00000000-0005-0000-0000-0000520E0000}"/>
    <cellStyle name="40% - Accent6 3 6 5" xfId="3041" xr:uid="{00000000-0005-0000-0000-0000530E0000}"/>
    <cellStyle name="40% - Accent6 3 6 6" xfId="3737" xr:uid="{00000000-0005-0000-0000-0000540E0000}"/>
    <cellStyle name="40% - Accent6 3 6 7" xfId="4593" xr:uid="{00000000-0005-0000-0000-0000550E0000}"/>
    <cellStyle name="40% - Accent6 3 7" xfId="1184" xr:uid="{00000000-0005-0000-0000-0000560E0000}"/>
    <cellStyle name="40% - Accent6 3 7 2" xfId="2166" xr:uid="{00000000-0005-0000-0000-0000570E0000}"/>
    <cellStyle name="40% - Accent6 3 7 2 2" xfId="4058" xr:uid="{00000000-0005-0000-0000-0000580E0000}"/>
    <cellStyle name="40% - Accent6 3 7 2 3" xfId="4857" xr:uid="{00000000-0005-0000-0000-0000590E0000}"/>
    <cellStyle name="40% - Accent6 3 7 2 4" xfId="5487" xr:uid="{00000000-0005-0000-0000-00005A0E0000}"/>
    <cellStyle name="40% - Accent6 3 7 3" xfId="3293" xr:uid="{00000000-0005-0000-0000-00005B0E0000}"/>
    <cellStyle name="40% - Accent6 3 7 4" xfId="2867" xr:uid="{00000000-0005-0000-0000-00005C0E0000}"/>
    <cellStyle name="40% - Accent6 3 7 5" xfId="2826" xr:uid="{00000000-0005-0000-0000-00005D0E0000}"/>
    <cellStyle name="40% - Accent6 3 8" xfId="1312" xr:uid="{00000000-0005-0000-0000-00005E0E0000}"/>
    <cellStyle name="40% - Accent6 3 8 2" xfId="2262" xr:uid="{00000000-0005-0000-0000-00005F0E0000}"/>
    <cellStyle name="40% - Accent6 3 8 2 2" xfId="4154" xr:uid="{00000000-0005-0000-0000-0000600E0000}"/>
    <cellStyle name="40% - Accent6 3 8 2 3" xfId="4953" xr:uid="{00000000-0005-0000-0000-0000610E0000}"/>
    <cellStyle name="40% - Accent6 3 8 2 4" xfId="5583" xr:uid="{00000000-0005-0000-0000-0000620E0000}"/>
    <cellStyle name="40% - Accent6 3 8 3" xfId="3405" xr:uid="{00000000-0005-0000-0000-0000630E0000}"/>
    <cellStyle name="40% - Accent6 3 8 4" xfId="2508" xr:uid="{00000000-0005-0000-0000-0000640E0000}"/>
    <cellStyle name="40% - Accent6 3 8 5" xfId="2802" xr:uid="{00000000-0005-0000-0000-0000650E0000}"/>
    <cellStyle name="40% - Accent6 3 9" xfId="1838" xr:uid="{00000000-0005-0000-0000-0000660E0000}"/>
    <cellStyle name="40% - Accent6 3 9 2" xfId="3797" xr:uid="{00000000-0005-0000-0000-0000670E0000}"/>
    <cellStyle name="40% - Accent6 3 9 3" xfId="4640" xr:uid="{00000000-0005-0000-0000-0000680E0000}"/>
    <cellStyle name="40% - Accent6 3 9 4" xfId="5330" xr:uid="{00000000-0005-0000-0000-0000690E0000}"/>
    <cellStyle name="40% - Accent6 4" xfId="443" xr:uid="{00000000-0005-0000-0000-00006A0E0000}"/>
    <cellStyle name="40% - Accent6 5" xfId="6060" xr:uid="{00000000-0005-0000-0000-00006B0E0000}"/>
    <cellStyle name="40% - Accent6 6" xfId="5849" xr:uid="{00000000-0005-0000-0000-00006C0E0000}"/>
    <cellStyle name="40% - Accent6 7" xfId="6033" xr:uid="{00000000-0005-0000-0000-00006D0E0000}"/>
    <cellStyle name="40% - Accent6 8" xfId="6232" xr:uid="{00000000-0005-0000-0000-00006E0E0000}"/>
    <cellStyle name="40% - Accent6 9" xfId="6799" xr:uid="{00000000-0005-0000-0000-00006F0E0000}"/>
    <cellStyle name="60% - Accent1 10" xfId="6342" xr:uid="{00000000-0005-0000-0000-0000700E0000}"/>
    <cellStyle name="60% - Accent1 11" xfId="6375" xr:uid="{00000000-0005-0000-0000-0000710E0000}"/>
    <cellStyle name="60% - Accent1 12" xfId="6491" xr:uid="{00000000-0005-0000-0000-0000720E0000}"/>
    <cellStyle name="60% - Accent1 13" xfId="6455" xr:uid="{00000000-0005-0000-0000-0000730E0000}"/>
    <cellStyle name="60% - Accent1 2" xfId="208" xr:uid="{00000000-0005-0000-0000-0000740E0000}"/>
    <cellStyle name="60% - Accent1 2 10" xfId="6270" xr:uid="{00000000-0005-0000-0000-0000750E0000}"/>
    <cellStyle name="60% - Accent1 2 11" xfId="7009" xr:uid="{00000000-0005-0000-0000-0000760E0000}"/>
    <cellStyle name="60% - Accent1 2 12" xfId="6192" xr:uid="{00000000-0005-0000-0000-0000770E0000}"/>
    <cellStyle name="60% - Accent1 2 2" xfId="209" xr:uid="{00000000-0005-0000-0000-0000780E0000}"/>
    <cellStyle name="60% - Accent1 2 3" xfId="285" xr:uid="{00000000-0005-0000-0000-0000790E0000}"/>
    <cellStyle name="60% - Accent1 2 4" xfId="6030" xr:uid="{00000000-0005-0000-0000-00007A0E0000}"/>
    <cellStyle name="60% - Accent1 2 5" xfId="6585" xr:uid="{00000000-0005-0000-0000-00007B0E0000}"/>
    <cellStyle name="60% - Accent1 2 6" xfId="6349" xr:uid="{00000000-0005-0000-0000-00007C0E0000}"/>
    <cellStyle name="60% - Accent1 2 7" xfId="6141" xr:uid="{00000000-0005-0000-0000-00007D0E0000}"/>
    <cellStyle name="60% - Accent1 2 8" xfId="6494" xr:uid="{00000000-0005-0000-0000-00007E0E0000}"/>
    <cellStyle name="60% - Accent1 2 9" xfId="6430" xr:uid="{00000000-0005-0000-0000-00007F0E0000}"/>
    <cellStyle name="60% - Accent1 3" xfId="210" xr:uid="{00000000-0005-0000-0000-0000800E0000}"/>
    <cellStyle name="60% - Accent1 4" xfId="972" xr:uid="{00000000-0005-0000-0000-0000810E0000}"/>
    <cellStyle name="60% - Accent1 5" xfId="6043" xr:uid="{00000000-0005-0000-0000-0000820E0000}"/>
    <cellStyle name="60% - Accent1 6" xfId="6259" xr:uid="{00000000-0005-0000-0000-0000830E0000}"/>
    <cellStyle name="60% - Accent1 7" xfId="6304" xr:uid="{00000000-0005-0000-0000-0000840E0000}"/>
    <cellStyle name="60% - Accent1 8" xfId="6817" xr:uid="{00000000-0005-0000-0000-0000850E0000}"/>
    <cellStyle name="60% - Accent1 9" xfId="6631" xr:uid="{00000000-0005-0000-0000-0000860E0000}"/>
    <cellStyle name="60% - Accent2 10" xfId="6726" xr:uid="{00000000-0005-0000-0000-0000870E0000}"/>
    <cellStyle name="60% - Accent2 11" xfId="6932" xr:uid="{00000000-0005-0000-0000-0000880E0000}"/>
    <cellStyle name="60% - Accent2 12" xfId="6080" xr:uid="{00000000-0005-0000-0000-0000890E0000}"/>
    <cellStyle name="60% - Accent2 13" xfId="6555" xr:uid="{00000000-0005-0000-0000-00008A0E0000}"/>
    <cellStyle name="60% - Accent2 2" xfId="211" xr:uid="{00000000-0005-0000-0000-00008B0E0000}"/>
    <cellStyle name="60% - Accent2 2 10" xfId="6363" xr:uid="{00000000-0005-0000-0000-00008C0E0000}"/>
    <cellStyle name="60% - Accent2 2 11" xfId="6321" xr:uid="{00000000-0005-0000-0000-00008D0E0000}"/>
    <cellStyle name="60% - Accent2 2 12" xfId="6964" xr:uid="{00000000-0005-0000-0000-00008E0E0000}"/>
    <cellStyle name="60% - Accent2 2 2" xfId="212" xr:uid="{00000000-0005-0000-0000-00008F0E0000}"/>
    <cellStyle name="60% - Accent2 2 3" xfId="461" xr:uid="{00000000-0005-0000-0000-0000900E0000}"/>
    <cellStyle name="60% - Accent2 2 4" xfId="6397" xr:uid="{00000000-0005-0000-0000-0000910E0000}"/>
    <cellStyle name="60% - Accent2 2 5" xfId="6442" xr:uid="{00000000-0005-0000-0000-0000920E0000}"/>
    <cellStyle name="60% - Accent2 2 6" xfId="5908" xr:uid="{00000000-0005-0000-0000-0000930E0000}"/>
    <cellStyle name="60% - Accent2 2 7" xfId="6900" xr:uid="{00000000-0005-0000-0000-0000940E0000}"/>
    <cellStyle name="60% - Accent2 2 8" xfId="6336" xr:uid="{00000000-0005-0000-0000-0000950E0000}"/>
    <cellStyle name="60% - Accent2 2 9" xfId="6297" xr:uid="{00000000-0005-0000-0000-0000960E0000}"/>
    <cellStyle name="60% - Accent2 3" xfId="213" xr:uid="{00000000-0005-0000-0000-0000970E0000}"/>
    <cellStyle name="60% - Accent2 4" xfId="275" xr:uid="{00000000-0005-0000-0000-0000980E0000}"/>
    <cellStyle name="60% - Accent2 5" xfId="6377" xr:uid="{00000000-0005-0000-0000-0000990E0000}"/>
    <cellStyle name="60% - Accent2 6" xfId="6678" xr:uid="{00000000-0005-0000-0000-00009A0E0000}"/>
    <cellStyle name="60% - Accent2 7" xfId="6281" xr:uid="{00000000-0005-0000-0000-00009B0E0000}"/>
    <cellStyle name="60% - Accent2 8" xfId="6015" xr:uid="{00000000-0005-0000-0000-00009C0E0000}"/>
    <cellStyle name="60% - Accent2 9" xfId="5916" xr:uid="{00000000-0005-0000-0000-00009D0E0000}"/>
    <cellStyle name="60% - Accent3 10" xfId="6113" xr:uid="{00000000-0005-0000-0000-00009E0E0000}"/>
    <cellStyle name="60% - Accent3 11" xfId="6933" xr:uid="{00000000-0005-0000-0000-00009F0E0000}"/>
    <cellStyle name="60% - Accent3 12" xfId="6664" xr:uid="{00000000-0005-0000-0000-0000A00E0000}"/>
    <cellStyle name="60% - Accent3 13" xfId="6965" xr:uid="{00000000-0005-0000-0000-0000A10E0000}"/>
    <cellStyle name="60% - Accent3 2" xfId="214" xr:uid="{00000000-0005-0000-0000-0000A20E0000}"/>
    <cellStyle name="60% - Accent3 2 10" xfId="6652" xr:uid="{00000000-0005-0000-0000-0000A30E0000}"/>
    <cellStyle name="60% - Accent3 2 11" xfId="6549" xr:uid="{00000000-0005-0000-0000-0000A40E0000}"/>
    <cellStyle name="60% - Accent3 2 12" xfId="6476" xr:uid="{00000000-0005-0000-0000-0000A50E0000}"/>
    <cellStyle name="60% - Accent3 2 2" xfId="215" xr:uid="{00000000-0005-0000-0000-0000A60E0000}"/>
    <cellStyle name="60% - Accent3 2 3" xfId="274" xr:uid="{00000000-0005-0000-0000-0000A70E0000}"/>
    <cellStyle name="60% - Accent3 2 4" xfId="6097" xr:uid="{00000000-0005-0000-0000-0000A80E0000}"/>
    <cellStyle name="60% - Accent3 2 5" xfId="6414" xr:uid="{00000000-0005-0000-0000-0000A90E0000}"/>
    <cellStyle name="60% - Accent3 2 6" xfId="6146" xr:uid="{00000000-0005-0000-0000-0000AA0E0000}"/>
    <cellStyle name="60% - Accent3 2 7" xfId="6554" xr:uid="{00000000-0005-0000-0000-0000AB0E0000}"/>
    <cellStyle name="60% - Accent3 2 8" xfId="6369" xr:uid="{00000000-0005-0000-0000-0000AC0E0000}"/>
    <cellStyle name="60% - Accent3 2 9" xfId="6553" xr:uid="{00000000-0005-0000-0000-0000AD0E0000}"/>
    <cellStyle name="60% - Accent3 3" xfId="216" xr:uid="{00000000-0005-0000-0000-0000AE0E0000}"/>
    <cellStyle name="60% - Accent3 4" xfId="441" xr:uid="{00000000-0005-0000-0000-0000AF0E0000}"/>
    <cellStyle name="60% - Accent3 5" xfId="6223" xr:uid="{00000000-0005-0000-0000-0000B00E0000}"/>
    <cellStyle name="60% - Accent3 6" xfId="6056" xr:uid="{00000000-0005-0000-0000-0000B10E0000}"/>
    <cellStyle name="60% - Accent3 7" xfId="6601" xr:uid="{00000000-0005-0000-0000-0000B20E0000}"/>
    <cellStyle name="60% - Accent3 8" xfId="5874" xr:uid="{00000000-0005-0000-0000-0000B30E0000}"/>
    <cellStyle name="60% - Accent3 9" xfId="6470" xr:uid="{00000000-0005-0000-0000-0000B40E0000}"/>
    <cellStyle name="60% - Accent4 10" xfId="6123" xr:uid="{00000000-0005-0000-0000-0000B50E0000}"/>
    <cellStyle name="60% - Accent4 11" xfId="6243" xr:uid="{00000000-0005-0000-0000-0000B60E0000}"/>
    <cellStyle name="60% - Accent4 12" xfId="6926" xr:uid="{00000000-0005-0000-0000-0000B70E0000}"/>
    <cellStyle name="60% - Accent4 13" xfId="6072" xr:uid="{00000000-0005-0000-0000-0000B80E0000}"/>
    <cellStyle name="60% - Accent4 2" xfId="217" xr:uid="{00000000-0005-0000-0000-0000B90E0000}"/>
    <cellStyle name="60% - Accent4 2 10" xfId="6871" xr:uid="{00000000-0005-0000-0000-0000BA0E0000}"/>
    <cellStyle name="60% - Accent4 2 11" xfId="6451" xr:uid="{00000000-0005-0000-0000-0000BB0E0000}"/>
    <cellStyle name="60% - Accent4 2 12" xfId="7005" xr:uid="{00000000-0005-0000-0000-0000BC0E0000}"/>
    <cellStyle name="60% - Accent4 2 2" xfId="218" xr:uid="{00000000-0005-0000-0000-0000BD0E0000}"/>
    <cellStyle name="60% - Accent4 2 3" xfId="440" xr:uid="{00000000-0005-0000-0000-0000BE0E0000}"/>
    <cellStyle name="60% - Accent4 2 4" xfId="6004" xr:uid="{00000000-0005-0000-0000-0000BF0E0000}"/>
    <cellStyle name="60% - Accent4 2 5" xfId="6528" xr:uid="{00000000-0005-0000-0000-0000C00E0000}"/>
    <cellStyle name="60% - Accent4 2 6" xfId="5822" xr:uid="{00000000-0005-0000-0000-0000C10E0000}"/>
    <cellStyle name="60% - Accent4 2 7" xfId="6408" xr:uid="{00000000-0005-0000-0000-0000C20E0000}"/>
    <cellStyle name="60% - Accent4 2 8" xfId="6773" xr:uid="{00000000-0005-0000-0000-0000C30E0000}"/>
    <cellStyle name="60% - Accent4 2 9" xfId="6319" xr:uid="{00000000-0005-0000-0000-0000C40E0000}"/>
    <cellStyle name="60% - Accent4 3" xfId="219" xr:uid="{00000000-0005-0000-0000-0000C50E0000}"/>
    <cellStyle name="60% - Accent4 4" xfId="455" xr:uid="{00000000-0005-0000-0000-0000C60E0000}"/>
    <cellStyle name="60% - Accent4 5" xfId="5900" xr:uid="{00000000-0005-0000-0000-0000C70E0000}"/>
    <cellStyle name="60% - Accent4 6" xfId="6639" xr:uid="{00000000-0005-0000-0000-0000C80E0000}"/>
    <cellStyle name="60% - Accent4 7" xfId="6527" xr:uid="{00000000-0005-0000-0000-0000C90E0000}"/>
    <cellStyle name="60% - Accent4 8" xfId="6655" xr:uid="{00000000-0005-0000-0000-0000CA0E0000}"/>
    <cellStyle name="60% - Accent4 9" xfId="6788" xr:uid="{00000000-0005-0000-0000-0000CB0E0000}"/>
    <cellStyle name="60% - Accent5 10" xfId="6624" xr:uid="{00000000-0005-0000-0000-0000CC0E0000}"/>
    <cellStyle name="60% - Accent5 11" xfId="6784" xr:uid="{00000000-0005-0000-0000-0000CD0E0000}"/>
    <cellStyle name="60% - Accent5 12" xfId="6261" xr:uid="{00000000-0005-0000-0000-0000CE0E0000}"/>
    <cellStyle name="60% - Accent5 13" xfId="6905" xr:uid="{00000000-0005-0000-0000-0000CF0E0000}"/>
    <cellStyle name="60% - Accent5 2" xfId="220" xr:uid="{00000000-0005-0000-0000-0000D00E0000}"/>
    <cellStyle name="60% - Accent5 2 10" xfId="6867" xr:uid="{00000000-0005-0000-0000-0000D10E0000}"/>
    <cellStyle name="60% - Accent5 2 11" xfId="6607" xr:uid="{00000000-0005-0000-0000-0000D20E0000}"/>
    <cellStyle name="60% - Accent5 2 12" xfId="6783" xr:uid="{00000000-0005-0000-0000-0000D30E0000}"/>
    <cellStyle name="60% - Accent5 2 2" xfId="221" xr:uid="{00000000-0005-0000-0000-0000D40E0000}"/>
    <cellStyle name="60% - Accent5 2 3" xfId="268" xr:uid="{00000000-0005-0000-0000-0000D50E0000}"/>
    <cellStyle name="60% - Accent5 2 4" xfId="5997" xr:uid="{00000000-0005-0000-0000-0000D60E0000}"/>
    <cellStyle name="60% - Accent5 2 5" xfId="6290" xr:uid="{00000000-0005-0000-0000-0000D70E0000}"/>
    <cellStyle name="60% - Accent5 2 6" xfId="6300" xr:uid="{00000000-0005-0000-0000-0000D80E0000}"/>
    <cellStyle name="60% - Accent5 2 7" xfId="6449" xr:uid="{00000000-0005-0000-0000-0000D90E0000}"/>
    <cellStyle name="60% - Accent5 2 8" xfId="5963" xr:uid="{00000000-0005-0000-0000-0000DA0E0000}"/>
    <cellStyle name="60% - Accent5 2 9" xfId="6291" xr:uid="{00000000-0005-0000-0000-0000DB0E0000}"/>
    <cellStyle name="60% - Accent5 3" xfId="222" xr:uid="{00000000-0005-0000-0000-0000DC0E0000}"/>
    <cellStyle name="60% - Accent5 4" xfId="269" xr:uid="{00000000-0005-0000-0000-0000DD0E0000}"/>
    <cellStyle name="60% - Accent5 5" xfId="6000" xr:uid="{00000000-0005-0000-0000-0000DE0E0000}"/>
    <cellStyle name="60% - Accent5 6" xfId="6227" xr:uid="{00000000-0005-0000-0000-0000DF0E0000}"/>
    <cellStyle name="60% - Accent5 7" xfId="6842" xr:uid="{00000000-0005-0000-0000-0000E00E0000}"/>
    <cellStyle name="60% - Accent5 8" xfId="6729" xr:uid="{00000000-0005-0000-0000-0000E10E0000}"/>
    <cellStyle name="60% - Accent5 9" xfId="6841" xr:uid="{00000000-0005-0000-0000-0000E20E0000}"/>
    <cellStyle name="60% - Accent6 10" xfId="6843" xr:uid="{00000000-0005-0000-0000-0000E30E0000}"/>
    <cellStyle name="60% - Accent6 11" xfId="5999" xr:uid="{00000000-0005-0000-0000-0000E40E0000}"/>
    <cellStyle name="60% - Accent6 12" xfId="6277" xr:uid="{00000000-0005-0000-0000-0000E50E0000}"/>
    <cellStyle name="60% - Accent6 13" xfId="6370" xr:uid="{00000000-0005-0000-0000-0000E60E0000}"/>
    <cellStyle name="60% - Accent6 2" xfId="223" xr:uid="{00000000-0005-0000-0000-0000E70E0000}"/>
    <cellStyle name="60% - Accent6 2 10" xfId="6306" xr:uid="{00000000-0005-0000-0000-0000E80E0000}"/>
    <cellStyle name="60% - Accent6 2 11" xfId="6020" xr:uid="{00000000-0005-0000-0000-0000E90E0000}"/>
    <cellStyle name="60% - Accent6 2 12" xfId="6680" xr:uid="{00000000-0005-0000-0000-0000EA0E0000}"/>
    <cellStyle name="60% - Accent6 2 2" xfId="224" xr:uid="{00000000-0005-0000-0000-0000EB0E0000}"/>
    <cellStyle name="60% - Accent6 2 3" xfId="439" xr:uid="{00000000-0005-0000-0000-0000EC0E0000}"/>
    <cellStyle name="60% - Accent6 2 4" xfId="5992" xr:uid="{00000000-0005-0000-0000-0000ED0E0000}"/>
    <cellStyle name="60% - Accent6 2 5" xfId="6853" xr:uid="{00000000-0005-0000-0000-0000EE0E0000}"/>
    <cellStyle name="60% - Accent6 2 6" xfId="6380" xr:uid="{00000000-0005-0000-0000-0000EF0E0000}"/>
    <cellStyle name="60% - Accent6 2 7" xfId="6637" xr:uid="{00000000-0005-0000-0000-0000F00E0000}"/>
    <cellStyle name="60% - Accent6 2 8" xfId="6303" xr:uid="{00000000-0005-0000-0000-0000F10E0000}"/>
    <cellStyle name="60% - Accent6 2 9" xfId="6225" xr:uid="{00000000-0005-0000-0000-0000F20E0000}"/>
    <cellStyle name="60% - Accent6 3" xfId="225" xr:uid="{00000000-0005-0000-0000-0000F30E0000}"/>
    <cellStyle name="60% - Accent6 4" xfId="471" xr:uid="{00000000-0005-0000-0000-0000F40E0000}"/>
    <cellStyle name="60% - Accent6 5" xfId="5993" xr:uid="{00000000-0005-0000-0000-0000F50E0000}"/>
    <cellStyle name="60% - Accent6 6" xfId="6805" xr:uid="{00000000-0005-0000-0000-0000F60E0000}"/>
    <cellStyle name="60% - Accent6 7" xfId="6512" xr:uid="{00000000-0005-0000-0000-0000F70E0000}"/>
    <cellStyle name="60% - Accent6 8" xfId="6393" xr:uid="{00000000-0005-0000-0000-0000F80E0000}"/>
    <cellStyle name="60% - Accent6 9" xfId="6422" xr:uid="{00000000-0005-0000-0000-0000F90E0000}"/>
    <cellStyle name="Accent1 10" xfId="6955" xr:uid="{00000000-0005-0000-0000-0000FA0E0000}"/>
    <cellStyle name="Accent1 11" xfId="6260" xr:uid="{00000000-0005-0000-0000-0000FB0E0000}"/>
    <cellStyle name="Accent1 12" xfId="6980" xr:uid="{00000000-0005-0000-0000-0000FC0E0000}"/>
    <cellStyle name="Accent1 13" xfId="6166" xr:uid="{00000000-0005-0000-0000-0000FD0E0000}"/>
    <cellStyle name="Accent1 2" xfId="226" xr:uid="{00000000-0005-0000-0000-0000FE0E0000}"/>
    <cellStyle name="Accent1 2 10" xfId="6348" xr:uid="{00000000-0005-0000-0000-0000FF0E0000}"/>
    <cellStyle name="Accent1 2 11" xfId="6009" xr:uid="{00000000-0005-0000-0000-0000000F0000}"/>
    <cellStyle name="Accent1 2 12" xfId="6071" xr:uid="{00000000-0005-0000-0000-0000010F0000}"/>
    <cellStyle name="Accent1 2 2" xfId="227" xr:uid="{00000000-0005-0000-0000-0000020F0000}"/>
    <cellStyle name="Accent1 2 3" xfId="261" xr:uid="{00000000-0005-0000-0000-0000030F0000}"/>
    <cellStyle name="Accent1 2 4" xfId="5986" xr:uid="{00000000-0005-0000-0000-0000040F0000}"/>
    <cellStyle name="Accent1 2 5" xfId="6775" xr:uid="{00000000-0005-0000-0000-0000050F0000}"/>
    <cellStyle name="Accent1 2 6" xfId="6177" xr:uid="{00000000-0005-0000-0000-0000060F0000}"/>
    <cellStyle name="Accent1 2 7" xfId="6492" xr:uid="{00000000-0005-0000-0000-0000070F0000}"/>
    <cellStyle name="Accent1 2 8" xfId="6111" xr:uid="{00000000-0005-0000-0000-0000080F0000}"/>
    <cellStyle name="Accent1 2 9" xfId="6256" xr:uid="{00000000-0005-0000-0000-0000090F0000}"/>
    <cellStyle name="Accent1 3" xfId="228" xr:uid="{00000000-0005-0000-0000-00000A0F0000}"/>
    <cellStyle name="Accent1 4" xfId="262" xr:uid="{00000000-0005-0000-0000-00000B0F0000}"/>
    <cellStyle name="Accent1 5" xfId="5989" xr:uid="{00000000-0005-0000-0000-00000C0F0000}"/>
    <cellStyle name="Accent1 6" xfId="6353" xr:uid="{00000000-0005-0000-0000-00000D0F0000}"/>
    <cellStyle name="Accent1 7" xfId="5824" xr:uid="{00000000-0005-0000-0000-00000E0F0000}"/>
    <cellStyle name="Accent1 8" xfId="6462" xr:uid="{00000000-0005-0000-0000-00000F0F0000}"/>
    <cellStyle name="Accent1 9" xfId="6929" xr:uid="{00000000-0005-0000-0000-0000100F0000}"/>
    <cellStyle name="Accent2 10" xfId="6904" xr:uid="{00000000-0005-0000-0000-0000110F0000}"/>
    <cellStyle name="Accent2 11" xfId="6598" xr:uid="{00000000-0005-0000-0000-0000120F0000}"/>
    <cellStyle name="Accent2 12" xfId="6477" xr:uid="{00000000-0005-0000-0000-0000130F0000}"/>
    <cellStyle name="Accent2 13" xfId="6170" xr:uid="{00000000-0005-0000-0000-0000140F0000}"/>
    <cellStyle name="Accent2 2" xfId="229" xr:uid="{00000000-0005-0000-0000-0000150F0000}"/>
    <cellStyle name="Accent2 2 10" xfId="6668" xr:uid="{00000000-0005-0000-0000-0000160F0000}"/>
    <cellStyle name="Accent2 2 11" xfId="6963" xr:uid="{00000000-0005-0000-0000-0000170F0000}"/>
    <cellStyle name="Accent2 2 12" xfId="6928" xr:uid="{00000000-0005-0000-0000-0000180F0000}"/>
    <cellStyle name="Accent2 2 2" xfId="230" xr:uid="{00000000-0005-0000-0000-0000190F0000}"/>
    <cellStyle name="Accent2 2 3" xfId="481" xr:uid="{00000000-0005-0000-0000-00001A0F0000}"/>
    <cellStyle name="Accent2 2 4" xfId="5981" xr:uid="{00000000-0005-0000-0000-00001B0F0000}"/>
    <cellStyle name="Accent2 2 5" xfId="6314" xr:uid="{00000000-0005-0000-0000-00001C0F0000}"/>
    <cellStyle name="Accent2 2 6" xfId="6145" xr:uid="{00000000-0005-0000-0000-00001D0F0000}"/>
    <cellStyle name="Accent2 2 7" xfId="6728" xr:uid="{00000000-0005-0000-0000-00001E0F0000}"/>
    <cellStyle name="Accent2 2 8" xfId="6948" xr:uid="{00000000-0005-0000-0000-00001F0F0000}"/>
    <cellStyle name="Accent2 2 9" xfId="6294" xr:uid="{00000000-0005-0000-0000-0000200F0000}"/>
    <cellStyle name="Accent2 3" xfId="231" xr:uid="{00000000-0005-0000-0000-0000210F0000}"/>
    <cellStyle name="Accent2 4" xfId="260" xr:uid="{00000000-0005-0000-0000-0000220F0000}"/>
    <cellStyle name="Accent2 5" xfId="5983" xr:uid="{00000000-0005-0000-0000-0000230F0000}"/>
    <cellStyle name="Accent2 6" xfId="6246" xr:uid="{00000000-0005-0000-0000-0000240F0000}"/>
    <cellStyle name="Accent2 7" xfId="6659" xr:uid="{00000000-0005-0000-0000-0000250F0000}"/>
    <cellStyle name="Accent2 8" xfId="6560" xr:uid="{00000000-0005-0000-0000-0000260F0000}"/>
    <cellStyle name="Accent2 9" xfId="5835" xr:uid="{00000000-0005-0000-0000-0000270F0000}"/>
    <cellStyle name="Accent3 10" xfId="6916" xr:uid="{00000000-0005-0000-0000-0000280F0000}"/>
    <cellStyle name="Accent3 11" xfId="6077" xr:uid="{00000000-0005-0000-0000-0000290F0000}"/>
    <cellStyle name="Accent3 12" xfId="6406" xr:uid="{00000000-0005-0000-0000-00002A0F0000}"/>
    <cellStyle name="Accent3 13" xfId="6510" xr:uid="{00000000-0005-0000-0000-00002B0F0000}"/>
    <cellStyle name="Accent3 2" xfId="232" xr:uid="{00000000-0005-0000-0000-00002C0F0000}"/>
    <cellStyle name="Accent3 2 10" xfId="6412" xr:uid="{00000000-0005-0000-0000-00002D0F0000}"/>
    <cellStyle name="Accent3 2 11" xfId="6157" xr:uid="{00000000-0005-0000-0000-00002E0F0000}"/>
    <cellStyle name="Accent3 2 12" xfId="6837" xr:uid="{00000000-0005-0000-0000-00002F0F0000}"/>
    <cellStyle name="Accent3 2 2" xfId="233" xr:uid="{00000000-0005-0000-0000-0000300F0000}"/>
    <cellStyle name="Accent3 2 3" xfId="259" xr:uid="{00000000-0005-0000-0000-0000310F0000}"/>
    <cellStyle name="Accent3 2 4" xfId="5970" xr:uid="{00000000-0005-0000-0000-0000320F0000}"/>
    <cellStyle name="Accent3 2 5" xfId="6479" xr:uid="{00000000-0005-0000-0000-0000330F0000}"/>
    <cellStyle name="Accent3 2 6" xfId="6040" xr:uid="{00000000-0005-0000-0000-0000340F0000}"/>
    <cellStyle name="Accent3 2 7" xfId="6371" xr:uid="{00000000-0005-0000-0000-0000350F0000}"/>
    <cellStyle name="Accent3 2 8" xfId="6689" xr:uid="{00000000-0005-0000-0000-0000360F0000}"/>
    <cellStyle name="Accent3 2 9" xfId="6693" xr:uid="{00000000-0005-0000-0000-0000370F0000}"/>
    <cellStyle name="Accent3 3" xfId="234" xr:uid="{00000000-0005-0000-0000-0000380F0000}"/>
    <cellStyle name="Accent3 4" xfId="436" xr:uid="{00000000-0005-0000-0000-0000390F0000}"/>
    <cellStyle name="Accent3 5" xfId="5976" xr:uid="{00000000-0005-0000-0000-00003A0F0000}"/>
    <cellStyle name="Accent3 6" xfId="6820" xr:uid="{00000000-0005-0000-0000-00003B0F0000}"/>
    <cellStyle name="Accent3 7" xfId="6016" xr:uid="{00000000-0005-0000-0000-00003C0F0000}"/>
    <cellStyle name="Accent3 8" xfId="6283" xr:uid="{00000000-0005-0000-0000-00003D0F0000}"/>
    <cellStyle name="Accent3 9" xfId="6646" xr:uid="{00000000-0005-0000-0000-00003E0F0000}"/>
    <cellStyle name="Accent4 10" xfId="6497" xr:uid="{00000000-0005-0000-0000-00003F0F0000}"/>
    <cellStyle name="Accent4 11" xfId="6757" xr:uid="{00000000-0005-0000-0000-0000400F0000}"/>
    <cellStyle name="Accent4 12" xfId="6957" xr:uid="{00000000-0005-0000-0000-0000410F0000}"/>
    <cellStyle name="Accent4 13" xfId="6137" xr:uid="{00000000-0005-0000-0000-0000420F0000}"/>
    <cellStyle name="Accent4 2" xfId="235" xr:uid="{00000000-0005-0000-0000-0000430F0000}"/>
    <cellStyle name="Accent4 2 10" xfId="6681" xr:uid="{00000000-0005-0000-0000-0000440F0000}"/>
    <cellStyle name="Accent4 2 11" xfId="6719" xr:uid="{00000000-0005-0000-0000-0000450F0000}"/>
    <cellStyle name="Accent4 2 12" xfId="6367" xr:uid="{00000000-0005-0000-0000-0000460F0000}"/>
    <cellStyle name="Accent4 2 2" xfId="236" xr:uid="{00000000-0005-0000-0000-0000470F0000}"/>
    <cellStyle name="Accent4 2 3" xfId="257" xr:uid="{00000000-0005-0000-0000-0000480F0000}"/>
    <cellStyle name="Accent4 2 4" xfId="5962" xr:uid="{00000000-0005-0000-0000-0000490F0000}"/>
    <cellStyle name="Accent4 2 5" xfId="5861" xr:uid="{00000000-0005-0000-0000-00004A0F0000}"/>
    <cellStyle name="Accent4 2 6" xfId="6919" xr:uid="{00000000-0005-0000-0000-00004B0F0000}"/>
    <cellStyle name="Accent4 2 7" xfId="6635" xr:uid="{00000000-0005-0000-0000-00004C0F0000}"/>
    <cellStyle name="Accent4 2 8" xfId="6707" xr:uid="{00000000-0005-0000-0000-00004D0F0000}"/>
    <cellStyle name="Accent4 2 9" xfId="7003" xr:uid="{00000000-0005-0000-0000-00004E0F0000}"/>
    <cellStyle name="Accent4 3" xfId="237" xr:uid="{00000000-0005-0000-0000-00004F0F0000}"/>
    <cellStyle name="Accent4 4" xfId="258" xr:uid="{00000000-0005-0000-0000-0000500F0000}"/>
    <cellStyle name="Accent4 5" xfId="5965" xr:uid="{00000000-0005-0000-0000-0000510F0000}"/>
    <cellStyle name="Accent4 6" xfId="5858" xr:uid="{00000000-0005-0000-0000-0000520F0000}"/>
    <cellStyle name="Accent4 7" xfId="6463" xr:uid="{00000000-0005-0000-0000-0000530F0000}"/>
    <cellStyle name="Accent4 8" xfId="6708" xr:uid="{00000000-0005-0000-0000-0000540F0000}"/>
    <cellStyle name="Accent4 9" xfId="6796" xr:uid="{00000000-0005-0000-0000-0000550F0000}"/>
    <cellStyle name="Accent5 10" xfId="7007" xr:uid="{00000000-0005-0000-0000-0000560F0000}"/>
    <cellStyle name="Accent5 11" xfId="6450" xr:uid="{00000000-0005-0000-0000-0000570F0000}"/>
    <cellStyle name="Accent5 12" xfId="6541" xr:uid="{00000000-0005-0000-0000-0000580F0000}"/>
    <cellStyle name="Accent5 13" xfId="6433" xr:uid="{00000000-0005-0000-0000-0000590F0000}"/>
    <cellStyle name="Accent5 2" xfId="238" xr:uid="{00000000-0005-0000-0000-00005A0F0000}"/>
    <cellStyle name="Accent5 2 10" xfId="6437" xr:uid="{00000000-0005-0000-0000-00005B0F0000}"/>
    <cellStyle name="Accent5 2 11" xfId="7041" xr:uid="{00000000-0005-0000-0000-00005C0F0000}"/>
    <cellStyle name="Accent5 2 12" xfId="7057" xr:uid="{00000000-0005-0000-0000-00005D0F0000}"/>
    <cellStyle name="Accent5 2 2" xfId="239" xr:uid="{00000000-0005-0000-0000-00005E0F0000}"/>
    <cellStyle name="Accent5 2 3" xfId="255" xr:uid="{00000000-0005-0000-0000-00005F0F0000}"/>
    <cellStyle name="Accent5 2 4" xfId="5899" xr:uid="{00000000-0005-0000-0000-0000600F0000}"/>
    <cellStyle name="Accent5 2 5" xfId="6886" xr:uid="{00000000-0005-0000-0000-0000610F0000}"/>
    <cellStyle name="Accent5 2 6" xfId="6249" xr:uid="{00000000-0005-0000-0000-0000620F0000}"/>
    <cellStyle name="Accent5 2 7" xfId="6110" xr:uid="{00000000-0005-0000-0000-0000630F0000}"/>
    <cellStyle name="Accent5 2 8" xfId="6716" xr:uid="{00000000-0005-0000-0000-0000640F0000}"/>
    <cellStyle name="Accent5 2 9" xfId="6885" xr:uid="{00000000-0005-0000-0000-0000650F0000}"/>
    <cellStyle name="Accent5 3" xfId="240" xr:uid="{00000000-0005-0000-0000-0000660F0000}"/>
    <cellStyle name="Accent5 4" xfId="966" xr:uid="{00000000-0005-0000-0000-0000670F0000}"/>
    <cellStyle name="Accent5 5" xfId="5956" xr:uid="{00000000-0005-0000-0000-0000680F0000}"/>
    <cellStyle name="Accent5 6" xfId="5869" xr:uid="{00000000-0005-0000-0000-0000690F0000}"/>
    <cellStyle name="Accent5 7" xfId="6923" xr:uid="{00000000-0005-0000-0000-00006A0F0000}"/>
    <cellStyle name="Accent5 8" xfId="6374" xr:uid="{00000000-0005-0000-0000-00006B0F0000}"/>
    <cellStyle name="Accent5 9" xfId="5939" xr:uid="{00000000-0005-0000-0000-00006C0F0000}"/>
    <cellStyle name="Accent6 10" xfId="6226" xr:uid="{00000000-0005-0000-0000-00006D0F0000}"/>
    <cellStyle name="Accent6 11" xfId="6665" xr:uid="{00000000-0005-0000-0000-00006E0F0000}"/>
    <cellStyle name="Accent6 12" xfId="7044" xr:uid="{00000000-0005-0000-0000-00006F0F0000}"/>
    <cellStyle name="Accent6 13" xfId="7060" xr:uid="{00000000-0005-0000-0000-0000700F0000}"/>
    <cellStyle name="Accent6 2" xfId="241" xr:uid="{00000000-0005-0000-0000-0000710F0000}"/>
    <cellStyle name="Accent6 2 10" xfId="7023" xr:uid="{00000000-0005-0000-0000-0000720F0000}"/>
    <cellStyle name="Accent6 2 11" xfId="6936" xr:uid="{00000000-0005-0000-0000-0000730F0000}"/>
    <cellStyle name="Accent6 2 12" xfId="6617" xr:uid="{00000000-0005-0000-0000-0000740F0000}"/>
    <cellStyle name="Accent6 2 2" xfId="242" xr:uid="{00000000-0005-0000-0000-0000750F0000}"/>
    <cellStyle name="Accent6 2 3" xfId="377" xr:uid="{00000000-0005-0000-0000-0000760F0000}"/>
    <cellStyle name="Accent6 2 4" xfId="5897" xr:uid="{00000000-0005-0000-0000-0000770F0000}"/>
    <cellStyle name="Accent6 2 5" xfId="5887" xr:uid="{00000000-0005-0000-0000-0000780F0000}"/>
    <cellStyle name="Accent6 2 6" xfId="6551" xr:uid="{00000000-0005-0000-0000-0000790F0000}"/>
    <cellStyle name="Accent6 2 7" xfId="6954" xr:uid="{00000000-0005-0000-0000-00007A0F0000}"/>
    <cellStyle name="Accent6 2 8" xfId="6983" xr:uid="{00000000-0005-0000-0000-00007B0F0000}"/>
    <cellStyle name="Accent6 2 9" xfId="6532" xr:uid="{00000000-0005-0000-0000-00007C0F0000}"/>
    <cellStyle name="Accent6 3" xfId="243" xr:uid="{00000000-0005-0000-0000-00007D0F0000}"/>
    <cellStyle name="Accent6 4" xfId="379" xr:uid="{00000000-0005-0000-0000-00007E0F0000}"/>
    <cellStyle name="Accent6 5" xfId="5898" xr:uid="{00000000-0005-0000-0000-00007F0F0000}"/>
    <cellStyle name="Accent6 6" xfId="6889" xr:uid="{00000000-0005-0000-0000-0000800F0000}"/>
    <cellStyle name="Accent6 7" xfId="6684" xr:uid="{00000000-0005-0000-0000-0000810F0000}"/>
    <cellStyle name="Accent6 8" xfId="6952" xr:uid="{00000000-0005-0000-0000-0000820F0000}"/>
    <cellStyle name="Accent6 9" xfId="6981" xr:uid="{00000000-0005-0000-0000-0000830F0000}"/>
    <cellStyle name="Bad 10" xfId="5826" xr:uid="{00000000-0005-0000-0000-0000840F0000}"/>
    <cellStyle name="Bad 11" xfId="6808" xr:uid="{00000000-0005-0000-0000-0000850F0000}"/>
    <cellStyle name="Bad 12" xfId="6116" xr:uid="{00000000-0005-0000-0000-0000860F0000}"/>
    <cellStyle name="Bad 13" xfId="6149" xr:uid="{00000000-0005-0000-0000-0000870F0000}"/>
    <cellStyle name="Bad 14" xfId="8209" xr:uid="{00000000-0005-0000-0000-0000880F0000}"/>
    <cellStyle name="Bad 2" xfId="244" xr:uid="{00000000-0005-0000-0000-0000890F0000}"/>
    <cellStyle name="Bad 2 10" xfId="6263" xr:uid="{00000000-0005-0000-0000-00008A0F0000}"/>
    <cellStyle name="Bad 2 11" xfId="6320" xr:uid="{00000000-0005-0000-0000-00008B0F0000}"/>
    <cellStyle name="Bad 2 12" xfId="6899" xr:uid="{00000000-0005-0000-0000-00008C0F0000}"/>
    <cellStyle name="Bad 2 2" xfId="245" xr:uid="{00000000-0005-0000-0000-00008D0F0000}"/>
    <cellStyle name="Bad 2 3" xfId="372" xr:uid="{00000000-0005-0000-0000-00008E0F0000}"/>
    <cellStyle name="Bad 2 4" xfId="6347" xr:uid="{00000000-0005-0000-0000-00008F0F0000}"/>
    <cellStyle name="Bad 2 5" xfId="6474" xr:uid="{00000000-0005-0000-0000-0000900F0000}"/>
    <cellStyle name="Bad 2 6" xfId="6760" xr:uid="{00000000-0005-0000-0000-0000910F0000}"/>
    <cellStyle name="Bad 2 7" xfId="6196" xr:uid="{00000000-0005-0000-0000-0000920F0000}"/>
    <cellStyle name="Bad 2 8" xfId="5914" xr:uid="{00000000-0005-0000-0000-0000930F0000}"/>
    <cellStyle name="Bad 2 9" xfId="6108" xr:uid="{00000000-0005-0000-0000-0000940F0000}"/>
    <cellStyle name="Bad 3" xfId="246" xr:uid="{00000000-0005-0000-0000-0000950F0000}"/>
    <cellStyle name="Bad 4" xfId="374" xr:uid="{00000000-0005-0000-0000-0000960F0000}"/>
    <cellStyle name="Bad 5" xfId="6525" xr:uid="{00000000-0005-0000-0000-0000970F0000}"/>
    <cellStyle name="Bad 6" xfId="6777" xr:uid="{00000000-0005-0000-0000-0000980F0000}"/>
    <cellStyle name="Bad 7" xfId="6504" xr:uid="{00000000-0005-0000-0000-0000990F0000}"/>
    <cellStyle name="Bad 8" xfId="6326" xr:uid="{00000000-0005-0000-0000-00009A0F0000}"/>
    <cellStyle name="Bad 9" xfId="6895" xr:uid="{00000000-0005-0000-0000-00009B0F0000}"/>
    <cellStyle name="Calculation 10" xfId="6295" xr:uid="{00000000-0005-0000-0000-00009C0F0000}"/>
    <cellStyle name="Calculation 10 2" xfId="7942" xr:uid="{00000000-0005-0000-0000-00009D0F0000}"/>
    <cellStyle name="Calculation 11" xfId="6781" xr:uid="{00000000-0005-0000-0000-00009E0F0000}"/>
    <cellStyle name="Calculation 11 2" xfId="7963" xr:uid="{00000000-0005-0000-0000-00009F0F0000}"/>
    <cellStyle name="Calculation 12" xfId="6552" xr:uid="{00000000-0005-0000-0000-0000A00F0000}"/>
    <cellStyle name="Calculation 12 2" xfId="7953" xr:uid="{00000000-0005-0000-0000-0000A10F0000}"/>
    <cellStyle name="Calculation 13" xfId="6028" xr:uid="{00000000-0005-0000-0000-0000A20F0000}"/>
    <cellStyle name="Calculation 13 2" xfId="7927" xr:uid="{00000000-0005-0000-0000-0000A30F0000}"/>
    <cellStyle name="Calculation 2" xfId="247" xr:uid="{00000000-0005-0000-0000-0000A40F0000}"/>
    <cellStyle name="Calculation 2 10" xfId="6815" xr:uid="{00000000-0005-0000-0000-0000A50F0000}"/>
    <cellStyle name="Calculation 2 11" xfId="6044" xr:uid="{00000000-0005-0000-0000-0000A60F0000}"/>
    <cellStyle name="Calculation 2 12" xfId="6378" xr:uid="{00000000-0005-0000-0000-0000A70F0000}"/>
    <cellStyle name="Calculation 2 13" xfId="7715" xr:uid="{00000000-0005-0000-0000-0000A80F0000}"/>
    <cellStyle name="Calculation 2 14" xfId="8210" xr:uid="{00000000-0005-0000-0000-0000A90F0000}"/>
    <cellStyle name="Calculation 2 15" xfId="8475" xr:uid="{040A0FF3-2BA5-43E4-B502-5347DF1C5816}"/>
    <cellStyle name="Calculation 2 2" xfId="248" xr:uid="{00000000-0005-0000-0000-0000AA0F0000}"/>
    <cellStyle name="Calculation 2 3" xfId="367" xr:uid="{00000000-0005-0000-0000-0000AB0F0000}"/>
    <cellStyle name="Calculation 2 4" xfId="6211" xr:uid="{00000000-0005-0000-0000-0000AC0F0000}"/>
    <cellStyle name="Calculation 2 5" xfId="6383" xr:uid="{00000000-0005-0000-0000-0000AD0F0000}"/>
    <cellStyle name="Calculation 2 6" xfId="6484" xr:uid="{00000000-0005-0000-0000-0000AE0F0000}"/>
    <cellStyle name="Calculation 2 7" xfId="6151" xr:uid="{00000000-0005-0000-0000-0000AF0F0000}"/>
    <cellStyle name="Calculation 2 8" xfId="6210" xr:uid="{00000000-0005-0000-0000-0000B00F0000}"/>
    <cellStyle name="Calculation 2 9" xfId="6734" xr:uid="{00000000-0005-0000-0000-0000B10F0000}"/>
    <cellStyle name="Calculation 3" xfId="249" xr:uid="{00000000-0005-0000-0000-0000B20F0000}"/>
    <cellStyle name="Calculation 4" xfId="369" xr:uid="{00000000-0005-0000-0000-0000B30F0000}"/>
    <cellStyle name="Calculation 4 2" xfId="7727" xr:uid="{00000000-0005-0000-0000-0000B40F0000}"/>
    <cellStyle name="Calculation 5" xfId="6272" xr:uid="{00000000-0005-0000-0000-0000B50F0000}"/>
    <cellStyle name="Calculation 5 2" xfId="7940" xr:uid="{00000000-0005-0000-0000-0000B60F0000}"/>
    <cellStyle name="Calculation 6" xfId="6439" xr:uid="{00000000-0005-0000-0000-0000B70F0000}"/>
    <cellStyle name="Calculation 6 2" xfId="7950" xr:uid="{00000000-0005-0000-0000-0000B80F0000}"/>
    <cellStyle name="Calculation 7" xfId="6329" xr:uid="{00000000-0005-0000-0000-0000B90F0000}"/>
    <cellStyle name="Calculation 7 2" xfId="7944" xr:uid="{00000000-0005-0000-0000-0000BA0F0000}"/>
    <cellStyle name="Calculation 8" xfId="6429" xr:uid="{00000000-0005-0000-0000-0000BB0F0000}"/>
    <cellStyle name="Calculation 8 2" xfId="7948" xr:uid="{00000000-0005-0000-0000-0000BC0F0000}"/>
    <cellStyle name="Calculation 9" xfId="6241" xr:uid="{00000000-0005-0000-0000-0000BD0F0000}"/>
    <cellStyle name="Calculation 9 2" xfId="7938" xr:uid="{00000000-0005-0000-0000-0000BE0F0000}"/>
    <cellStyle name="Cancel" xfId="250" xr:uid="{00000000-0005-0000-0000-0000BF0F0000}"/>
    <cellStyle name="Check Cell 10" xfId="6670" xr:uid="{00000000-0005-0000-0000-0000C00F0000}"/>
    <cellStyle name="Check Cell 11" xfId="6356" xr:uid="{00000000-0005-0000-0000-0000C10F0000}"/>
    <cellStyle name="Check Cell 12" xfId="6791" xr:uid="{00000000-0005-0000-0000-0000C20F0000}"/>
    <cellStyle name="Check Cell 13" xfId="6872" xr:uid="{00000000-0005-0000-0000-0000C30F0000}"/>
    <cellStyle name="Check Cell 2" xfId="251" xr:uid="{00000000-0005-0000-0000-0000C40F0000}"/>
    <cellStyle name="Check Cell 2 10" xfId="6390" xr:uid="{00000000-0005-0000-0000-0000C50F0000}"/>
    <cellStyle name="Check Cell 2 11" xfId="6743" xr:uid="{00000000-0005-0000-0000-0000C60F0000}"/>
    <cellStyle name="Check Cell 2 12" xfId="6566" xr:uid="{00000000-0005-0000-0000-0000C70F0000}"/>
    <cellStyle name="Check Cell 2 2" xfId="252" xr:uid="{00000000-0005-0000-0000-0000C80F0000}"/>
    <cellStyle name="Check Cell 2 3" xfId="360" xr:uid="{00000000-0005-0000-0000-0000C90F0000}"/>
    <cellStyle name="Check Cell 2 4" xfId="6517" xr:uid="{00000000-0005-0000-0000-0000CA0F0000}"/>
    <cellStyle name="Check Cell 2 5" xfId="6242" xr:uid="{00000000-0005-0000-0000-0000CB0F0000}"/>
    <cellStyle name="Check Cell 2 6" xfId="6577" xr:uid="{00000000-0005-0000-0000-0000CC0F0000}"/>
    <cellStyle name="Check Cell 2 7" xfId="6835" xr:uid="{00000000-0005-0000-0000-0000CD0F0000}"/>
    <cellStyle name="Check Cell 2 8" xfId="6133" xr:uid="{00000000-0005-0000-0000-0000CE0F0000}"/>
    <cellStyle name="Check Cell 2 9" xfId="6216" xr:uid="{00000000-0005-0000-0000-0000CF0F0000}"/>
    <cellStyle name="Check Cell 3" xfId="253" xr:uid="{00000000-0005-0000-0000-0000D00F0000}"/>
    <cellStyle name="Check Cell 4" xfId="362" xr:uid="{00000000-0005-0000-0000-0000D10F0000}"/>
    <cellStyle name="Check Cell 5" xfId="6654" xr:uid="{00000000-0005-0000-0000-0000D20F0000}"/>
    <cellStyle name="Check Cell 6" xfId="6779" xr:uid="{00000000-0005-0000-0000-0000D30F0000}"/>
    <cellStyle name="Check Cell 7" xfId="6248" xr:uid="{00000000-0005-0000-0000-0000D40F0000}"/>
    <cellStyle name="Check Cell 8" xfId="6712" xr:uid="{00000000-0005-0000-0000-0000D50F0000}"/>
    <cellStyle name="Check Cell 9" xfId="6031" xr:uid="{00000000-0005-0000-0000-0000D60F0000}"/>
    <cellStyle name="Column total in dollars" xfId="20" xr:uid="{00000000-0005-0000-0000-0000D70F0000}"/>
    <cellStyle name="Column total in dollars 2" xfId="254" xr:uid="{00000000-0005-0000-0000-0000D80F0000}"/>
    <cellStyle name="Column total in dollars 2 10" xfId="2532" xr:uid="{00000000-0005-0000-0000-0000D90F0000}"/>
    <cellStyle name="Column total in dollars 2 11" xfId="3603" xr:uid="{00000000-0005-0000-0000-0000DA0F0000}"/>
    <cellStyle name="Column total in dollars 2 12" xfId="4481" xr:uid="{00000000-0005-0000-0000-0000DB0F0000}"/>
    <cellStyle name="Column total in dollars 2 2" xfId="383" xr:uid="{00000000-0005-0000-0000-0000DC0F0000}"/>
    <cellStyle name="Column total in dollars 2 3" xfId="403" xr:uid="{00000000-0005-0000-0000-0000DD0F0000}"/>
    <cellStyle name="Column total in dollars 2 4" xfId="910" xr:uid="{00000000-0005-0000-0000-0000DE0F0000}"/>
    <cellStyle name="Column total in dollars 2 5" xfId="1005" xr:uid="{00000000-0005-0000-0000-0000DF0F0000}"/>
    <cellStyle name="Column total in dollars 2 6" xfId="1021" xr:uid="{00000000-0005-0000-0000-0000E00F0000}"/>
    <cellStyle name="Column total in dollars 2 7" xfId="1185" xr:uid="{00000000-0005-0000-0000-0000E10F0000}"/>
    <cellStyle name="Column total in dollars 2 8" xfId="1322" xr:uid="{00000000-0005-0000-0000-0000E20F0000}"/>
    <cellStyle name="Column total in dollars 2 9" xfId="1839" xr:uid="{00000000-0005-0000-0000-0000E30F0000}"/>
    <cellStyle name="Comma" xfId="7696" builtinId="3"/>
    <cellStyle name="Comma  - Style1" xfId="8212" xr:uid="{00000000-0005-0000-0000-0000E50F0000}"/>
    <cellStyle name="Comma  - Style2" xfId="8213" xr:uid="{00000000-0005-0000-0000-0000E60F0000}"/>
    <cellStyle name="Comma  - Style3" xfId="8214" xr:uid="{00000000-0005-0000-0000-0000E70F0000}"/>
    <cellStyle name="Comma  - Style4" xfId="8215" xr:uid="{00000000-0005-0000-0000-0000E80F0000}"/>
    <cellStyle name="Comma  - Style5" xfId="8216" xr:uid="{00000000-0005-0000-0000-0000E90F0000}"/>
    <cellStyle name="Comma  - Style6" xfId="8217" xr:uid="{00000000-0005-0000-0000-0000EA0F0000}"/>
    <cellStyle name="Comma  - Style7" xfId="8218" xr:uid="{00000000-0005-0000-0000-0000EB0F0000}"/>
    <cellStyle name="Comma  - Style8" xfId="8219" xr:uid="{00000000-0005-0000-0000-0000EC0F0000}"/>
    <cellStyle name="Comma (0)" xfId="21" xr:uid="{00000000-0005-0000-0000-0000ED0F0000}"/>
    <cellStyle name="Comma [0] 3" xfId="8727" xr:uid="{D0BF2A20-A213-4E6A-A40E-C344C4E49734}"/>
    <cellStyle name="Comma 10" xfId="8220" xr:uid="{00000000-0005-0000-0000-0000EF0F0000}"/>
    <cellStyle name="Comma 100" xfId="8924" xr:uid="{01350EBC-2C53-49FB-A967-F661F996FE82}"/>
    <cellStyle name="Comma 101" xfId="8927" xr:uid="{7D450F90-D313-422E-9BF4-916322415D57}"/>
    <cellStyle name="Comma 102" xfId="8930" xr:uid="{EAD926FC-8044-4940-94C3-C6A5EA37AD95}"/>
    <cellStyle name="Comma 103" xfId="8933" xr:uid="{24FFDCD7-5221-4340-92C6-6D807DBF4295}"/>
    <cellStyle name="Comma 104" xfId="8942" xr:uid="{959A2E8A-93D5-4594-941A-92880D893F8C}"/>
    <cellStyle name="Comma 105" xfId="8945" xr:uid="{455F7FFB-D17A-478A-9879-D4F261D3EBA0}"/>
    <cellStyle name="Comma 11" xfId="8221" xr:uid="{00000000-0005-0000-0000-0000F00F0000}"/>
    <cellStyle name="Comma 12" xfId="8222" xr:uid="{00000000-0005-0000-0000-0000F10F0000}"/>
    <cellStyle name="Comma 13" xfId="8223" xr:uid="{00000000-0005-0000-0000-0000F20F0000}"/>
    <cellStyle name="Comma 14" xfId="7153" xr:uid="{00000000-0005-0000-0000-0000F30F0000}"/>
    <cellStyle name="Comma 14 2" xfId="8224" xr:uid="{00000000-0005-0000-0000-0000F40F0000}"/>
    <cellStyle name="Comma 15" xfId="8225" xr:uid="{00000000-0005-0000-0000-0000F50F0000}"/>
    <cellStyle name="Comma 16" xfId="8226" xr:uid="{00000000-0005-0000-0000-0000F60F0000}"/>
    <cellStyle name="Comma 16 2" xfId="8227" xr:uid="{00000000-0005-0000-0000-0000F70F0000}"/>
    <cellStyle name="Comma 17" xfId="8228" xr:uid="{00000000-0005-0000-0000-0000F80F0000}"/>
    <cellStyle name="Comma 18" xfId="8229" xr:uid="{00000000-0005-0000-0000-0000F90F0000}"/>
    <cellStyle name="Comma 19" xfId="8230" xr:uid="{00000000-0005-0000-0000-0000FA0F0000}"/>
    <cellStyle name="Comma 2" xfId="8231" xr:uid="{00000000-0005-0000-0000-0000FB0F0000}"/>
    <cellStyle name="Comma 2 10" xfId="6992" xr:uid="{00000000-0005-0000-0000-0000FC0F0000}"/>
    <cellStyle name="Comma 2 11" xfId="7014" xr:uid="{00000000-0005-0000-0000-0000FD0F0000}"/>
    <cellStyle name="Comma 2 12" xfId="7031" xr:uid="{00000000-0005-0000-0000-0000FE0F0000}"/>
    <cellStyle name="Comma 2 13" xfId="7049" xr:uid="{00000000-0005-0000-0000-0000FF0F0000}"/>
    <cellStyle name="Comma 2 14" xfId="7065" xr:uid="{00000000-0005-0000-0000-000000100000}"/>
    <cellStyle name="Comma 2 15" xfId="7076" xr:uid="{00000000-0005-0000-0000-000001100000}"/>
    <cellStyle name="Comma 2 16" xfId="7087" xr:uid="{00000000-0005-0000-0000-000002100000}"/>
    <cellStyle name="Comma 2 17" xfId="7092" xr:uid="{00000000-0005-0000-0000-000003100000}"/>
    <cellStyle name="Comma 2 18" xfId="7098" xr:uid="{00000000-0005-0000-0000-000004100000}"/>
    <cellStyle name="Comma 2 19" xfId="7105" xr:uid="{00000000-0005-0000-0000-000005100000}"/>
    <cellStyle name="Comma 2 2" xfId="7085" xr:uid="{00000000-0005-0000-0000-000006100000}"/>
    <cellStyle name="Comma 2 2 10" xfId="6289" xr:uid="{00000000-0005-0000-0000-000007100000}"/>
    <cellStyle name="Comma 2 2 11" xfId="6081" xr:uid="{00000000-0005-0000-0000-000008100000}"/>
    <cellStyle name="Comma 2 2 12" xfId="6041" xr:uid="{00000000-0005-0000-0000-000009100000}"/>
    <cellStyle name="Comma 2 2 13" xfId="7011" xr:uid="{00000000-0005-0000-0000-00000A100000}"/>
    <cellStyle name="Comma 2 2 14" xfId="6530" xr:uid="{00000000-0005-0000-0000-00000B100000}"/>
    <cellStyle name="Comma 2 2 15" xfId="7150" xr:uid="{00000000-0005-0000-0000-00000C100000}"/>
    <cellStyle name="Comma 2 2 2" xfId="5776" xr:uid="{00000000-0005-0000-0000-00000D100000}"/>
    <cellStyle name="Comma 2 2 2 2" xfId="447" xr:uid="{00000000-0005-0000-0000-00000E100000}"/>
    <cellStyle name="Comma 2 2 2 3" xfId="1637" xr:uid="{00000000-0005-0000-0000-00000F100000}"/>
    <cellStyle name="Comma 2 2 2 4" xfId="1965" xr:uid="{00000000-0005-0000-0000-000010100000}"/>
    <cellStyle name="Comma 2 2 2 5" xfId="3080" xr:uid="{00000000-0005-0000-0000-000011100000}"/>
    <cellStyle name="Comma 2 2 2 6" xfId="3607" xr:uid="{00000000-0005-0000-0000-000012100000}"/>
    <cellStyle name="Comma 2 2 2 7" xfId="4485" xr:uid="{00000000-0005-0000-0000-000013100000}"/>
    <cellStyle name="Comma 2 2 2 8" xfId="7128" xr:uid="{00000000-0005-0000-0000-000014100000}"/>
    <cellStyle name="Comma 2 2 3" xfId="976" xr:uid="{00000000-0005-0000-0000-000015100000}"/>
    <cellStyle name="Comma 2 2 3 2" xfId="1410" xr:uid="{00000000-0005-0000-0000-000016100000}"/>
    <cellStyle name="Comma 2 2 3 3" xfId="1647" xr:uid="{00000000-0005-0000-0000-000017100000}"/>
    <cellStyle name="Comma 2 2 3 4" xfId="1975" xr:uid="{00000000-0005-0000-0000-000018100000}"/>
    <cellStyle name="Comma 2 2 3 5" xfId="3090" xr:uid="{00000000-0005-0000-0000-000019100000}"/>
    <cellStyle name="Comma 2 2 3 6" xfId="3596" xr:uid="{00000000-0005-0000-0000-00001A100000}"/>
    <cellStyle name="Comma 2 2 3 7" xfId="4479" xr:uid="{00000000-0005-0000-0000-00001B100000}"/>
    <cellStyle name="Comma 2 2 4" xfId="1026" xr:uid="{00000000-0005-0000-0000-00001C100000}"/>
    <cellStyle name="Comma 2 2 4 2" xfId="1452" xr:uid="{00000000-0005-0000-0000-00001D100000}"/>
    <cellStyle name="Comma 2 2 4 3" xfId="1688" xr:uid="{00000000-0005-0000-0000-00001E100000}"/>
    <cellStyle name="Comma 2 2 4 4" xfId="2016" xr:uid="{00000000-0005-0000-0000-00001F100000}"/>
    <cellStyle name="Comma 2 2 4 5" xfId="3137" xr:uid="{00000000-0005-0000-0000-000020100000}"/>
    <cellStyle name="Comma 2 2 4 6" xfId="3714" xr:uid="{00000000-0005-0000-0000-000021100000}"/>
    <cellStyle name="Comma 2 2 4 7" xfId="4578" xr:uid="{00000000-0005-0000-0000-000022100000}"/>
    <cellStyle name="Comma 2 2 5" xfId="5929" xr:uid="{00000000-0005-0000-0000-000023100000}"/>
    <cellStyle name="Comma 2 2 6" xfId="6002" xr:uid="{00000000-0005-0000-0000-000024100000}"/>
    <cellStyle name="Comma 2 2 7" xfId="6610" xr:uid="{00000000-0005-0000-0000-000025100000}"/>
    <cellStyle name="Comma 2 2 8" xfId="6193" xr:uid="{00000000-0005-0000-0000-000026100000}"/>
    <cellStyle name="Comma 2 2 9" xfId="6623" xr:uid="{00000000-0005-0000-0000-000027100000}"/>
    <cellStyle name="Comma 2 20" xfId="7110" xr:uid="{00000000-0005-0000-0000-000028100000}"/>
    <cellStyle name="Comma 2 21" xfId="7114" xr:uid="{00000000-0005-0000-0000-000029100000}"/>
    <cellStyle name="Comma 2 22" xfId="7170" xr:uid="{00000000-0005-0000-0000-00002A100000}"/>
    <cellStyle name="Comma 2 23" xfId="7158" xr:uid="{00000000-0005-0000-0000-00002B100000}"/>
    <cellStyle name="Comma 2 24" xfId="7132" xr:uid="{00000000-0005-0000-0000-00002C100000}"/>
    <cellStyle name="Comma 2 25" xfId="7163" xr:uid="{00000000-0005-0000-0000-00002D100000}"/>
    <cellStyle name="Comma 2 26" xfId="7148" xr:uid="{00000000-0005-0000-0000-00002E100000}"/>
    <cellStyle name="Comma 2 27" xfId="7136" xr:uid="{00000000-0005-0000-0000-00002F100000}"/>
    <cellStyle name="Comma 2 28" xfId="7147" xr:uid="{00000000-0005-0000-0000-000030100000}"/>
    <cellStyle name="Comma 2 29" xfId="7138" xr:uid="{00000000-0005-0000-0000-000031100000}"/>
    <cellStyle name="Comma 2 3" xfId="784" xr:uid="{00000000-0005-0000-0000-000032100000}"/>
    <cellStyle name="Comma 2 3 2" xfId="1052" xr:uid="{00000000-0005-0000-0000-000033100000}"/>
    <cellStyle name="Comma 2 3 2 2" xfId="1477" xr:uid="{00000000-0005-0000-0000-000034100000}"/>
    <cellStyle name="Comma 2 3 2 3" xfId="1710" xr:uid="{00000000-0005-0000-0000-000035100000}"/>
    <cellStyle name="Comma 2 3 2 4" xfId="2038" xr:uid="{00000000-0005-0000-0000-000036100000}"/>
    <cellStyle name="Comma 2 3 2 5" xfId="3162" xr:uid="{00000000-0005-0000-0000-000037100000}"/>
    <cellStyle name="Comma 2 3 2 6" xfId="3938" xr:uid="{00000000-0005-0000-0000-000038100000}"/>
    <cellStyle name="Comma 2 3 2 7" xfId="4770" xr:uid="{00000000-0005-0000-0000-000039100000}"/>
    <cellStyle name="Comma 2 3 3" xfId="1096" xr:uid="{00000000-0005-0000-0000-00003A100000}"/>
    <cellStyle name="Comma 2 3 3 2" xfId="1519" xr:uid="{00000000-0005-0000-0000-00003B100000}"/>
    <cellStyle name="Comma 2 3 3 3" xfId="1751" xr:uid="{00000000-0005-0000-0000-00003C100000}"/>
    <cellStyle name="Comma 2 3 3 4" xfId="2079" xr:uid="{00000000-0005-0000-0000-00003D100000}"/>
    <cellStyle name="Comma 2 3 3 5" xfId="3206" xr:uid="{00000000-0005-0000-0000-00003E100000}"/>
    <cellStyle name="Comma 2 3 3 6" xfId="3545" xr:uid="{00000000-0005-0000-0000-00003F100000}"/>
    <cellStyle name="Comma 2 3 3 7" xfId="4443" xr:uid="{00000000-0005-0000-0000-000040100000}"/>
    <cellStyle name="Comma 2 3 4" xfId="1135" xr:uid="{00000000-0005-0000-0000-000041100000}"/>
    <cellStyle name="Comma 2 3 4 2" xfId="1558" xr:uid="{00000000-0005-0000-0000-000042100000}"/>
    <cellStyle name="Comma 2 3 4 3" xfId="1789" xr:uid="{00000000-0005-0000-0000-000043100000}"/>
    <cellStyle name="Comma 2 3 4 4" xfId="2117" xr:uid="{00000000-0005-0000-0000-000044100000}"/>
    <cellStyle name="Comma 2 3 4 5" xfId="3244" xr:uid="{00000000-0005-0000-0000-000045100000}"/>
    <cellStyle name="Comma 2 3 4 6" xfId="4023" xr:uid="{00000000-0005-0000-0000-000046100000}"/>
    <cellStyle name="Comma 2 3 4 7" xfId="4827" xr:uid="{00000000-0005-0000-0000-000047100000}"/>
    <cellStyle name="Comma 2 3 5" xfId="8232" xr:uid="{00000000-0005-0000-0000-000048100000}"/>
    <cellStyle name="Comma 2 30" xfId="7125" xr:uid="{00000000-0005-0000-0000-000049100000}"/>
    <cellStyle name="Comma 2 4" xfId="828" xr:uid="{00000000-0005-0000-0000-00004A100000}"/>
    <cellStyle name="Comma 2 4 2" xfId="1074" xr:uid="{00000000-0005-0000-0000-00004B100000}"/>
    <cellStyle name="Comma 2 4 2 2" xfId="1498" xr:uid="{00000000-0005-0000-0000-00004C100000}"/>
    <cellStyle name="Comma 2 4 2 3" xfId="1731" xr:uid="{00000000-0005-0000-0000-00004D100000}"/>
    <cellStyle name="Comma 2 4 2 4" xfId="2059" xr:uid="{00000000-0005-0000-0000-00004E100000}"/>
    <cellStyle name="Comma 2 4 2 5" xfId="3184" xr:uid="{00000000-0005-0000-0000-00004F100000}"/>
    <cellStyle name="Comma 2 4 2 6" xfId="3061" xr:uid="{00000000-0005-0000-0000-000050100000}"/>
    <cellStyle name="Comma 2 4 2 7" xfId="2735" xr:uid="{00000000-0005-0000-0000-000051100000}"/>
    <cellStyle name="Comma 2 4 3" xfId="1117" xr:uid="{00000000-0005-0000-0000-000052100000}"/>
    <cellStyle name="Comma 2 4 3 2" xfId="1540" xr:uid="{00000000-0005-0000-0000-000053100000}"/>
    <cellStyle name="Comma 2 4 3 3" xfId="1772" xr:uid="{00000000-0005-0000-0000-000054100000}"/>
    <cellStyle name="Comma 2 4 3 4" xfId="2100" xr:uid="{00000000-0005-0000-0000-000055100000}"/>
    <cellStyle name="Comma 2 4 3 5" xfId="3227" xr:uid="{00000000-0005-0000-0000-000056100000}"/>
    <cellStyle name="Comma 2 4 3 6" xfId="2809" xr:uid="{00000000-0005-0000-0000-000057100000}"/>
    <cellStyle name="Comma 2 4 3 7" xfId="3483" xr:uid="{00000000-0005-0000-0000-000058100000}"/>
    <cellStyle name="Comma 2 4 4" xfId="1152" xr:uid="{00000000-0005-0000-0000-000059100000}"/>
    <cellStyle name="Comma 2 4 4 2" xfId="1575" xr:uid="{00000000-0005-0000-0000-00005A100000}"/>
    <cellStyle name="Comma 2 4 4 3" xfId="1806" xr:uid="{00000000-0005-0000-0000-00005B100000}"/>
    <cellStyle name="Comma 2 4 4 4" xfId="2134" xr:uid="{00000000-0005-0000-0000-00005C100000}"/>
    <cellStyle name="Comma 2 4 4 5" xfId="3261" xr:uid="{00000000-0005-0000-0000-00005D100000}"/>
    <cellStyle name="Comma 2 4 4 6" xfId="3654" xr:uid="{00000000-0005-0000-0000-00005E100000}"/>
    <cellStyle name="Comma 2 4 4 7" xfId="4531" xr:uid="{00000000-0005-0000-0000-00005F100000}"/>
    <cellStyle name="Comma 2 5" xfId="820" xr:uid="{00000000-0005-0000-0000-000060100000}"/>
    <cellStyle name="Comma 2 6" xfId="6874" xr:uid="{00000000-0005-0000-0000-000061100000}"/>
    <cellStyle name="Comma 2 7" xfId="6908" xr:uid="{00000000-0005-0000-0000-000062100000}"/>
    <cellStyle name="Comma 2 8" xfId="6938" xr:uid="{00000000-0005-0000-0000-000063100000}"/>
    <cellStyle name="Comma 2 9" xfId="6969" xr:uid="{00000000-0005-0000-0000-000064100000}"/>
    <cellStyle name="Comma 20" xfId="8233" xr:uid="{00000000-0005-0000-0000-000065100000}"/>
    <cellStyle name="Comma 21" xfId="8234" xr:uid="{00000000-0005-0000-0000-000066100000}"/>
    <cellStyle name="Comma 22" xfId="8235" xr:uid="{00000000-0005-0000-0000-000067100000}"/>
    <cellStyle name="Comma 23" xfId="8236" xr:uid="{00000000-0005-0000-0000-000068100000}"/>
    <cellStyle name="Comma 24" xfId="8237" xr:uid="{00000000-0005-0000-0000-000069100000}"/>
    <cellStyle name="Comma 25" xfId="8238" xr:uid="{00000000-0005-0000-0000-00006A100000}"/>
    <cellStyle name="Comma 26" xfId="8239" xr:uid="{00000000-0005-0000-0000-00006B100000}"/>
    <cellStyle name="Comma 27" xfId="8211" xr:uid="{00000000-0005-0000-0000-00006C100000}"/>
    <cellStyle name="Comma 28" xfId="8477" xr:uid="{67B1B1D0-A28A-42F6-922B-F63D5F4EBF7F}"/>
    <cellStyle name="Comma 29" xfId="8561" xr:uid="{A248A0B6-D6F0-4D92-B7AD-D78B9468594F}"/>
    <cellStyle name="Comma 3" xfId="8240" xr:uid="{00000000-0005-0000-0000-00006D100000}"/>
    <cellStyle name="Comma 3 2" xfId="8241" xr:uid="{00000000-0005-0000-0000-00006E100000}"/>
    <cellStyle name="Comma 3 3" xfId="8242" xr:uid="{00000000-0005-0000-0000-00006F100000}"/>
    <cellStyle name="Comma 30" xfId="8573" xr:uid="{D95E41A2-EFA6-42FF-8AEF-ACC94E16DAD6}"/>
    <cellStyle name="Comma 31" xfId="8562" xr:uid="{E521DA12-260C-4DD8-A344-87AC793CF10A}"/>
    <cellStyle name="Comma 32" xfId="8574" xr:uid="{AFD2675B-7FFA-40C6-8427-C7F27270621A}"/>
    <cellStyle name="Comma 33" xfId="8563" xr:uid="{A59F271C-BE28-453E-AEB3-52225D15DD01}"/>
    <cellStyle name="Comma 34" xfId="8575" xr:uid="{A133E989-22BB-4E00-8E14-29BE69A27CE3}"/>
    <cellStyle name="Comma 35" xfId="8564" xr:uid="{B634A78A-8FEF-4A9B-BC09-DE270096CB40}"/>
    <cellStyle name="Comma 36" xfId="8576" xr:uid="{7BEB9EFE-2A12-4A98-95B2-021FA0CB5174}"/>
    <cellStyle name="Comma 37" xfId="8566" xr:uid="{79BF49E3-1C51-4DE6-8DD0-DCDB2B263C10}"/>
    <cellStyle name="Comma 38" xfId="8577" xr:uid="{A8E1447D-8E95-47E5-AF5C-4B1E1326532A}"/>
    <cellStyle name="Comma 39" xfId="8567" xr:uid="{2CA74548-5181-4C81-A2D2-EEB1425834F2}"/>
    <cellStyle name="Comma 4" xfId="7083" xr:uid="{00000000-0005-0000-0000-000070100000}"/>
    <cellStyle name="Comma 4 2" xfId="8244" xr:uid="{00000000-0005-0000-0000-000071100000}"/>
    <cellStyle name="Comma 4 3" xfId="8245" xr:uid="{00000000-0005-0000-0000-000072100000}"/>
    <cellStyle name="Comma 4 3 2" xfId="8246" xr:uid="{00000000-0005-0000-0000-000073100000}"/>
    <cellStyle name="Comma 4 4" xfId="8247" xr:uid="{00000000-0005-0000-0000-000074100000}"/>
    <cellStyle name="Comma 4 5" xfId="8243" xr:uid="{00000000-0005-0000-0000-000075100000}"/>
    <cellStyle name="Comma 40" xfId="8578" xr:uid="{C55B90F4-AF58-486B-A842-475EC6518356}"/>
    <cellStyle name="Comma 41" xfId="8568" xr:uid="{8F3F3A00-8519-44B4-A612-8143FE2B8260}"/>
    <cellStyle name="Comma 42" xfId="8579" xr:uid="{74CA411A-F1C6-464B-A36F-14CE927F0D88}"/>
    <cellStyle name="Comma 43" xfId="8570" xr:uid="{AB889FD5-5632-4399-921F-0BB6191AAEEF}"/>
    <cellStyle name="Comma 44" xfId="8580" xr:uid="{9ECFED3E-15B7-40A3-A2FA-141553EF3778}"/>
    <cellStyle name="Comma 45" xfId="8600" xr:uid="{FF65E129-5713-43BB-94BF-3C2C8CE1DDE7}"/>
    <cellStyle name="Comma 46" xfId="8625" xr:uid="{F76F68EC-AA15-4A71-9636-ADB51814532B}"/>
    <cellStyle name="Comma 47" xfId="8599" xr:uid="{CDAEAEBB-B26F-4503-9B81-D9FE169B7044}"/>
    <cellStyle name="Comma 48" xfId="8626" xr:uid="{9AF1A67C-AFE7-4B0C-A597-A1CB5680E21B}"/>
    <cellStyle name="Comma 49" xfId="8598" xr:uid="{C3C2F83E-EBEF-44CD-B6A1-11F281DC6DF5}"/>
    <cellStyle name="Comma 5" xfId="8248" xr:uid="{00000000-0005-0000-0000-000076100000}"/>
    <cellStyle name="Comma 5 2" xfId="8249" xr:uid="{00000000-0005-0000-0000-000077100000}"/>
    <cellStyle name="Comma 50" xfId="8627" xr:uid="{C352E110-30D7-43C0-980A-5B5EA057518B}"/>
    <cellStyle name="Comma 51" xfId="8597" xr:uid="{0D0A0DB9-EF2F-4121-B62D-EF851ADCAA8A}"/>
    <cellStyle name="Comma 52" xfId="8628" xr:uid="{9F1ACDBB-2374-40F7-833F-19B78A6F8FE3}"/>
    <cellStyle name="Comma 53" xfId="8645" xr:uid="{5AFCFD43-1EF8-49B9-9443-6E1AA7EDCD58}"/>
    <cellStyle name="Comma 54" xfId="8691" xr:uid="{F8069025-6727-4386-970F-3508D8AFD581}"/>
    <cellStyle name="Comma 55" xfId="8644" xr:uid="{0327973C-BEF6-4398-8866-117728D2B0B0}"/>
    <cellStyle name="Comma 56" xfId="8692" xr:uid="{15FAB67E-6E2E-41B7-9077-988035A7567F}"/>
    <cellStyle name="Comma 57" xfId="8643" xr:uid="{39A6DC56-AB7B-4041-927E-386187F7F878}"/>
    <cellStyle name="Comma 58" xfId="8693" xr:uid="{C36EE16C-937D-482E-9636-E0202C2DE168}"/>
    <cellStyle name="Comma 59" xfId="8642" xr:uid="{95979147-B7AC-4C98-A53F-62551EBE5698}"/>
    <cellStyle name="Comma 6" xfId="7096" xr:uid="{00000000-0005-0000-0000-000078100000}"/>
    <cellStyle name="Comma 60" xfId="8694" xr:uid="{8CF03940-1E91-4E21-94B1-D792AE569D55}"/>
    <cellStyle name="Comma 61" xfId="8641" xr:uid="{34D72C62-B1F6-418B-9557-A818E3076038}"/>
    <cellStyle name="Comma 62" xfId="8695" xr:uid="{5578984E-B7E7-49B9-ABD9-E80516B64882}"/>
    <cellStyle name="Comma 63" xfId="8640" xr:uid="{CE7D8F7D-5941-4CFF-8AB6-23865972C8B9}"/>
    <cellStyle name="Comma 64" xfId="8696" xr:uid="{56E84C12-45B9-40EC-AB48-EDDAD38987BD}"/>
    <cellStyle name="Comma 65" xfId="8639" xr:uid="{03A2E472-666D-4FEB-90F4-7994E645FF74}"/>
    <cellStyle name="Comma 66" xfId="8698" xr:uid="{A99DEF4A-B069-4AE1-A487-CEFAFB7D21F2}"/>
    <cellStyle name="Comma 67" xfId="8638" xr:uid="{A248EBD0-94AD-401A-8D33-E9F33C07E53E}"/>
    <cellStyle name="Comma 68" xfId="8714" xr:uid="{598E34A2-750A-49BB-BCE6-EBA96C827712}"/>
    <cellStyle name="Comma 69" xfId="8720" xr:uid="{33415A1B-5332-4137-A534-8FB760EC305A}"/>
    <cellStyle name="Comma 7" xfId="8250" xr:uid="{00000000-0005-0000-0000-000079100000}"/>
    <cellStyle name="Comma 70" xfId="8729" xr:uid="{21AF07A1-2F62-46BF-8CE5-9A847ECD03D0}"/>
    <cellStyle name="Comma 71" xfId="8776" xr:uid="{48EFB540-2C40-40FD-B278-3336030CC60B}"/>
    <cellStyle name="Comma 72" xfId="8786" xr:uid="{9920D2FD-5A74-47AC-ADA4-12C7CF816736}"/>
    <cellStyle name="Comma 73" xfId="8789" xr:uid="{01F7FCDF-E20E-4914-BA3A-8450CFA3B2F3}"/>
    <cellStyle name="Comma 74" xfId="8792" xr:uid="{49729B83-E6CE-4F42-88CC-0EFC9AA6EE2D}"/>
    <cellStyle name="Comma 75" xfId="8795" xr:uid="{BA7683A0-A171-4047-84E3-43D77AFBF2B2}"/>
    <cellStyle name="Comma 76" xfId="8798" xr:uid="{0FE77C7C-FE5C-4E73-9C92-2010576ED0CA}"/>
    <cellStyle name="Comma 77" xfId="8825" xr:uid="{8001293E-7996-451E-BE15-A653028001F1}"/>
    <cellStyle name="Comma 78" xfId="8829" xr:uid="{39B436C9-7217-40DB-8413-2352B48C9C7F}"/>
    <cellStyle name="Comma 79" xfId="8833" xr:uid="{F179D564-4D34-4CCB-8361-198ECC0F567E}"/>
    <cellStyle name="Comma 8" xfId="7097" xr:uid="{00000000-0005-0000-0000-00007A100000}"/>
    <cellStyle name="Comma 8 2" xfId="8251" xr:uid="{00000000-0005-0000-0000-00007B100000}"/>
    <cellStyle name="Comma 80" xfId="8837" xr:uid="{11DF081E-581A-4DDD-B39A-7CF73D6A68D8}"/>
    <cellStyle name="Comma 81" xfId="8841" xr:uid="{D0E9C15B-D563-4E2F-8CF7-852794EF8ABA}"/>
    <cellStyle name="Comma 82" xfId="8845" xr:uid="{23F23EA7-4409-47AF-B8F1-22F41C7879EA}"/>
    <cellStyle name="Comma 83" xfId="8849" xr:uid="{5B575380-A57A-45F0-987A-F34BEB7F562E}"/>
    <cellStyle name="Comma 84" xfId="8853" xr:uid="{112A0209-55E9-4CCC-BD41-BF2E8EDF0308}"/>
    <cellStyle name="Comma 85" xfId="8857" xr:uid="{077B649C-FF11-4FC6-AC92-B3FA3512DC28}"/>
    <cellStyle name="Comma 86" xfId="8861" xr:uid="{587A3914-DA7A-4178-886D-61B3B56FE909}"/>
    <cellStyle name="Comma 87" xfId="8865" xr:uid="{91A302FF-A3B4-4FCD-9CBF-DAEB4D3C61BF}"/>
    <cellStyle name="Comma 88" xfId="8869" xr:uid="{A903444A-421A-4A24-8E71-61AB7584629F}"/>
    <cellStyle name="Comma 89" xfId="8873" xr:uid="{DEF04E7F-9B41-4A44-9AD3-FEAB42366BEF}"/>
    <cellStyle name="Comma 9" xfId="8252" xr:uid="{00000000-0005-0000-0000-00007C100000}"/>
    <cellStyle name="Comma 90" xfId="8876" xr:uid="{8C9948B1-3641-4458-B35B-8E5FF29AF73D}"/>
    <cellStyle name="Comma 91" xfId="8879" xr:uid="{14FFC957-8C2F-44C9-AB3B-18A5E6BF1EE9}"/>
    <cellStyle name="Comma 92" xfId="8882" xr:uid="{B23ED5B3-1CBB-4081-8FA9-CEBE807C3FB8}"/>
    <cellStyle name="Comma 93" xfId="8885" xr:uid="{9856599F-788E-4055-949D-3D7CB0D6924E}"/>
    <cellStyle name="Comma 94" xfId="8888" xr:uid="{DFD36877-A8EB-4D6B-8794-428E44F559AA}"/>
    <cellStyle name="Comma 95" xfId="8899" xr:uid="{AD9DB99E-FD5D-4AA3-9F6F-62BDBEEDD077}"/>
    <cellStyle name="Comma 96" xfId="8902" xr:uid="{821A610B-F6BE-4C23-867A-DFF9D1E498B1}"/>
    <cellStyle name="Comma 97" xfId="8905" xr:uid="{5030ACAB-AF62-4621-9373-F22E7504595A}"/>
    <cellStyle name="Comma 98" xfId="8908" xr:uid="{BE48CF2B-E8C3-4DC6-8539-AE6B7659D78F}"/>
    <cellStyle name="Comma 99" xfId="8921" xr:uid="{03D9002B-9223-467C-873D-6FDDEBB0628F}"/>
    <cellStyle name="Comma0" xfId="22" xr:uid="{00000000-0005-0000-0000-00007D100000}"/>
    <cellStyle name="Comma0 - Style1" xfId="23" xr:uid="{00000000-0005-0000-0000-00007E100000}"/>
    <cellStyle name="Comma0 - Style2" xfId="24" xr:uid="{00000000-0005-0000-0000-00007F100000}"/>
    <cellStyle name="Comma0 - Style3" xfId="25" xr:uid="{00000000-0005-0000-0000-000080100000}"/>
    <cellStyle name="Comma0 - Style4" xfId="26" xr:uid="{00000000-0005-0000-0000-000081100000}"/>
    <cellStyle name="Comma0 10" xfId="521" xr:uid="{00000000-0005-0000-0000-000082100000}"/>
    <cellStyle name="Comma0 100" xfId="8785" xr:uid="{28910515-5D8C-45C8-BBA5-0B2A827B320B}"/>
    <cellStyle name="Comma0 101" xfId="8788" xr:uid="{9625638E-5DC3-47C8-8FD0-2AC26F68A0DE}"/>
    <cellStyle name="Comma0 102" xfId="8791" xr:uid="{62947B14-9EB4-4A8C-A8A0-98C251AA0ACF}"/>
    <cellStyle name="Comma0 103" xfId="8794" xr:uid="{B93779D7-16E0-4833-A680-9137B5A7A1BD}"/>
    <cellStyle name="Comma0 104" xfId="8800" xr:uid="{CAFC62DA-9C84-44DB-9EFB-375BA1853E21}"/>
    <cellStyle name="Comma0 105" xfId="8823" xr:uid="{022C6570-ADEA-4672-9A22-1EF73E9CCE0D}"/>
    <cellStyle name="Comma0 106" xfId="8827" xr:uid="{67DC2C8E-4399-4BA0-B606-B9675B7826C8}"/>
    <cellStyle name="Comma0 107" xfId="8831" xr:uid="{73E3F30E-8229-4406-8652-5043F2516F80}"/>
    <cellStyle name="Comma0 108" xfId="8835" xr:uid="{115B1759-B0AA-4C0B-A797-181EBF1C3883}"/>
    <cellStyle name="Comma0 109" xfId="8839" xr:uid="{C3368F7F-8289-4253-82EB-E513109C2C7E}"/>
    <cellStyle name="Comma0 11" xfId="530" xr:uid="{00000000-0005-0000-0000-000083100000}"/>
    <cellStyle name="Comma0 110" xfId="8843" xr:uid="{EC4D5F17-B71E-47E1-83CB-2FB8DEA92807}"/>
    <cellStyle name="Comma0 111" xfId="8847" xr:uid="{7136414A-303C-4812-AC07-248142421460}"/>
    <cellStyle name="Comma0 112" xfId="8851" xr:uid="{02F25AC2-3AB6-4C40-A7B5-BA1F56F0D4E1}"/>
    <cellStyle name="Comma0 113" xfId="8855" xr:uid="{ED1766EE-3D5B-4CC0-BD15-89043D4E5295}"/>
    <cellStyle name="Comma0 114" xfId="8859" xr:uid="{3FD23285-F171-4150-8C3C-7405F97D92F7}"/>
    <cellStyle name="Comma0 115" xfId="8863" xr:uid="{1FC4865E-D68E-4A92-A3B1-1A92CE22A919}"/>
    <cellStyle name="Comma0 116" xfId="8867" xr:uid="{4959F40D-10A9-4AFE-8B45-71FCCD35B51B}"/>
    <cellStyle name="Comma0 117" xfId="8871" xr:uid="{A81279AA-D54C-422E-AFA3-B2A8F3167B18}"/>
    <cellStyle name="Comma0 118" xfId="8875" xr:uid="{663CFDFB-46DD-44F8-82FA-BAC864218BBE}"/>
    <cellStyle name="Comma0 119" xfId="8878" xr:uid="{9B21F0F6-C59E-4C6B-8008-A4A0F7C1E9FE}"/>
    <cellStyle name="Comma0 12" xfId="539" xr:uid="{00000000-0005-0000-0000-000084100000}"/>
    <cellStyle name="Comma0 120" xfId="8881" xr:uid="{26E181D7-2C17-40AA-84E6-96B26941548E}"/>
    <cellStyle name="Comma0 121" xfId="8884" xr:uid="{99B5679C-D4C1-45EE-859C-E9D4356C5C78}"/>
    <cellStyle name="Comma0 122" xfId="8889" xr:uid="{9082CB86-8DDF-4756-8705-DBA86641B08C}"/>
    <cellStyle name="Comma0 123" xfId="8898" xr:uid="{83D361AB-D735-48F4-954B-EC740C625785}"/>
    <cellStyle name="Comma0 124" xfId="8901" xr:uid="{CF67BEC6-430F-4F0D-9E2E-88204EB7AD28}"/>
    <cellStyle name="Comma0 125" xfId="8904" xr:uid="{83A9058B-4373-4263-8D5F-E25D85D44346}"/>
    <cellStyle name="Comma0 126" xfId="8910" xr:uid="{2AC8B63D-A4E2-46B4-B360-A6AF2CBC8786}"/>
    <cellStyle name="Comma0 127" xfId="8920" xr:uid="{EF388DDF-309F-41E5-BC4F-613157D85CF6}"/>
    <cellStyle name="Comma0 128" xfId="8923" xr:uid="{2B754E97-7669-4A66-85F4-8E8D7CB1A84C}"/>
    <cellStyle name="Comma0 129" xfId="8926" xr:uid="{26CD7A64-7EBD-49EE-92C6-A6D99CA5FE1C}"/>
    <cellStyle name="Comma0 13" xfId="548" xr:uid="{00000000-0005-0000-0000-000085100000}"/>
    <cellStyle name="Comma0 130" xfId="8929" xr:uid="{4BF31384-40A9-4C79-81F2-E3ADD69C4E38}"/>
    <cellStyle name="Comma0 131" xfId="8934" xr:uid="{394B54BA-FB02-402D-AC2D-ACA1BD844C0A}"/>
    <cellStyle name="Comma0 132" xfId="8941" xr:uid="{B95D9724-01E3-473A-96E2-9F8A3F76AC49}"/>
    <cellStyle name="Comma0 133" xfId="8944" xr:uid="{29E4B92F-17AE-44AD-A04A-686AF6179EC4}"/>
    <cellStyle name="Comma0 14" xfId="557" xr:uid="{00000000-0005-0000-0000-000086100000}"/>
    <cellStyle name="Comma0 15" xfId="566" xr:uid="{00000000-0005-0000-0000-000087100000}"/>
    <cellStyle name="Comma0 16" xfId="575" xr:uid="{00000000-0005-0000-0000-000088100000}"/>
    <cellStyle name="Comma0 17" xfId="584" xr:uid="{00000000-0005-0000-0000-000089100000}"/>
    <cellStyle name="Comma0 18" xfId="593" xr:uid="{00000000-0005-0000-0000-00008A100000}"/>
    <cellStyle name="Comma0 19" xfId="602" xr:uid="{00000000-0005-0000-0000-00008B100000}"/>
    <cellStyle name="Comma0 2" xfId="137" xr:uid="{00000000-0005-0000-0000-00008C100000}"/>
    <cellStyle name="Comma0 2 10" xfId="1186" xr:uid="{00000000-0005-0000-0000-00008D100000}"/>
    <cellStyle name="Comma0 2 11" xfId="1314" xr:uid="{00000000-0005-0000-0000-00008E100000}"/>
    <cellStyle name="Comma0 2 12" xfId="1840" xr:uid="{00000000-0005-0000-0000-00008F100000}"/>
    <cellStyle name="Comma0 2 13" xfId="2541" xr:uid="{00000000-0005-0000-0000-000090100000}"/>
    <cellStyle name="Comma0 2 14" xfId="3757" xr:uid="{00000000-0005-0000-0000-000091100000}"/>
    <cellStyle name="Comma0 2 15" xfId="4605" xr:uid="{00000000-0005-0000-0000-000092100000}"/>
    <cellStyle name="Comma0 2 2" xfId="386" xr:uid="{00000000-0005-0000-0000-000093100000}"/>
    <cellStyle name="Comma0 2 2 2" xfId="448" xr:uid="{00000000-0005-0000-0000-000094100000}"/>
    <cellStyle name="Comma0 2 2 3" xfId="872" xr:uid="{00000000-0005-0000-0000-000095100000}"/>
    <cellStyle name="Comma0 2 2 4" xfId="967" xr:uid="{00000000-0005-0000-0000-000096100000}"/>
    <cellStyle name="Comma0 2 2 4 2" xfId="1401" xr:uid="{00000000-0005-0000-0000-000097100000}"/>
    <cellStyle name="Comma0 2 2 4 3" xfId="1638" xr:uid="{00000000-0005-0000-0000-000098100000}"/>
    <cellStyle name="Comma0 2 2 4 4" xfId="1966" xr:uid="{00000000-0005-0000-0000-000099100000}"/>
    <cellStyle name="Comma0 2 2 4 5" xfId="3081" xr:uid="{00000000-0005-0000-0000-00009A100000}"/>
    <cellStyle name="Comma0 2 2 4 6" xfId="4008" xr:uid="{00000000-0005-0000-0000-00009B100000}"/>
    <cellStyle name="Comma0 2 2 4 7" xfId="4820" xr:uid="{00000000-0005-0000-0000-00009C100000}"/>
    <cellStyle name="Comma0 2 2 5" xfId="995" xr:uid="{00000000-0005-0000-0000-00009D100000}"/>
    <cellStyle name="Comma0 2 2 5 2" xfId="1426" xr:uid="{00000000-0005-0000-0000-00009E100000}"/>
    <cellStyle name="Comma0 2 2 5 3" xfId="1663" xr:uid="{00000000-0005-0000-0000-00009F100000}"/>
    <cellStyle name="Comma0 2 2 5 4" xfId="1991" xr:uid="{00000000-0005-0000-0000-0000A0100000}"/>
    <cellStyle name="Comma0 2 2 5 5" xfId="3108" xr:uid="{00000000-0005-0000-0000-0000A1100000}"/>
    <cellStyle name="Comma0 2 2 5 6" xfId="2683" xr:uid="{00000000-0005-0000-0000-0000A2100000}"/>
    <cellStyle name="Comma0 2 2 5 7" xfId="3056" xr:uid="{00000000-0005-0000-0000-0000A3100000}"/>
    <cellStyle name="Comma0 2 2 6" xfId="1019" xr:uid="{00000000-0005-0000-0000-0000A4100000}"/>
    <cellStyle name="Comma0 2 2 6 2" xfId="1446" xr:uid="{00000000-0005-0000-0000-0000A5100000}"/>
    <cellStyle name="Comma0 2 2 6 3" xfId="1682" xr:uid="{00000000-0005-0000-0000-0000A6100000}"/>
    <cellStyle name="Comma0 2 2 6 4" xfId="2010" xr:uid="{00000000-0005-0000-0000-0000A7100000}"/>
    <cellStyle name="Comma0 2 2 6 5" xfId="3130" xr:uid="{00000000-0005-0000-0000-0000A8100000}"/>
    <cellStyle name="Comma0 2 2 6 6" xfId="4024" xr:uid="{00000000-0005-0000-0000-0000A9100000}"/>
    <cellStyle name="Comma0 2 2 6 7" xfId="4828" xr:uid="{00000000-0005-0000-0000-0000AA100000}"/>
    <cellStyle name="Comma0 2 3" xfId="785" xr:uid="{00000000-0005-0000-0000-0000AB100000}"/>
    <cellStyle name="Comma0 2 3 2" xfId="1053" xr:uid="{00000000-0005-0000-0000-0000AC100000}"/>
    <cellStyle name="Comma0 2 3 2 2" xfId="1478" xr:uid="{00000000-0005-0000-0000-0000AD100000}"/>
    <cellStyle name="Comma0 2 3 2 3" xfId="1711" xr:uid="{00000000-0005-0000-0000-0000AE100000}"/>
    <cellStyle name="Comma0 2 3 2 4" xfId="2039" xr:uid="{00000000-0005-0000-0000-0000AF100000}"/>
    <cellStyle name="Comma0 2 3 2 5" xfId="3163" xr:uid="{00000000-0005-0000-0000-0000B0100000}"/>
    <cellStyle name="Comma0 2 3 2 6" xfId="3682" xr:uid="{00000000-0005-0000-0000-0000B1100000}"/>
    <cellStyle name="Comma0 2 3 2 7" xfId="4552" xr:uid="{00000000-0005-0000-0000-0000B2100000}"/>
    <cellStyle name="Comma0 2 3 3" xfId="1097" xr:uid="{00000000-0005-0000-0000-0000B3100000}"/>
    <cellStyle name="Comma0 2 3 3 2" xfId="1520" xr:uid="{00000000-0005-0000-0000-0000B4100000}"/>
    <cellStyle name="Comma0 2 3 3 3" xfId="1752" xr:uid="{00000000-0005-0000-0000-0000B5100000}"/>
    <cellStyle name="Comma0 2 3 3 4" xfId="2080" xr:uid="{00000000-0005-0000-0000-0000B6100000}"/>
    <cellStyle name="Comma0 2 3 3 5" xfId="3207" xr:uid="{00000000-0005-0000-0000-0000B7100000}"/>
    <cellStyle name="Comma0 2 3 3 6" xfId="2952" xr:uid="{00000000-0005-0000-0000-0000B8100000}"/>
    <cellStyle name="Comma0 2 3 3 7" xfId="2733" xr:uid="{00000000-0005-0000-0000-0000B9100000}"/>
    <cellStyle name="Comma0 2 3 4" xfId="1136" xr:uid="{00000000-0005-0000-0000-0000BA100000}"/>
    <cellStyle name="Comma0 2 3 4 2" xfId="1559" xr:uid="{00000000-0005-0000-0000-0000BB100000}"/>
    <cellStyle name="Comma0 2 3 4 3" xfId="1790" xr:uid="{00000000-0005-0000-0000-0000BC100000}"/>
    <cellStyle name="Comma0 2 3 4 4" xfId="2118" xr:uid="{00000000-0005-0000-0000-0000BD100000}"/>
    <cellStyle name="Comma0 2 3 4 5" xfId="3245" xr:uid="{00000000-0005-0000-0000-0000BE100000}"/>
    <cellStyle name="Comma0 2 3 4 6" xfId="3764" xr:uid="{00000000-0005-0000-0000-0000BF100000}"/>
    <cellStyle name="Comma0 2 3 4 7" xfId="4610" xr:uid="{00000000-0005-0000-0000-0000C0100000}"/>
    <cellStyle name="Comma0 2 4" xfId="829" xr:uid="{00000000-0005-0000-0000-0000C1100000}"/>
    <cellStyle name="Comma0 2 4 2" xfId="1075" xr:uid="{00000000-0005-0000-0000-0000C2100000}"/>
    <cellStyle name="Comma0 2 4 2 2" xfId="1499" xr:uid="{00000000-0005-0000-0000-0000C3100000}"/>
    <cellStyle name="Comma0 2 4 2 3" xfId="1732" xr:uid="{00000000-0005-0000-0000-0000C4100000}"/>
    <cellStyle name="Comma0 2 4 2 4" xfId="2060" xr:uid="{00000000-0005-0000-0000-0000C5100000}"/>
    <cellStyle name="Comma0 2 4 2 5" xfId="3185" xr:uid="{00000000-0005-0000-0000-0000C6100000}"/>
    <cellStyle name="Comma0 2 4 2 6" xfId="3040" xr:uid="{00000000-0005-0000-0000-0000C7100000}"/>
    <cellStyle name="Comma0 2 4 2 7" xfId="3996" xr:uid="{00000000-0005-0000-0000-0000C8100000}"/>
    <cellStyle name="Comma0 2 4 3" xfId="1118" xr:uid="{00000000-0005-0000-0000-0000C9100000}"/>
    <cellStyle name="Comma0 2 4 3 2" xfId="1541" xr:uid="{00000000-0005-0000-0000-0000CA100000}"/>
    <cellStyle name="Comma0 2 4 3 3" xfId="1773" xr:uid="{00000000-0005-0000-0000-0000CB100000}"/>
    <cellStyle name="Comma0 2 4 3 4" xfId="2101" xr:uid="{00000000-0005-0000-0000-0000CC100000}"/>
    <cellStyle name="Comma0 2 4 3 5" xfId="3228" xr:uid="{00000000-0005-0000-0000-0000CD100000}"/>
    <cellStyle name="Comma0 2 4 3 6" xfId="2803" xr:uid="{00000000-0005-0000-0000-0000CE100000}"/>
    <cellStyle name="Comma0 2 4 3 7" xfId="2882" xr:uid="{00000000-0005-0000-0000-0000CF100000}"/>
    <cellStyle name="Comma0 2 4 4" xfId="1153" xr:uid="{00000000-0005-0000-0000-0000D0100000}"/>
    <cellStyle name="Comma0 2 4 4 2" xfId="1576" xr:uid="{00000000-0005-0000-0000-0000D1100000}"/>
    <cellStyle name="Comma0 2 4 4 3" xfId="1807" xr:uid="{00000000-0005-0000-0000-0000D2100000}"/>
    <cellStyle name="Comma0 2 4 4 4" xfId="2135" xr:uid="{00000000-0005-0000-0000-0000D3100000}"/>
    <cellStyle name="Comma0 2 4 4 5" xfId="3262" xr:uid="{00000000-0005-0000-0000-0000D4100000}"/>
    <cellStyle name="Comma0 2 4 4 6" xfId="3481" xr:uid="{00000000-0005-0000-0000-0000D5100000}"/>
    <cellStyle name="Comma0 2 4 4 7" xfId="4390" xr:uid="{00000000-0005-0000-0000-0000D6100000}"/>
    <cellStyle name="Comma0 2 5" xfId="819" xr:uid="{00000000-0005-0000-0000-0000D7100000}"/>
    <cellStyle name="Comma0 2 6" xfId="402" xr:uid="{00000000-0005-0000-0000-0000D8100000}"/>
    <cellStyle name="Comma0 2 7" xfId="911" xr:uid="{00000000-0005-0000-0000-0000D9100000}"/>
    <cellStyle name="Comma0 2 8" xfId="991" xr:uid="{00000000-0005-0000-0000-0000DA100000}"/>
    <cellStyle name="Comma0 2 9" xfId="917" xr:uid="{00000000-0005-0000-0000-0000DB100000}"/>
    <cellStyle name="Comma0 20" xfId="611" xr:uid="{00000000-0005-0000-0000-0000DC100000}"/>
    <cellStyle name="Comma0 21" xfId="620" xr:uid="{00000000-0005-0000-0000-0000DD100000}"/>
    <cellStyle name="Comma0 22" xfId="629" xr:uid="{00000000-0005-0000-0000-0000DE100000}"/>
    <cellStyle name="Comma0 23" xfId="638" xr:uid="{00000000-0005-0000-0000-0000DF100000}"/>
    <cellStyle name="Comma0 24" xfId="647" xr:uid="{00000000-0005-0000-0000-0000E0100000}"/>
    <cellStyle name="Comma0 25" xfId="655" xr:uid="{00000000-0005-0000-0000-0000E1100000}"/>
    <cellStyle name="Comma0 26" xfId="664" xr:uid="{00000000-0005-0000-0000-0000E2100000}"/>
    <cellStyle name="Comma0 27" xfId="673" xr:uid="{00000000-0005-0000-0000-0000E3100000}"/>
    <cellStyle name="Comma0 28" xfId="682" xr:uid="{00000000-0005-0000-0000-0000E4100000}"/>
    <cellStyle name="Comma0 29" xfId="691" xr:uid="{00000000-0005-0000-0000-0000E5100000}"/>
    <cellStyle name="Comma0 3" xfId="149" xr:uid="{00000000-0005-0000-0000-0000E6100000}"/>
    <cellStyle name="Comma0 3 2" xfId="456" xr:uid="{00000000-0005-0000-0000-0000E7100000}"/>
    <cellStyle name="Comma0 3 3" xfId="792" xr:uid="{00000000-0005-0000-0000-0000E8100000}"/>
    <cellStyle name="Comma0 3 4" xfId="836" xr:uid="{00000000-0005-0000-0000-0000E9100000}"/>
    <cellStyle name="Comma0 3 5" xfId="812" xr:uid="{00000000-0005-0000-0000-0000EA100000}"/>
    <cellStyle name="Comma0 3 6" xfId="954" xr:uid="{00000000-0005-0000-0000-0000EB100000}"/>
    <cellStyle name="Comma0 3 6 2" xfId="1388" xr:uid="{00000000-0005-0000-0000-0000EC100000}"/>
    <cellStyle name="Comma0 3 6 3" xfId="1625" xr:uid="{00000000-0005-0000-0000-0000ED100000}"/>
    <cellStyle name="Comma0 3 6 4" xfId="1953" xr:uid="{00000000-0005-0000-0000-0000EE100000}"/>
    <cellStyle name="Comma0 3 6 5" xfId="3068" xr:uid="{00000000-0005-0000-0000-0000EF100000}"/>
    <cellStyle name="Comma0 3 6 6" xfId="2855" xr:uid="{00000000-0005-0000-0000-0000F0100000}"/>
    <cellStyle name="Comma0 3 6 7" xfId="3906" xr:uid="{00000000-0005-0000-0000-0000F1100000}"/>
    <cellStyle name="Comma0 3 7" xfId="1082" xr:uid="{00000000-0005-0000-0000-0000F2100000}"/>
    <cellStyle name="Comma0 3 7 2" xfId="1506" xr:uid="{00000000-0005-0000-0000-0000F3100000}"/>
    <cellStyle name="Comma0 3 7 3" xfId="1739" xr:uid="{00000000-0005-0000-0000-0000F4100000}"/>
    <cellStyle name="Comma0 3 7 4" xfId="2067" xr:uid="{00000000-0005-0000-0000-0000F5100000}"/>
    <cellStyle name="Comma0 3 7 5" xfId="3192" xr:uid="{00000000-0005-0000-0000-0000F6100000}"/>
    <cellStyle name="Comma0 3 7 6" xfId="3749" xr:uid="{00000000-0005-0000-0000-0000F7100000}"/>
    <cellStyle name="Comma0 3 7 7" xfId="4601" xr:uid="{00000000-0005-0000-0000-0000F8100000}"/>
    <cellStyle name="Comma0 3 8" xfId="1125" xr:uid="{00000000-0005-0000-0000-0000F9100000}"/>
    <cellStyle name="Comma0 3 8 2" xfId="1548" xr:uid="{00000000-0005-0000-0000-0000FA100000}"/>
    <cellStyle name="Comma0 3 8 3" xfId="1780" xr:uid="{00000000-0005-0000-0000-0000FB100000}"/>
    <cellStyle name="Comma0 3 8 4" xfId="2108" xr:uid="{00000000-0005-0000-0000-0000FC100000}"/>
    <cellStyle name="Comma0 3 8 5" xfId="3235" xr:uid="{00000000-0005-0000-0000-0000FD100000}"/>
    <cellStyle name="Comma0 3 8 6" xfId="2544" xr:uid="{00000000-0005-0000-0000-0000FE100000}"/>
    <cellStyle name="Comma0 3 8 7" xfId="3568" xr:uid="{00000000-0005-0000-0000-0000FF100000}"/>
    <cellStyle name="Comma0 30" xfId="700" xr:uid="{00000000-0005-0000-0000-000000110000}"/>
    <cellStyle name="Comma0 31" xfId="709" xr:uid="{00000000-0005-0000-0000-000001110000}"/>
    <cellStyle name="Comma0 32" xfId="718" xr:uid="{00000000-0005-0000-0000-000002110000}"/>
    <cellStyle name="Comma0 33" xfId="727" xr:uid="{00000000-0005-0000-0000-000003110000}"/>
    <cellStyle name="Comma0 34" xfId="736" xr:uid="{00000000-0005-0000-0000-000004110000}"/>
    <cellStyle name="Comma0 35" xfId="744" xr:uid="{00000000-0005-0000-0000-000005110000}"/>
    <cellStyle name="Comma0 36" xfId="751" xr:uid="{00000000-0005-0000-0000-000006110000}"/>
    <cellStyle name="Comma0 37" xfId="757" xr:uid="{00000000-0005-0000-0000-000007110000}"/>
    <cellStyle name="Comma0 38" xfId="763" xr:uid="{00000000-0005-0000-0000-000008110000}"/>
    <cellStyle name="Comma0 39" xfId="769" xr:uid="{00000000-0005-0000-0000-000009110000}"/>
    <cellStyle name="Comma0 4" xfId="164" xr:uid="{00000000-0005-0000-0000-00000A110000}"/>
    <cellStyle name="Comma0 40" xfId="442" xr:uid="{00000000-0005-0000-0000-00000B110000}"/>
    <cellStyle name="Comma0 40 2" xfId="960" xr:uid="{00000000-0005-0000-0000-00000C110000}"/>
    <cellStyle name="Comma0 40 2 2" xfId="1394" xr:uid="{00000000-0005-0000-0000-00000D110000}"/>
    <cellStyle name="Comma0 40 2 3" xfId="1631" xr:uid="{00000000-0005-0000-0000-00000E110000}"/>
    <cellStyle name="Comma0 40 2 4" xfId="1959" xr:uid="{00000000-0005-0000-0000-00000F110000}"/>
    <cellStyle name="Comma0 40 2 5" xfId="3074" xr:uid="{00000000-0005-0000-0000-000010110000}"/>
    <cellStyle name="Comma0 40 2 6" xfId="3060" xr:uid="{00000000-0005-0000-0000-000011110000}"/>
    <cellStyle name="Comma0 40 2 7" xfId="2958" xr:uid="{00000000-0005-0000-0000-000012110000}"/>
    <cellStyle name="Comma0 40 3" xfId="1006" xr:uid="{00000000-0005-0000-0000-000013110000}"/>
    <cellStyle name="Comma0 40 3 2" xfId="1434" xr:uid="{00000000-0005-0000-0000-000014110000}"/>
    <cellStyle name="Comma0 40 3 3" xfId="1671" xr:uid="{00000000-0005-0000-0000-000015110000}"/>
    <cellStyle name="Comma0 40 3 4" xfId="1999" xr:uid="{00000000-0005-0000-0000-000016110000}"/>
    <cellStyle name="Comma0 40 3 5" xfId="3119" xr:uid="{00000000-0005-0000-0000-000017110000}"/>
    <cellStyle name="Comma0 40 3 6" xfId="2787" xr:uid="{00000000-0005-0000-0000-000018110000}"/>
    <cellStyle name="Comma0 40 3 7" xfId="2971" xr:uid="{00000000-0005-0000-0000-000019110000}"/>
    <cellStyle name="Comma0 40 4" xfId="974" xr:uid="{00000000-0005-0000-0000-00001A110000}"/>
    <cellStyle name="Comma0 40 4 2" xfId="1408" xr:uid="{00000000-0005-0000-0000-00001B110000}"/>
    <cellStyle name="Comma0 40 4 3" xfId="1645" xr:uid="{00000000-0005-0000-0000-00001C110000}"/>
    <cellStyle name="Comma0 40 4 4" xfId="1973" xr:uid="{00000000-0005-0000-0000-00001D110000}"/>
    <cellStyle name="Comma0 40 4 5" xfId="3088" xr:uid="{00000000-0005-0000-0000-00001E110000}"/>
    <cellStyle name="Comma0 40 4 6" xfId="4021" xr:uid="{00000000-0005-0000-0000-00001F110000}"/>
    <cellStyle name="Comma0 40 4 7" xfId="4826" xr:uid="{00000000-0005-0000-0000-000020110000}"/>
    <cellStyle name="Comma0 41" xfId="806" xr:uid="{00000000-0005-0000-0000-000021110000}"/>
    <cellStyle name="Comma0 41 2" xfId="1063" xr:uid="{00000000-0005-0000-0000-000022110000}"/>
    <cellStyle name="Comma0 41 2 2" xfId="1488" xr:uid="{00000000-0005-0000-0000-000023110000}"/>
    <cellStyle name="Comma0 41 2 3" xfId="1721" xr:uid="{00000000-0005-0000-0000-000024110000}"/>
    <cellStyle name="Comma0 41 2 4" xfId="2049" xr:uid="{00000000-0005-0000-0000-000025110000}"/>
    <cellStyle name="Comma0 41 2 5" xfId="3173" xr:uid="{00000000-0005-0000-0000-000026110000}"/>
    <cellStyle name="Comma0 41 2 6" xfId="2887" xr:uid="{00000000-0005-0000-0000-000027110000}"/>
    <cellStyle name="Comma0 41 2 7" xfId="3322" xr:uid="{00000000-0005-0000-0000-000028110000}"/>
    <cellStyle name="Comma0 41 3" xfId="1107" xr:uid="{00000000-0005-0000-0000-000029110000}"/>
    <cellStyle name="Comma0 41 3 2" xfId="1530" xr:uid="{00000000-0005-0000-0000-00002A110000}"/>
    <cellStyle name="Comma0 41 3 3" xfId="1762" xr:uid="{00000000-0005-0000-0000-00002B110000}"/>
    <cellStyle name="Comma0 41 3 4" xfId="2090" xr:uid="{00000000-0005-0000-0000-00002C110000}"/>
    <cellStyle name="Comma0 41 3 5" xfId="3217" xr:uid="{00000000-0005-0000-0000-00002D110000}"/>
    <cellStyle name="Comma0 41 3 6" xfId="3001" xr:uid="{00000000-0005-0000-0000-00002E110000}"/>
    <cellStyle name="Comma0 41 3 7" xfId="3668" xr:uid="{00000000-0005-0000-0000-00002F110000}"/>
    <cellStyle name="Comma0 41 4" xfId="1143" xr:uid="{00000000-0005-0000-0000-000030110000}"/>
    <cellStyle name="Comma0 41 4 2" xfId="1566" xr:uid="{00000000-0005-0000-0000-000031110000}"/>
    <cellStyle name="Comma0 41 4 3" xfId="1797" xr:uid="{00000000-0005-0000-0000-000032110000}"/>
    <cellStyle name="Comma0 41 4 4" xfId="2125" xr:uid="{00000000-0005-0000-0000-000033110000}"/>
    <cellStyle name="Comma0 41 4 5" xfId="3252" xr:uid="{00000000-0005-0000-0000-000034110000}"/>
    <cellStyle name="Comma0 41 4 6" xfId="3551" xr:uid="{00000000-0005-0000-0000-000035110000}"/>
    <cellStyle name="Comma0 41 4 7" xfId="4447" xr:uid="{00000000-0005-0000-0000-000036110000}"/>
    <cellStyle name="Comma0 42" xfId="5784" xr:uid="{00000000-0005-0000-0000-000037110000}"/>
    <cellStyle name="Comma0 43" xfId="5806" xr:uid="{00000000-0005-0000-0000-000038110000}"/>
    <cellStyle name="Comma0 44" xfId="5813" xr:uid="{00000000-0005-0000-0000-000039110000}"/>
    <cellStyle name="Comma0 45" xfId="5823" xr:uid="{00000000-0005-0000-0000-00003A110000}"/>
    <cellStyle name="Comma0 46" xfId="6593" xr:uid="{00000000-0005-0000-0000-00003B110000}"/>
    <cellStyle name="Comma0 47" xfId="6388" xr:uid="{00000000-0005-0000-0000-00003C110000}"/>
    <cellStyle name="Comma0 48" xfId="5834" xr:uid="{00000000-0005-0000-0000-00003D110000}"/>
    <cellStyle name="Comma0 49" xfId="6313" xr:uid="{00000000-0005-0000-0000-00003E110000}"/>
    <cellStyle name="Comma0 5" xfId="256" xr:uid="{00000000-0005-0000-0000-00003F110000}"/>
    <cellStyle name="Comma0 50" xfId="6823" xr:uid="{00000000-0005-0000-0000-000040110000}"/>
    <cellStyle name="Comma0 51" xfId="6190" xr:uid="{00000000-0005-0000-0000-000041110000}"/>
    <cellStyle name="Comma0 52" xfId="6745" xr:uid="{00000000-0005-0000-0000-000042110000}"/>
    <cellStyle name="Comma0 53" xfId="6467" xr:uid="{00000000-0005-0000-0000-000043110000}"/>
    <cellStyle name="Comma0 54" xfId="6748" xr:uid="{00000000-0005-0000-0000-000044110000}"/>
    <cellStyle name="Comma0 55" xfId="8253" xr:uid="{00000000-0005-0000-0000-000045110000}"/>
    <cellStyle name="Comma0 56" xfId="8493" xr:uid="{B2B5438D-13B2-4C53-B4D2-41C68A716137}"/>
    <cellStyle name="Comma0 57" xfId="8516" xr:uid="{B4CBC1B3-0439-4567-9971-E568957EAFDC}"/>
    <cellStyle name="Comma0 58" xfId="8476" xr:uid="{6728D400-8764-466F-A4E7-AED4C80D6A01}"/>
    <cellStyle name="Comma0 59" xfId="8517" xr:uid="{2A133D08-B3AE-4A53-AC00-B92BF7EA0BEE}"/>
    <cellStyle name="Comma0 6" xfId="488" xr:uid="{00000000-0005-0000-0000-000046110000}"/>
    <cellStyle name="Comma0 60" xfId="8473" xr:uid="{FA426E95-4FBA-4F4A-9E54-AFB1B91E7A06}"/>
    <cellStyle name="Comma0 61" xfId="8519" xr:uid="{FD7FC323-3831-4897-A933-3208ABCEE667}"/>
    <cellStyle name="Comma0 62" xfId="8472" xr:uid="{11764B27-CD9F-451B-A6C8-3C1E89CBEF53}"/>
    <cellStyle name="Comma0 63" xfId="8520" xr:uid="{90E9ED9B-BC54-42D5-B1D5-B7776F14349F}"/>
    <cellStyle name="Comma0 64" xfId="8471" xr:uid="{748D7DC6-E64A-46B5-8435-330A3FF325B6}"/>
    <cellStyle name="Comma0 65" xfId="8521" xr:uid="{8CF2D84C-5A71-4B16-872B-37E0704E1FF4}"/>
    <cellStyle name="Comma0 66" xfId="8470" xr:uid="{C7681FEF-2B37-4574-9726-B0FB7494CDE8}"/>
    <cellStyle name="Comma0 67" xfId="8537" xr:uid="{FBFA9FB6-5A65-4F58-8AF2-865FCFBC3889}"/>
    <cellStyle name="Comma0 68" xfId="8469" xr:uid="{966713CD-0A50-4302-927D-A870EACFB922}"/>
    <cellStyle name="Comma0 69" xfId="8539" xr:uid="{3FE965AB-9B36-4F8C-9996-E2EC7CC9F749}"/>
    <cellStyle name="Comma0 7" xfId="496" xr:uid="{00000000-0005-0000-0000-000047110000}"/>
    <cellStyle name="Comma0 70" xfId="8468" xr:uid="{FF863FA3-AF6E-4C1B-9086-D9140296402E}"/>
    <cellStyle name="Comma0 71" xfId="8540" xr:uid="{E20E5B00-6C5D-43AE-BFEB-AB05BF6BC9BD}"/>
    <cellStyle name="Comma0 72" xfId="8467" xr:uid="{19D552E1-AAB3-4D17-9FA2-4DDAF61E87FE}"/>
    <cellStyle name="Comma0 73" xfId="8604" xr:uid="{1F17FF53-4809-4246-AD6B-B3440814E32D}"/>
    <cellStyle name="Comma0 74" xfId="8621" xr:uid="{0CA62A65-842C-4223-93D4-BC7FC4D5E021}"/>
    <cellStyle name="Comma0 75" xfId="8602" xr:uid="{813A7211-01CF-42D6-9BDA-9F31048AB425}"/>
    <cellStyle name="Comma0 76" xfId="8622" xr:uid="{2ECC6C75-0226-4206-9B6F-138F423E46F8}"/>
    <cellStyle name="Comma0 77" xfId="8603" xr:uid="{CB1756F4-529E-4FCF-9D29-D5EA8AE0942B}"/>
    <cellStyle name="Comma0 78" xfId="8623" xr:uid="{D6AEF458-C18A-4354-8CAA-B7D6F887A014}"/>
    <cellStyle name="Comma0 79" xfId="8601" xr:uid="{AD2078DD-F8B6-4515-8579-4CA95447079D}"/>
    <cellStyle name="Comma0 8" xfId="504" xr:uid="{00000000-0005-0000-0000-000048110000}"/>
    <cellStyle name="Comma0 80" xfId="8624" xr:uid="{68F668F9-358B-40DA-AC22-015505786874}"/>
    <cellStyle name="Comma0 81" xfId="8654" xr:uid="{D5BDA59C-503D-4FFF-89D4-F6CD650ADAB0}"/>
    <cellStyle name="Comma0 82" xfId="8684" xr:uid="{F4B9EE08-7728-4B87-87D8-BFE310632CFA}"/>
    <cellStyle name="Comma0 83" xfId="8652" xr:uid="{D059362C-CCDB-42E4-9D99-383564C64FA0}"/>
    <cellStyle name="Comma0 84" xfId="8685" xr:uid="{F7752AC0-F68C-4E0C-A0B4-C2457F980C27}"/>
    <cellStyle name="Comma0 85" xfId="8651" xr:uid="{8FF47094-014D-4B52-B862-FC4F0FD5C649}"/>
    <cellStyle name="Comma0 86" xfId="8686" xr:uid="{B6199827-8939-4054-89F1-1366D0BC2008}"/>
    <cellStyle name="Comma0 87" xfId="8650" xr:uid="{34C2E912-9433-403B-8039-ED8DDA5811D4}"/>
    <cellStyle name="Comma0 88" xfId="8687" xr:uid="{846C9434-9EDE-454F-BC98-B881A850058F}"/>
    <cellStyle name="Comma0 89" xfId="8649" xr:uid="{F1E90FF2-8769-4D8D-80A5-523714D5F328}"/>
    <cellStyle name="Comma0 9" xfId="512" xr:uid="{00000000-0005-0000-0000-000049110000}"/>
    <cellStyle name="Comma0 90" xfId="8688" xr:uid="{62B46AA7-CED5-4510-9DC5-521021401496}"/>
    <cellStyle name="Comma0 91" xfId="8648" xr:uid="{D33E3224-8F32-4859-AA97-7334399F1294}"/>
    <cellStyle name="Comma0 92" xfId="8689" xr:uid="{45DD968C-BD9D-4653-B651-24E08D807767}"/>
    <cellStyle name="Comma0 93" xfId="8647" xr:uid="{5AF3C379-48FF-453D-8283-047CBA8FB9BB}"/>
    <cellStyle name="Comma0 94" xfId="8690" xr:uid="{BC3C388C-2F15-4317-967F-DD6BC2DCE20E}"/>
    <cellStyle name="Comma0 95" xfId="8646" xr:uid="{E6828A84-91CE-4014-8BC4-B4A0B7FA63FF}"/>
    <cellStyle name="Comma0 96" xfId="8715" xr:uid="{E294CF2B-9282-423B-84CC-86874D27CFD9}"/>
    <cellStyle name="Comma0 97" xfId="8721" xr:uid="{9E58F911-21AF-4916-9E76-E2F51C79D101}"/>
    <cellStyle name="Comma0 98" xfId="8730" xr:uid="{B61D04C2-3776-418B-8C94-1DAB401A6F5F}"/>
    <cellStyle name="Comma0 99" xfId="8738" xr:uid="{851BAE96-9395-46AD-95F1-F353CC8EA10D}"/>
    <cellStyle name="Comma0_5.1 - NPC Adjust March Semi" xfId="8254" xr:uid="{00000000-0005-0000-0000-00004A110000}"/>
    <cellStyle name="Comma1 - Style1" xfId="27" xr:uid="{00000000-0005-0000-0000-00004B110000}"/>
    <cellStyle name="Curren - Style2" xfId="28" xr:uid="{00000000-0005-0000-0000-00004C110000}"/>
    <cellStyle name="Curren - Style3" xfId="29" xr:uid="{00000000-0005-0000-0000-00004D110000}"/>
    <cellStyle name="Currency 2" xfId="8256" xr:uid="{00000000-0005-0000-0000-00004E110000}"/>
    <cellStyle name="Currency 2 2" xfId="8257" xr:uid="{00000000-0005-0000-0000-00004F110000}"/>
    <cellStyle name="Currency 3" xfId="8258" xr:uid="{00000000-0005-0000-0000-000050110000}"/>
    <cellStyle name="Currency 4" xfId="8259" xr:uid="{00000000-0005-0000-0000-000051110000}"/>
    <cellStyle name="Currency 5" xfId="8260" xr:uid="{00000000-0005-0000-0000-000052110000}"/>
    <cellStyle name="Currency 6" xfId="8255" xr:uid="{00000000-0005-0000-0000-000053110000}"/>
    <cellStyle name="Currency No Comma" xfId="8261" xr:uid="{00000000-0005-0000-0000-000054110000}"/>
    <cellStyle name="Currency(0)" xfId="30" xr:uid="{00000000-0005-0000-0000-000055110000}"/>
    <cellStyle name="Currency0" xfId="31" xr:uid="{00000000-0005-0000-0000-000056110000}"/>
    <cellStyle name="Currency0 10" xfId="517" xr:uid="{00000000-0005-0000-0000-000057110000}"/>
    <cellStyle name="Currency0 11" xfId="526" xr:uid="{00000000-0005-0000-0000-000058110000}"/>
    <cellStyle name="Currency0 12" xfId="535" xr:uid="{00000000-0005-0000-0000-000059110000}"/>
    <cellStyle name="Currency0 13" xfId="544" xr:uid="{00000000-0005-0000-0000-00005A110000}"/>
    <cellStyle name="Currency0 14" xfId="553" xr:uid="{00000000-0005-0000-0000-00005B110000}"/>
    <cellStyle name="Currency0 15" xfId="562" xr:uid="{00000000-0005-0000-0000-00005C110000}"/>
    <cellStyle name="Currency0 16" xfId="571" xr:uid="{00000000-0005-0000-0000-00005D110000}"/>
    <cellStyle name="Currency0 17" xfId="580" xr:uid="{00000000-0005-0000-0000-00005E110000}"/>
    <cellStyle name="Currency0 18" xfId="589" xr:uid="{00000000-0005-0000-0000-00005F110000}"/>
    <cellStyle name="Currency0 19" xfId="598" xr:uid="{00000000-0005-0000-0000-000060110000}"/>
    <cellStyle name="Currency0 2" xfId="138" xr:uid="{00000000-0005-0000-0000-000061110000}"/>
    <cellStyle name="Currency0 2 10" xfId="1187" xr:uid="{00000000-0005-0000-0000-000062110000}"/>
    <cellStyle name="Currency0 2 11" xfId="1306" xr:uid="{00000000-0005-0000-0000-000063110000}"/>
    <cellStyle name="Currency0 2 12" xfId="1841" xr:uid="{00000000-0005-0000-0000-000064110000}"/>
    <cellStyle name="Currency0 2 13" xfId="2547" xr:uid="{00000000-0005-0000-0000-000065110000}"/>
    <cellStyle name="Currency0 2 14" xfId="3541" xr:uid="{00000000-0005-0000-0000-000066110000}"/>
    <cellStyle name="Currency0 2 15" xfId="4439" xr:uid="{00000000-0005-0000-0000-000067110000}"/>
    <cellStyle name="Currency0 2 2" xfId="388" xr:uid="{00000000-0005-0000-0000-000068110000}"/>
    <cellStyle name="Currency0 2 2 2" xfId="449" xr:uid="{00000000-0005-0000-0000-000069110000}"/>
    <cellStyle name="Currency0 2 2 3" xfId="873" xr:uid="{00000000-0005-0000-0000-00006A110000}"/>
    <cellStyle name="Currency0 2 2 4" xfId="968" xr:uid="{00000000-0005-0000-0000-00006B110000}"/>
    <cellStyle name="Currency0 2 2 4 2" xfId="1402" xr:uid="{00000000-0005-0000-0000-00006C110000}"/>
    <cellStyle name="Currency0 2 2 4 3" xfId="1639" xr:uid="{00000000-0005-0000-0000-00006D110000}"/>
    <cellStyle name="Currency0 2 2 4 4" xfId="1967" xr:uid="{00000000-0005-0000-0000-00006E110000}"/>
    <cellStyle name="Currency0 2 2 4 5" xfId="3082" xr:uid="{00000000-0005-0000-0000-00006F110000}"/>
    <cellStyle name="Currency0 2 2 4 6" xfId="3750" xr:uid="{00000000-0005-0000-0000-000070110000}"/>
    <cellStyle name="Currency0 2 2 4 7" xfId="4602" xr:uid="{00000000-0005-0000-0000-000071110000}"/>
    <cellStyle name="Currency0 2 2 5" xfId="993" xr:uid="{00000000-0005-0000-0000-000072110000}"/>
    <cellStyle name="Currency0 2 2 5 2" xfId="1424" xr:uid="{00000000-0005-0000-0000-000073110000}"/>
    <cellStyle name="Currency0 2 2 5 3" xfId="1661" xr:uid="{00000000-0005-0000-0000-000074110000}"/>
    <cellStyle name="Currency0 2 2 5 4" xfId="1989" xr:uid="{00000000-0005-0000-0000-000075110000}"/>
    <cellStyle name="Currency0 2 2 5 5" xfId="3106" xr:uid="{00000000-0005-0000-0000-000076110000}"/>
    <cellStyle name="Currency0 2 2 5 6" xfId="3002" xr:uid="{00000000-0005-0000-0000-000077110000}"/>
    <cellStyle name="Currency0 2 2 5 7" xfId="3503" xr:uid="{00000000-0005-0000-0000-000078110000}"/>
    <cellStyle name="Currency0 2 2 6" xfId="1034" xr:uid="{00000000-0005-0000-0000-000079110000}"/>
    <cellStyle name="Currency0 2 2 6 2" xfId="1459" xr:uid="{00000000-0005-0000-0000-00007A110000}"/>
    <cellStyle name="Currency0 2 2 6 3" xfId="1693" xr:uid="{00000000-0005-0000-0000-00007B110000}"/>
    <cellStyle name="Currency0 2 2 6 4" xfId="2021" xr:uid="{00000000-0005-0000-0000-00007C110000}"/>
    <cellStyle name="Currency0 2 2 6 5" xfId="3143" xr:uid="{00000000-0005-0000-0000-00007D110000}"/>
    <cellStyle name="Currency0 2 2 6 6" xfId="3492" xr:uid="{00000000-0005-0000-0000-00007E110000}"/>
    <cellStyle name="Currency0 2 2 6 7" xfId="4396" xr:uid="{00000000-0005-0000-0000-00007F110000}"/>
    <cellStyle name="Currency0 2 3" xfId="786" xr:uid="{00000000-0005-0000-0000-000080110000}"/>
    <cellStyle name="Currency0 2 3 2" xfId="1054" xr:uid="{00000000-0005-0000-0000-000081110000}"/>
    <cellStyle name="Currency0 2 3 2 2" xfId="1479" xr:uid="{00000000-0005-0000-0000-000082110000}"/>
    <cellStyle name="Currency0 2 3 2 3" xfId="1712" xr:uid="{00000000-0005-0000-0000-000083110000}"/>
    <cellStyle name="Currency0 2 3 2 4" xfId="2040" xr:uid="{00000000-0005-0000-0000-000084110000}"/>
    <cellStyle name="Currency0 2 3 2 5" xfId="3164" xr:uid="{00000000-0005-0000-0000-000085110000}"/>
    <cellStyle name="Currency0 2 3 2 6" xfId="3517" xr:uid="{00000000-0005-0000-0000-000086110000}"/>
    <cellStyle name="Currency0 2 3 2 7" xfId="4415" xr:uid="{00000000-0005-0000-0000-000087110000}"/>
    <cellStyle name="Currency0 2 3 3" xfId="1098" xr:uid="{00000000-0005-0000-0000-000088110000}"/>
    <cellStyle name="Currency0 2 3 3 2" xfId="1521" xr:uid="{00000000-0005-0000-0000-000089110000}"/>
    <cellStyle name="Currency0 2 3 3 3" xfId="1753" xr:uid="{00000000-0005-0000-0000-00008A110000}"/>
    <cellStyle name="Currency0 2 3 3 4" xfId="2081" xr:uid="{00000000-0005-0000-0000-00008B110000}"/>
    <cellStyle name="Currency0 2 3 3 5" xfId="3208" xr:uid="{00000000-0005-0000-0000-00008C110000}"/>
    <cellStyle name="Currency0 2 3 3 6" xfId="3950" xr:uid="{00000000-0005-0000-0000-00008D110000}"/>
    <cellStyle name="Currency0 2 3 3 7" xfId="4781" xr:uid="{00000000-0005-0000-0000-00008E110000}"/>
    <cellStyle name="Currency0 2 3 4" xfId="1137" xr:uid="{00000000-0005-0000-0000-00008F110000}"/>
    <cellStyle name="Currency0 2 3 4 2" xfId="1560" xr:uid="{00000000-0005-0000-0000-000090110000}"/>
    <cellStyle name="Currency0 2 3 4 3" xfId="1791" xr:uid="{00000000-0005-0000-0000-000091110000}"/>
    <cellStyle name="Currency0 2 3 4 4" xfId="2119" xr:uid="{00000000-0005-0000-0000-000092110000}"/>
    <cellStyle name="Currency0 2 3 4 5" xfId="3246" xr:uid="{00000000-0005-0000-0000-000093110000}"/>
    <cellStyle name="Currency0 2 3 4 6" xfId="3597" xr:uid="{00000000-0005-0000-0000-000094110000}"/>
    <cellStyle name="Currency0 2 3 4 7" xfId="4480" xr:uid="{00000000-0005-0000-0000-000095110000}"/>
    <cellStyle name="Currency0 2 4" xfId="830" xr:uid="{00000000-0005-0000-0000-000096110000}"/>
    <cellStyle name="Currency0 2 4 2" xfId="1076" xr:uid="{00000000-0005-0000-0000-000097110000}"/>
    <cellStyle name="Currency0 2 4 2 2" xfId="1500" xr:uid="{00000000-0005-0000-0000-000098110000}"/>
    <cellStyle name="Currency0 2 4 2 3" xfId="1733" xr:uid="{00000000-0005-0000-0000-000099110000}"/>
    <cellStyle name="Currency0 2 4 2 4" xfId="2061" xr:uid="{00000000-0005-0000-0000-00009A110000}"/>
    <cellStyle name="Currency0 2 4 2 5" xfId="3186" xr:uid="{00000000-0005-0000-0000-00009B110000}"/>
    <cellStyle name="Currency0 2 4 2 6" xfId="2737" xr:uid="{00000000-0005-0000-0000-00009C110000}"/>
    <cellStyle name="Currency0 2 4 2 7" xfId="4004" xr:uid="{00000000-0005-0000-0000-00009D110000}"/>
    <cellStyle name="Currency0 2 4 3" xfId="1119" xr:uid="{00000000-0005-0000-0000-00009E110000}"/>
    <cellStyle name="Currency0 2 4 3 2" xfId="1542" xr:uid="{00000000-0005-0000-0000-00009F110000}"/>
    <cellStyle name="Currency0 2 4 3 3" xfId="1774" xr:uid="{00000000-0005-0000-0000-0000A0110000}"/>
    <cellStyle name="Currency0 2 4 3 4" xfId="2102" xr:uid="{00000000-0005-0000-0000-0000A1110000}"/>
    <cellStyle name="Currency0 2 4 3 5" xfId="3229" xr:uid="{00000000-0005-0000-0000-0000A2110000}"/>
    <cellStyle name="Currency0 2 4 3 6" xfId="2796" xr:uid="{00000000-0005-0000-0000-0000A3110000}"/>
    <cellStyle name="Currency0 2 4 3 7" xfId="2947" xr:uid="{00000000-0005-0000-0000-0000A4110000}"/>
    <cellStyle name="Currency0 2 4 4" xfId="1154" xr:uid="{00000000-0005-0000-0000-0000A5110000}"/>
    <cellStyle name="Currency0 2 4 4 2" xfId="1577" xr:uid="{00000000-0005-0000-0000-0000A6110000}"/>
    <cellStyle name="Currency0 2 4 4 3" xfId="1808" xr:uid="{00000000-0005-0000-0000-0000A7110000}"/>
    <cellStyle name="Currency0 2 4 4 4" xfId="2136" xr:uid="{00000000-0005-0000-0000-0000A8110000}"/>
    <cellStyle name="Currency0 2 4 4 5" xfId="3263" xr:uid="{00000000-0005-0000-0000-0000A9110000}"/>
    <cellStyle name="Currency0 2 4 4 6" xfId="2723" xr:uid="{00000000-0005-0000-0000-0000AA110000}"/>
    <cellStyle name="Currency0 2 4 4 7" xfId="2590" xr:uid="{00000000-0005-0000-0000-0000AB110000}"/>
    <cellStyle name="Currency0 2 5" xfId="818" xr:uid="{00000000-0005-0000-0000-0000AC110000}"/>
    <cellStyle name="Currency0 2 6" xfId="467" xr:uid="{00000000-0005-0000-0000-0000AD110000}"/>
    <cellStyle name="Currency0 2 7" xfId="914" xr:uid="{00000000-0005-0000-0000-0000AE110000}"/>
    <cellStyle name="Currency0 2 8" xfId="947" xr:uid="{00000000-0005-0000-0000-0000AF110000}"/>
    <cellStyle name="Currency0 2 9" xfId="925" xr:uid="{00000000-0005-0000-0000-0000B0110000}"/>
    <cellStyle name="Currency0 20" xfId="607" xr:uid="{00000000-0005-0000-0000-0000B1110000}"/>
    <cellStyle name="Currency0 21" xfId="616" xr:uid="{00000000-0005-0000-0000-0000B2110000}"/>
    <cellStyle name="Currency0 22" xfId="625" xr:uid="{00000000-0005-0000-0000-0000B3110000}"/>
    <cellStyle name="Currency0 23" xfId="634" xr:uid="{00000000-0005-0000-0000-0000B4110000}"/>
    <cellStyle name="Currency0 24" xfId="643" xr:uid="{00000000-0005-0000-0000-0000B5110000}"/>
    <cellStyle name="Currency0 25" xfId="651" xr:uid="{00000000-0005-0000-0000-0000B6110000}"/>
    <cellStyle name="Currency0 26" xfId="660" xr:uid="{00000000-0005-0000-0000-0000B7110000}"/>
    <cellStyle name="Currency0 27" xfId="669" xr:uid="{00000000-0005-0000-0000-0000B8110000}"/>
    <cellStyle name="Currency0 28" xfId="678" xr:uid="{00000000-0005-0000-0000-0000B9110000}"/>
    <cellStyle name="Currency0 29" xfId="687" xr:uid="{00000000-0005-0000-0000-0000BA110000}"/>
    <cellStyle name="Currency0 3" xfId="150" xr:uid="{00000000-0005-0000-0000-0000BB110000}"/>
    <cellStyle name="Currency0 3 2" xfId="460" xr:uid="{00000000-0005-0000-0000-0000BC110000}"/>
    <cellStyle name="Currency0 3 3" xfId="793" xr:uid="{00000000-0005-0000-0000-0000BD110000}"/>
    <cellStyle name="Currency0 3 4" xfId="838" xr:uid="{00000000-0005-0000-0000-0000BE110000}"/>
    <cellStyle name="Currency0 3 5" xfId="854" xr:uid="{00000000-0005-0000-0000-0000BF110000}"/>
    <cellStyle name="Currency0 3 6" xfId="957" xr:uid="{00000000-0005-0000-0000-0000C0110000}"/>
    <cellStyle name="Currency0 3 6 2" xfId="1391" xr:uid="{00000000-0005-0000-0000-0000C1110000}"/>
    <cellStyle name="Currency0 3 6 3" xfId="1628" xr:uid="{00000000-0005-0000-0000-0000C2110000}"/>
    <cellStyle name="Currency0 3 6 4" xfId="1956" xr:uid="{00000000-0005-0000-0000-0000C3110000}"/>
    <cellStyle name="Currency0 3 6 5" xfId="3071" xr:uid="{00000000-0005-0000-0000-0000C4110000}"/>
    <cellStyle name="Currency0 3 6 6" xfId="2840" xr:uid="{00000000-0005-0000-0000-0000C5110000}"/>
    <cellStyle name="Currency0 3 6 7" xfId="2970" xr:uid="{00000000-0005-0000-0000-0000C6110000}"/>
    <cellStyle name="Currency0 3 7" xfId="1015" xr:uid="{00000000-0005-0000-0000-0000C7110000}"/>
    <cellStyle name="Currency0 3 7 2" xfId="1443" xr:uid="{00000000-0005-0000-0000-0000C8110000}"/>
    <cellStyle name="Currency0 3 7 3" xfId="1680" xr:uid="{00000000-0005-0000-0000-0000C9110000}"/>
    <cellStyle name="Currency0 3 7 4" xfId="2008" xr:uid="{00000000-0005-0000-0000-0000CA110000}"/>
    <cellStyle name="Currency0 3 7 5" xfId="3128" xr:uid="{00000000-0005-0000-0000-0000CB110000}"/>
    <cellStyle name="Currency0 3 7 6" xfId="2762" xr:uid="{00000000-0005-0000-0000-0000CC110000}"/>
    <cellStyle name="Currency0 3 7 7" xfId="2578" xr:uid="{00000000-0005-0000-0000-0000CD110000}"/>
    <cellStyle name="Currency0 3 8" xfId="1042" xr:uid="{00000000-0005-0000-0000-0000CE110000}"/>
    <cellStyle name="Currency0 3 8 2" xfId="1466" xr:uid="{00000000-0005-0000-0000-0000CF110000}"/>
    <cellStyle name="Currency0 3 8 3" xfId="1699" xr:uid="{00000000-0005-0000-0000-0000D0110000}"/>
    <cellStyle name="Currency0 3 8 4" xfId="2027" xr:uid="{00000000-0005-0000-0000-0000D1110000}"/>
    <cellStyle name="Currency0 3 8 5" xfId="3151" xr:uid="{00000000-0005-0000-0000-0000D2110000}"/>
    <cellStyle name="Currency0 3 8 6" xfId="2929" xr:uid="{00000000-0005-0000-0000-0000D3110000}"/>
    <cellStyle name="Currency0 3 8 7" xfId="3547" xr:uid="{00000000-0005-0000-0000-0000D4110000}"/>
    <cellStyle name="Currency0 30" xfId="696" xr:uid="{00000000-0005-0000-0000-0000D5110000}"/>
    <cellStyle name="Currency0 31" xfId="705" xr:uid="{00000000-0005-0000-0000-0000D6110000}"/>
    <cellStyle name="Currency0 32" xfId="714" xr:uid="{00000000-0005-0000-0000-0000D7110000}"/>
    <cellStyle name="Currency0 33" xfId="723" xr:uid="{00000000-0005-0000-0000-0000D8110000}"/>
    <cellStyle name="Currency0 34" xfId="732" xr:uid="{00000000-0005-0000-0000-0000D9110000}"/>
    <cellStyle name="Currency0 35" xfId="741" xr:uid="{00000000-0005-0000-0000-0000DA110000}"/>
    <cellStyle name="Currency0 36" xfId="749" xr:uid="{00000000-0005-0000-0000-0000DB110000}"/>
    <cellStyle name="Currency0 37" xfId="756" xr:uid="{00000000-0005-0000-0000-0000DC110000}"/>
    <cellStyle name="Currency0 38" xfId="762" xr:uid="{00000000-0005-0000-0000-0000DD110000}"/>
    <cellStyle name="Currency0 39" xfId="768" xr:uid="{00000000-0005-0000-0000-0000DE110000}"/>
    <cellStyle name="Currency0 4" xfId="163" xr:uid="{00000000-0005-0000-0000-0000DF110000}"/>
    <cellStyle name="Currency0 40" xfId="438" xr:uid="{00000000-0005-0000-0000-0000E0110000}"/>
    <cellStyle name="Currency0 40 2" xfId="956" xr:uid="{00000000-0005-0000-0000-0000E1110000}"/>
    <cellStyle name="Currency0 40 2 2" xfId="1390" xr:uid="{00000000-0005-0000-0000-0000E2110000}"/>
    <cellStyle name="Currency0 40 2 3" xfId="1627" xr:uid="{00000000-0005-0000-0000-0000E3110000}"/>
    <cellStyle name="Currency0 40 2 4" xfId="1955" xr:uid="{00000000-0005-0000-0000-0000E4110000}"/>
    <cellStyle name="Currency0 40 2 5" xfId="3070" xr:uid="{00000000-0005-0000-0000-0000E5110000}"/>
    <cellStyle name="Currency0 40 2 6" xfId="2846" xr:uid="{00000000-0005-0000-0000-0000E6110000}"/>
    <cellStyle name="Currency0 40 2 7" xfId="3704" xr:uid="{00000000-0005-0000-0000-0000E7110000}"/>
    <cellStyle name="Currency0 40 3" xfId="975" xr:uid="{00000000-0005-0000-0000-0000E8110000}"/>
    <cellStyle name="Currency0 40 3 2" xfId="1409" xr:uid="{00000000-0005-0000-0000-0000E9110000}"/>
    <cellStyle name="Currency0 40 3 3" xfId="1646" xr:uid="{00000000-0005-0000-0000-0000EA110000}"/>
    <cellStyle name="Currency0 40 3 4" xfId="1974" xr:uid="{00000000-0005-0000-0000-0000EB110000}"/>
    <cellStyle name="Currency0 40 3 5" xfId="3089" xr:uid="{00000000-0005-0000-0000-0000EC110000}"/>
    <cellStyle name="Currency0 40 3 6" xfId="3761" xr:uid="{00000000-0005-0000-0000-0000ED110000}"/>
    <cellStyle name="Currency0 40 3 7" xfId="4609" xr:uid="{00000000-0005-0000-0000-0000EE110000}"/>
    <cellStyle name="Currency0 40 4" xfId="977" xr:uid="{00000000-0005-0000-0000-0000EF110000}"/>
    <cellStyle name="Currency0 40 4 2" xfId="1411" xr:uid="{00000000-0005-0000-0000-0000F0110000}"/>
    <cellStyle name="Currency0 40 4 3" xfId="1648" xr:uid="{00000000-0005-0000-0000-0000F1110000}"/>
    <cellStyle name="Currency0 40 4 4" xfId="1976" xr:uid="{00000000-0005-0000-0000-0000F2110000}"/>
    <cellStyle name="Currency0 40 4 5" xfId="3091" xr:uid="{00000000-0005-0000-0000-0000F3110000}"/>
    <cellStyle name="Currency0 40 4 6" xfId="3993" xr:uid="{00000000-0005-0000-0000-0000F4110000}"/>
    <cellStyle name="Currency0 40 4 7" xfId="4812" xr:uid="{00000000-0005-0000-0000-0000F5110000}"/>
    <cellStyle name="Currency0 41" xfId="807" xr:uid="{00000000-0005-0000-0000-0000F6110000}"/>
    <cellStyle name="Currency0 41 2" xfId="1064" xr:uid="{00000000-0005-0000-0000-0000F7110000}"/>
    <cellStyle name="Currency0 41 2 2" xfId="1489" xr:uid="{00000000-0005-0000-0000-0000F8110000}"/>
    <cellStyle name="Currency0 41 2 3" xfId="1722" xr:uid="{00000000-0005-0000-0000-0000F9110000}"/>
    <cellStyle name="Currency0 41 2 4" xfId="2050" xr:uid="{00000000-0005-0000-0000-0000FA110000}"/>
    <cellStyle name="Currency0 41 2 5" xfId="3174" xr:uid="{00000000-0005-0000-0000-0000FB110000}"/>
    <cellStyle name="Currency0 41 2 6" xfId="2881" xr:uid="{00000000-0005-0000-0000-0000FC110000}"/>
    <cellStyle name="Currency0 41 2 7" xfId="2751" xr:uid="{00000000-0005-0000-0000-0000FD110000}"/>
    <cellStyle name="Currency0 41 3" xfId="1108" xr:uid="{00000000-0005-0000-0000-0000FE110000}"/>
    <cellStyle name="Currency0 41 3 2" xfId="1531" xr:uid="{00000000-0005-0000-0000-0000FF110000}"/>
    <cellStyle name="Currency0 41 3 3" xfId="1763" xr:uid="{00000000-0005-0000-0000-000000120000}"/>
    <cellStyle name="Currency0 41 3 4" xfId="2091" xr:uid="{00000000-0005-0000-0000-000001120000}"/>
    <cellStyle name="Currency0 41 3 5" xfId="3218" xr:uid="{00000000-0005-0000-0000-000002120000}"/>
    <cellStyle name="Currency0 41 3 6" xfId="2728" xr:uid="{00000000-0005-0000-0000-000003120000}"/>
    <cellStyle name="Currency0 41 3 7" xfId="2588" xr:uid="{00000000-0005-0000-0000-000004120000}"/>
    <cellStyle name="Currency0 41 4" xfId="1144" xr:uid="{00000000-0005-0000-0000-000005120000}"/>
    <cellStyle name="Currency0 41 4 2" xfId="1567" xr:uid="{00000000-0005-0000-0000-000006120000}"/>
    <cellStyle name="Currency0 41 4 3" xfId="1798" xr:uid="{00000000-0005-0000-0000-000007120000}"/>
    <cellStyle name="Currency0 41 4 4" xfId="2126" xr:uid="{00000000-0005-0000-0000-000008120000}"/>
    <cellStyle name="Currency0 41 4 5" xfId="3253" xr:uid="{00000000-0005-0000-0000-000009120000}"/>
    <cellStyle name="Currency0 41 4 6" xfId="2967" xr:uid="{00000000-0005-0000-0000-00000A120000}"/>
    <cellStyle name="Currency0 41 4 7" xfId="3703" xr:uid="{00000000-0005-0000-0000-00000B120000}"/>
    <cellStyle name="Currency0 42" xfId="5790" xr:uid="{00000000-0005-0000-0000-00000C120000}"/>
    <cellStyle name="Currency0 43" xfId="5803" xr:uid="{00000000-0005-0000-0000-00000D120000}"/>
    <cellStyle name="Currency0 44" xfId="5810" xr:uid="{00000000-0005-0000-0000-00000E120000}"/>
    <cellStyle name="Currency0 45" xfId="5825" xr:uid="{00000000-0005-0000-0000-00000F120000}"/>
    <cellStyle name="Currency0 46" xfId="6888" xr:uid="{00000000-0005-0000-0000-000010120000}"/>
    <cellStyle name="Currency0 47" xfId="6922" xr:uid="{00000000-0005-0000-0000-000011120000}"/>
    <cellStyle name="Currency0 48" xfId="6217" xr:uid="{00000000-0005-0000-0000-000012120000}"/>
    <cellStyle name="Currency0 49" xfId="6979" xr:uid="{00000000-0005-0000-0000-000013120000}"/>
    <cellStyle name="Currency0 5" xfId="263" xr:uid="{00000000-0005-0000-0000-000014120000}"/>
    <cellStyle name="Currency0 50" xfId="7006" xr:uid="{00000000-0005-0000-0000-000015120000}"/>
    <cellStyle name="Currency0 51" xfId="6770" xr:uid="{00000000-0005-0000-0000-000016120000}"/>
    <cellStyle name="Currency0 52" xfId="7043" xr:uid="{00000000-0005-0000-0000-000017120000}"/>
    <cellStyle name="Currency0 53" xfId="7059" xr:uid="{00000000-0005-0000-0000-000018120000}"/>
    <cellStyle name="Currency0 54" xfId="7073" xr:uid="{00000000-0005-0000-0000-000019120000}"/>
    <cellStyle name="Currency0 55" xfId="8262" xr:uid="{00000000-0005-0000-0000-00001A120000}"/>
    <cellStyle name="Currency0 56" xfId="8732" xr:uid="{0C66D14F-E808-40F8-AFF3-AB1866698F6D}"/>
    <cellStyle name="Currency0 6" xfId="484" xr:uid="{00000000-0005-0000-0000-00001B120000}"/>
    <cellStyle name="Currency0 7" xfId="492" xr:uid="{00000000-0005-0000-0000-00001C120000}"/>
    <cellStyle name="Currency0 8" xfId="500" xr:uid="{00000000-0005-0000-0000-00001D120000}"/>
    <cellStyle name="Currency0 9" xfId="508" xr:uid="{00000000-0005-0000-0000-00001E120000}"/>
    <cellStyle name="Custom - Style8" xfId="265" xr:uid="{00000000-0005-0000-0000-00001F120000}"/>
    <cellStyle name="Data   - Style2" xfId="266" xr:uid="{00000000-0005-0000-0000-000020120000}"/>
    <cellStyle name="Data   - Style2 2" xfId="7717" xr:uid="{00000000-0005-0000-0000-000021120000}"/>
    <cellStyle name="Data   - Style2 3" xfId="7862" xr:uid="{00000000-0005-0000-0000-000022120000}"/>
    <cellStyle name="Date" xfId="32" xr:uid="{00000000-0005-0000-0000-000023120000}"/>
    <cellStyle name="Date - Style1" xfId="33" xr:uid="{00000000-0005-0000-0000-000024120000}"/>
    <cellStyle name="Date - Style3" xfId="34" xr:uid="{00000000-0005-0000-0000-000025120000}"/>
    <cellStyle name="Date 10" xfId="515" xr:uid="{00000000-0005-0000-0000-000026120000}"/>
    <cellStyle name="Date 100" xfId="8783" xr:uid="{0F19E212-00F5-40DF-8C10-918A474088FD}"/>
    <cellStyle name="Date 101" xfId="8735" xr:uid="{49F95F60-E1F7-4FB1-BB83-3958C7607FE8}"/>
    <cellStyle name="Date 102" xfId="8784" xr:uid="{6A87CD36-F4AF-403C-9143-A4329E97A089}"/>
    <cellStyle name="Date 103" xfId="8775" xr:uid="{667BA5FF-E9A3-42B9-B200-914831B3F938}"/>
    <cellStyle name="Date 104" xfId="8804" xr:uid="{5EA10715-DEB4-458C-914D-A38BF4BCE4F5}"/>
    <cellStyle name="Date 105" xfId="8819" xr:uid="{4B18D8AB-AE62-436E-BFBC-2D48D6D0391A}"/>
    <cellStyle name="Date 106" xfId="8802" xr:uid="{368A2E82-6D82-4235-B33B-109076F69940}"/>
    <cellStyle name="Date 107" xfId="8821" xr:uid="{B4DF25CD-0BC7-439D-BC6B-5DC059FF7F37}"/>
    <cellStyle name="Date 108" xfId="8799" xr:uid="{B5025CE3-F985-49BA-8958-C6E651416C55}"/>
    <cellStyle name="Date 109" xfId="8824" xr:uid="{9A094A65-647B-4236-AEDA-9130FFB8972F}"/>
    <cellStyle name="Date 11" xfId="524" xr:uid="{00000000-0005-0000-0000-000027120000}"/>
    <cellStyle name="Date 110" xfId="8828" xr:uid="{A71BF881-3CA1-4444-821D-F6F9307710A3}"/>
    <cellStyle name="Date 111" xfId="8832" xr:uid="{A283DA86-A949-4CBF-B32E-4C29FC80F177}"/>
    <cellStyle name="Date 112" xfId="8836" xr:uid="{25DA61A9-7E2B-4CE6-BCD8-9AF68518CD8B}"/>
    <cellStyle name="Date 113" xfId="8840" xr:uid="{5A18155B-3FFD-43F1-A58F-F81384659741}"/>
    <cellStyle name="Date 114" xfId="8844" xr:uid="{0860BCE1-6554-4F43-972F-8B710E1AB320}"/>
    <cellStyle name="Date 115" xfId="8848" xr:uid="{8E17ED48-F05A-4D93-A8E1-FF4ABA18AE30}"/>
    <cellStyle name="Date 116" xfId="8852" xr:uid="{6D70919D-AECA-448D-9A9B-E680FF83A74A}"/>
    <cellStyle name="Date 117" xfId="8856" xr:uid="{D030231B-B6C7-4A86-A9C1-C1F44F108BA2}"/>
    <cellStyle name="Date 118" xfId="8860" xr:uid="{727BC008-F499-408A-8159-DBFA9D32833D}"/>
    <cellStyle name="Date 119" xfId="8864" xr:uid="{FE40F365-575F-45CE-965E-4247208BB554}"/>
    <cellStyle name="Date 12" xfId="533" xr:uid="{00000000-0005-0000-0000-000028120000}"/>
    <cellStyle name="Date 120" xfId="8868" xr:uid="{8BF0D259-9710-417C-AE04-1C4A26FF6C65}"/>
    <cellStyle name="Date 121" xfId="8872" xr:uid="{CC3DA2E5-99B6-41E9-9F63-60302197A3C4}"/>
    <cellStyle name="Date 122" xfId="8891" xr:uid="{0CA0E61D-10E8-4F53-B641-66BB2D339768}"/>
    <cellStyle name="Date 123" xfId="8896" xr:uid="{8B9C1AAB-5DE0-4D19-BE36-4D49B8171A3D}"/>
    <cellStyle name="Date 124" xfId="8890" xr:uid="{CC6687D6-510F-43FE-B641-0EE18D73E8C1}"/>
    <cellStyle name="Date 125" xfId="8897" xr:uid="{39893724-9033-48D0-97F3-3C4B44F549E0}"/>
    <cellStyle name="Date 126" xfId="8912" xr:uid="{D747A5B9-52DF-4388-ACF4-427C4F81B321}"/>
    <cellStyle name="Date 127" xfId="8918" xr:uid="{50712223-ECEA-41A5-85DD-20F9E856AF81}"/>
    <cellStyle name="Date 128" xfId="8911" xr:uid="{2C78B2C9-520F-474E-9315-40EAE13DBCBE}"/>
    <cellStyle name="Date 129" xfId="8919" xr:uid="{F3ECFB53-6AD5-49F7-A43F-96BE8DE11ED3}"/>
    <cellStyle name="Date 13" xfId="542" xr:uid="{00000000-0005-0000-0000-000029120000}"/>
    <cellStyle name="Date 130" xfId="8909" xr:uid="{CAFE574D-18B1-4282-B805-999443B1543A}"/>
    <cellStyle name="Date 131" xfId="8936" xr:uid="{6BF9F973-0656-4467-A619-08784D29E86C}"/>
    <cellStyle name="Date 132" xfId="8940" xr:uid="{4B7C29D2-79F5-44DC-BF0E-CDBDF4520279}"/>
    <cellStyle name="Date 133" xfId="8935" xr:uid="{9BD5B792-B985-4B0F-A856-1C300D9A5E46}"/>
    <cellStyle name="Date 14" xfId="551" xr:uid="{00000000-0005-0000-0000-00002A120000}"/>
    <cellStyle name="Date 15" xfId="560" xr:uid="{00000000-0005-0000-0000-00002B120000}"/>
    <cellStyle name="Date 16" xfId="569" xr:uid="{00000000-0005-0000-0000-00002C120000}"/>
    <cellStyle name="Date 17" xfId="578" xr:uid="{00000000-0005-0000-0000-00002D120000}"/>
    <cellStyle name="Date 18" xfId="587" xr:uid="{00000000-0005-0000-0000-00002E120000}"/>
    <cellStyle name="Date 19" xfId="596" xr:uid="{00000000-0005-0000-0000-00002F120000}"/>
    <cellStyle name="Date 2" xfId="139" xr:uid="{00000000-0005-0000-0000-000030120000}"/>
    <cellStyle name="Date 2 10" xfId="1188" xr:uid="{00000000-0005-0000-0000-000031120000}"/>
    <cellStyle name="Date 2 11" xfId="1227" xr:uid="{00000000-0005-0000-0000-000032120000}"/>
    <cellStyle name="Date 2 12" xfId="1842" xr:uid="{00000000-0005-0000-0000-000033120000}"/>
    <cellStyle name="Date 2 13" xfId="2553" xr:uid="{00000000-0005-0000-0000-000034120000}"/>
    <cellStyle name="Date 2 14" xfId="2995" xr:uid="{00000000-0005-0000-0000-000035120000}"/>
    <cellStyle name="Date 2 15" xfId="3722" xr:uid="{00000000-0005-0000-0000-000036120000}"/>
    <cellStyle name="Date 2 2" xfId="390" xr:uid="{00000000-0005-0000-0000-000037120000}"/>
    <cellStyle name="Date 2 2 2" xfId="450" xr:uid="{00000000-0005-0000-0000-000038120000}"/>
    <cellStyle name="Date 2 2 3" xfId="874" xr:uid="{00000000-0005-0000-0000-000039120000}"/>
    <cellStyle name="Date 2 2 4" xfId="969" xr:uid="{00000000-0005-0000-0000-00003A120000}"/>
    <cellStyle name="Date 2 2 4 2" xfId="1403" xr:uid="{00000000-0005-0000-0000-00003B120000}"/>
    <cellStyle name="Date 2 2 4 3" xfId="1640" xr:uid="{00000000-0005-0000-0000-00003C120000}"/>
    <cellStyle name="Date 2 2 4 4" xfId="1968" xr:uid="{00000000-0005-0000-0000-00003D120000}"/>
    <cellStyle name="Date 2 2 4 5" xfId="3083" xr:uid="{00000000-0005-0000-0000-00003E120000}"/>
    <cellStyle name="Date 2 2 4 6" xfId="3587" xr:uid="{00000000-0005-0000-0000-00003F120000}"/>
    <cellStyle name="Date 2 2 4 7" xfId="4472" xr:uid="{00000000-0005-0000-0000-000040120000}"/>
    <cellStyle name="Date 2 2 5" xfId="992" xr:uid="{00000000-0005-0000-0000-000041120000}"/>
    <cellStyle name="Date 2 2 5 2" xfId="1423" xr:uid="{00000000-0005-0000-0000-000042120000}"/>
    <cellStyle name="Date 2 2 5 3" xfId="1660" xr:uid="{00000000-0005-0000-0000-000043120000}"/>
    <cellStyle name="Date 2 2 5 4" xfId="1988" xr:uid="{00000000-0005-0000-0000-000044120000}"/>
    <cellStyle name="Date 2 2 5 5" xfId="3105" xr:uid="{00000000-0005-0000-0000-000045120000}"/>
    <cellStyle name="Date 2 2 5 6" xfId="3489" xr:uid="{00000000-0005-0000-0000-000046120000}"/>
    <cellStyle name="Date 2 2 5 7" xfId="4393" xr:uid="{00000000-0005-0000-0000-000047120000}"/>
    <cellStyle name="Date 2 2 6" xfId="980" xr:uid="{00000000-0005-0000-0000-000048120000}"/>
    <cellStyle name="Date 2 2 6 2" xfId="1413" xr:uid="{00000000-0005-0000-0000-000049120000}"/>
    <cellStyle name="Date 2 2 6 3" xfId="1650" xr:uid="{00000000-0005-0000-0000-00004A120000}"/>
    <cellStyle name="Date 2 2 6 4" xfId="1978" xr:uid="{00000000-0005-0000-0000-00004B120000}"/>
    <cellStyle name="Date 2 2 6 5" xfId="3094" xr:uid="{00000000-0005-0000-0000-00004C120000}"/>
    <cellStyle name="Date 2 2 6 6" xfId="3964" xr:uid="{00000000-0005-0000-0000-00004D120000}"/>
    <cellStyle name="Date 2 2 6 7" xfId="4794" xr:uid="{00000000-0005-0000-0000-00004E120000}"/>
    <cellStyle name="Date 2 3" xfId="787" xr:uid="{00000000-0005-0000-0000-00004F120000}"/>
    <cellStyle name="Date 2 3 2" xfId="1055" xr:uid="{00000000-0005-0000-0000-000050120000}"/>
    <cellStyle name="Date 2 3 2 2" xfId="1480" xr:uid="{00000000-0005-0000-0000-000051120000}"/>
    <cellStyle name="Date 2 3 2 3" xfId="1713" xr:uid="{00000000-0005-0000-0000-000052120000}"/>
    <cellStyle name="Date 2 3 2 4" xfId="2041" xr:uid="{00000000-0005-0000-0000-000053120000}"/>
    <cellStyle name="Date 2 3 2 5" xfId="3165" xr:uid="{00000000-0005-0000-0000-000054120000}"/>
    <cellStyle name="Date 2 3 2 6" xfId="3903" xr:uid="{00000000-0005-0000-0000-000055120000}"/>
    <cellStyle name="Date 2 3 2 7" xfId="4745" xr:uid="{00000000-0005-0000-0000-000056120000}"/>
    <cellStyle name="Date 2 3 3" xfId="1099" xr:uid="{00000000-0005-0000-0000-000057120000}"/>
    <cellStyle name="Date 2 3 3 2" xfId="1522" xr:uid="{00000000-0005-0000-0000-000058120000}"/>
    <cellStyle name="Date 2 3 3 3" xfId="1754" xr:uid="{00000000-0005-0000-0000-000059120000}"/>
    <cellStyle name="Date 2 3 3 4" xfId="2082" xr:uid="{00000000-0005-0000-0000-00005A120000}"/>
    <cellStyle name="Date 2 3 3 5" xfId="3209" xr:uid="{00000000-0005-0000-0000-00005B120000}"/>
    <cellStyle name="Date 2 3 3 6" xfId="3694" xr:uid="{00000000-0005-0000-0000-00005C120000}"/>
    <cellStyle name="Date 2 3 3 7" xfId="4563" xr:uid="{00000000-0005-0000-0000-00005D120000}"/>
    <cellStyle name="Date 2 3 4" xfId="1138" xr:uid="{00000000-0005-0000-0000-00005E120000}"/>
    <cellStyle name="Date 2 3 4 2" xfId="1561" xr:uid="{00000000-0005-0000-0000-00005F120000}"/>
    <cellStyle name="Date 2 3 4 3" xfId="1792" xr:uid="{00000000-0005-0000-0000-000060120000}"/>
    <cellStyle name="Date 2 3 4 4" xfId="2120" xr:uid="{00000000-0005-0000-0000-000061120000}"/>
    <cellStyle name="Date 2 3 4 5" xfId="3247" xr:uid="{00000000-0005-0000-0000-000062120000}"/>
    <cellStyle name="Date 2 3 4 6" xfId="3998" xr:uid="{00000000-0005-0000-0000-000063120000}"/>
    <cellStyle name="Date 2 3 4 7" xfId="4814" xr:uid="{00000000-0005-0000-0000-000064120000}"/>
    <cellStyle name="Date 2 4" xfId="831" xr:uid="{00000000-0005-0000-0000-000065120000}"/>
    <cellStyle name="Date 2 4 2" xfId="1077" xr:uid="{00000000-0005-0000-0000-000066120000}"/>
    <cellStyle name="Date 2 4 2 2" xfId="1501" xr:uid="{00000000-0005-0000-0000-000067120000}"/>
    <cellStyle name="Date 2 4 2 3" xfId="1734" xr:uid="{00000000-0005-0000-0000-000068120000}"/>
    <cellStyle name="Date 2 4 2 4" xfId="2062" xr:uid="{00000000-0005-0000-0000-000069120000}"/>
    <cellStyle name="Date 2 4 2 5" xfId="3187" xr:uid="{00000000-0005-0000-0000-00006A120000}"/>
    <cellStyle name="Date 2 4 2 6" xfId="2974" xr:uid="{00000000-0005-0000-0000-00006B120000}"/>
    <cellStyle name="Date 2 4 2 7" xfId="2877" xr:uid="{00000000-0005-0000-0000-00006C120000}"/>
    <cellStyle name="Date 2 4 3" xfId="1120" xr:uid="{00000000-0005-0000-0000-00006D120000}"/>
    <cellStyle name="Date 2 4 3 2" xfId="1543" xr:uid="{00000000-0005-0000-0000-00006E120000}"/>
    <cellStyle name="Date 2 4 3 3" xfId="1775" xr:uid="{00000000-0005-0000-0000-00006F120000}"/>
    <cellStyle name="Date 2 4 3 4" xfId="2103" xr:uid="{00000000-0005-0000-0000-000070120000}"/>
    <cellStyle name="Date 2 4 3 5" xfId="3230" xr:uid="{00000000-0005-0000-0000-000071120000}"/>
    <cellStyle name="Date 2 4 3 6" xfId="2789" xr:uid="{00000000-0005-0000-0000-000072120000}"/>
    <cellStyle name="Date 2 4 3 7" xfId="4015" xr:uid="{00000000-0005-0000-0000-000073120000}"/>
    <cellStyle name="Date 2 4 4" xfId="1155" xr:uid="{00000000-0005-0000-0000-000074120000}"/>
    <cellStyle name="Date 2 4 4 2" xfId="1578" xr:uid="{00000000-0005-0000-0000-000075120000}"/>
    <cellStyle name="Date 2 4 4 3" xfId="1809" xr:uid="{00000000-0005-0000-0000-000076120000}"/>
    <cellStyle name="Date 2 4 4 4" xfId="2137" xr:uid="{00000000-0005-0000-0000-000077120000}"/>
    <cellStyle name="Date 2 4 4 5" xfId="3264" xr:uid="{00000000-0005-0000-0000-000078120000}"/>
    <cellStyle name="Date 2 4 4 6" xfId="2741" xr:uid="{00000000-0005-0000-0000-000079120000}"/>
    <cellStyle name="Date 2 4 4 7" xfId="3989" xr:uid="{00000000-0005-0000-0000-00007A120000}"/>
    <cellStyle name="Date 2 5" xfId="817" xr:uid="{00000000-0005-0000-0000-00007B120000}"/>
    <cellStyle name="Date 2 6" xfId="398" xr:uid="{00000000-0005-0000-0000-00007C120000}"/>
    <cellStyle name="Date 2 7" xfId="916" xr:uid="{00000000-0005-0000-0000-00007D120000}"/>
    <cellStyle name="Date 2 8" xfId="946" xr:uid="{00000000-0005-0000-0000-00007E120000}"/>
    <cellStyle name="Date 2 9" xfId="927" xr:uid="{00000000-0005-0000-0000-00007F120000}"/>
    <cellStyle name="Date 20" xfId="605" xr:uid="{00000000-0005-0000-0000-000080120000}"/>
    <cellStyle name="Date 21" xfId="614" xr:uid="{00000000-0005-0000-0000-000081120000}"/>
    <cellStyle name="Date 22" xfId="623" xr:uid="{00000000-0005-0000-0000-000082120000}"/>
    <cellStyle name="Date 23" xfId="632" xr:uid="{00000000-0005-0000-0000-000083120000}"/>
    <cellStyle name="Date 24" xfId="641" xr:uid="{00000000-0005-0000-0000-000084120000}"/>
    <cellStyle name="Date 25" xfId="649" xr:uid="{00000000-0005-0000-0000-000085120000}"/>
    <cellStyle name="Date 26" xfId="658" xr:uid="{00000000-0005-0000-0000-000086120000}"/>
    <cellStyle name="Date 27" xfId="667" xr:uid="{00000000-0005-0000-0000-000087120000}"/>
    <cellStyle name="Date 28" xfId="676" xr:uid="{00000000-0005-0000-0000-000088120000}"/>
    <cellStyle name="Date 29" xfId="685" xr:uid="{00000000-0005-0000-0000-000089120000}"/>
    <cellStyle name="Date 3" xfId="151" xr:uid="{00000000-0005-0000-0000-00008A120000}"/>
    <cellStyle name="Date 3 2" xfId="462" xr:uid="{00000000-0005-0000-0000-00008B120000}"/>
    <cellStyle name="Date 3 3" xfId="794" xr:uid="{00000000-0005-0000-0000-00008C120000}"/>
    <cellStyle name="Date 3 4" xfId="839" xr:uid="{00000000-0005-0000-0000-00008D120000}"/>
    <cellStyle name="Date 3 5" xfId="849" xr:uid="{00000000-0005-0000-0000-00008E120000}"/>
    <cellStyle name="Date 3 6" xfId="958" xr:uid="{00000000-0005-0000-0000-00008F120000}"/>
    <cellStyle name="Date 3 6 2" xfId="1392" xr:uid="{00000000-0005-0000-0000-000090120000}"/>
    <cellStyle name="Date 3 6 3" xfId="1629" xr:uid="{00000000-0005-0000-0000-000091120000}"/>
    <cellStyle name="Date 3 6 4" xfId="1957" xr:uid="{00000000-0005-0000-0000-000092120000}"/>
    <cellStyle name="Date 3 6 5" xfId="3072" xr:uid="{00000000-0005-0000-0000-000093120000}"/>
    <cellStyle name="Date 3 6 6" xfId="2834" xr:uid="{00000000-0005-0000-0000-000094120000}"/>
    <cellStyle name="Date 3 6 7" xfId="4026" xr:uid="{00000000-0005-0000-0000-000095120000}"/>
    <cellStyle name="Date 3 7" xfId="1011" xr:uid="{00000000-0005-0000-0000-000096120000}"/>
    <cellStyle name="Date 3 7 2" xfId="1439" xr:uid="{00000000-0005-0000-0000-000097120000}"/>
    <cellStyle name="Date 3 7 3" xfId="1676" xr:uid="{00000000-0005-0000-0000-000098120000}"/>
    <cellStyle name="Date 3 7 4" xfId="2004" xr:uid="{00000000-0005-0000-0000-000099120000}"/>
    <cellStyle name="Date 3 7 5" xfId="3124" xr:uid="{00000000-0005-0000-0000-00009A120000}"/>
    <cellStyle name="Date 3 7 6" xfId="2550" xr:uid="{00000000-0005-0000-0000-00009B120000}"/>
    <cellStyle name="Date 3 7 7" xfId="3092" xr:uid="{00000000-0005-0000-0000-00009C120000}"/>
    <cellStyle name="Date 3 8" xfId="912" xr:uid="{00000000-0005-0000-0000-00009D120000}"/>
    <cellStyle name="Date 3 8 2" xfId="1374" xr:uid="{00000000-0005-0000-0000-00009E120000}"/>
    <cellStyle name="Date 3 8 3" xfId="1613" xr:uid="{00000000-0005-0000-0000-00009F120000}"/>
    <cellStyle name="Date 3 8 4" xfId="1941" xr:uid="{00000000-0005-0000-0000-0000A0120000}"/>
    <cellStyle name="Date 3 8 5" xfId="3038" xr:uid="{00000000-0005-0000-0000-0000A1120000}"/>
    <cellStyle name="Date 3 8 6" xfId="3553" xr:uid="{00000000-0005-0000-0000-0000A2120000}"/>
    <cellStyle name="Date 3 8 7" xfId="4449" xr:uid="{00000000-0005-0000-0000-0000A3120000}"/>
    <cellStyle name="Date 30" xfId="694" xr:uid="{00000000-0005-0000-0000-0000A4120000}"/>
    <cellStyle name="Date 31" xfId="703" xr:uid="{00000000-0005-0000-0000-0000A5120000}"/>
    <cellStyle name="Date 32" xfId="712" xr:uid="{00000000-0005-0000-0000-0000A6120000}"/>
    <cellStyle name="Date 33" xfId="721" xr:uid="{00000000-0005-0000-0000-0000A7120000}"/>
    <cellStyle name="Date 34" xfId="730" xr:uid="{00000000-0005-0000-0000-0000A8120000}"/>
    <cellStyle name="Date 35" xfId="739" xr:uid="{00000000-0005-0000-0000-0000A9120000}"/>
    <cellStyle name="Date 36" xfId="747" xr:uid="{00000000-0005-0000-0000-0000AA120000}"/>
    <cellStyle name="Date 37" xfId="754" xr:uid="{00000000-0005-0000-0000-0000AB120000}"/>
    <cellStyle name="Date 38" xfId="760" xr:uid="{00000000-0005-0000-0000-0000AC120000}"/>
    <cellStyle name="Date 39" xfId="766" xr:uid="{00000000-0005-0000-0000-0000AD120000}"/>
    <cellStyle name="Date 4" xfId="162" xr:uid="{00000000-0005-0000-0000-0000AE120000}"/>
    <cellStyle name="Date 40" xfId="437" xr:uid="{00000000-0005-0000-0000-0000AF120000}"/>
    <cellStyle name="Date 40 2" xfId="955" xr:uid="{00000000-0005-0000-0000-0000B0120000}"/>
    <cellStyle name="Date 40 2 2" xfId="1389" xr:uid="{00000000-0005-0000-0000-0000B1120000}"/>
    <cellStyle name="Date 40 2 3" xfId="1626" xr:uid="{00000000-0005-0000-0000-0000B2120000}"/>
    <cellStyle name="Date 40 2 4" xfId="1954" xr:uid="{00000000-0005-0000-0000-0000B3120000}"/>
    <cellStyle name="Date 40 2 5" xfId="3069" xr:uid="{00000000-0005-0000-0000-0000B4120000}"/>
    <cellStyle name="Date 40 2 6" xfId="2852" xr:uid="{00000000-0005-0000-0000-0000B5120000}"/>
    <cellStyle name="Date 40 2 7" xfId="2883" xr:uid="{00000000-0005-0000-0000-0000B6120000}"/>
    <cellStyle name="Date 40 3" xfId="1060" xr:uid="{00000000-0005-0000-0000-0000B7120000}"/>
    <cellStyle name="Date 40 3 2" xfId="1485" xr:uid="{00000000-0005-0000-0000-0000B8120000}"/>
    <cellStyle name="Date 40 3 3" xfId="1718" xr:uid="{00000000-0005-0000-0000-0000B9120000}"/>
    <cellStyle name="Date 40 3 4" xfId="2046" xr:uid="{00000000-0005-0000-0000-0000BA120000}"/>
    <cellStyle name="Date 40 3 5" xfId="3170" xr:uid="{00000000-0005-0000-0000-0000BB120000}"/>
    <cellStyle name="Date 40 3 6" xfId="2957" xr:uid="{00000000-0005-0000-0000-0000BC120000}"/>
    <cellStyle name="Date 40 3 7" xfId="3743" xr:uid="{00000000-0005-0000-0000-0000BD120000}"/>
    <cellStyle name="Date 40 4" xfId="1104" xr:uid="{00000000-0005-0000-0000-0000BE120000}"/>
    <cellStyle name="Date 40 4 2" xfId="1527" xr:uid="{00000000-0005-0000-0000-0000BF120000}"/>
    <cellStyle name="Date 40 4 3" xfId="1759" xr:uid="{00000000-0005-0000-0000-0000C0120000}"/>
    <cellStyle name="Date 40 4 4" xfId="2087" xr:uid="{00000000-0005-0000-0000-0000C1120000}"/>
    <cellStyle name="Date 40 4 5" xfId="3214" xr:uid="{00000000-0005-0000-0000-0000C2120000}"/>
    <cellStyle name="Date 40 4 6" xfId="3910" xr:uid="{00000000-0005-0000-0000-0000C3120000}"/>
    <cellStyle name="Date 40 4 7" xfId="4749" xr:uid="{00000000-0005-0000-0000-0000C4120000}"/>
    <cellStyle name="Date 41" xfId="808" xr:uid="{00000000-0005-0000-0000-0000C5120000}"/>
    <cellStyle name="Date 41 2" xfId="1065" xr:uid="{00000000-0005-0000-0000-0000C6120000}"/>
    <cellStyle name="Date 41 2 2" xfId="1490" xr:uid="{00000000-0005-0000-0000-0000C7120000}"/>
    <cellStyle name="Date 41 2 3" xfId="1723" xr:uid="{00000000-0005-0000-0000-0000C8120000}"/>
    <cellStyle name="Date 41 2 4" xfId="2051" xr:uid="{00000000-0005-0000-0000-0000C9120000}"/>
    <cellStyle name="Date 41 2 5" xfId="3175" xr:uid="{00000000-0005-0000-0000-0000CA120000}"/>
    <cellStyle name="Date 41 2 6" xfId="2876" xr:uid="{00000000-0005-0000-0000-0000CB120000}"/>
    <cellStyle name="Date 41 2 7" xfId="2810" xr:uid="{00000000-0005-0000-0000-0000CC120000}"/>
    <cellStyle name="Date 41 3" xfId="1109" xr:uid="{00000000-0005-0000-0000-0000CD120000}"/>
    <cellStyle name="Date 41 3 2" xfId="1532" xr:uid="{00000000-0005-0000-0000-0000CE120000}"/>
    <cellStyle name="Date 41 3 3" xfId="1764" xr:uid="{00000000-0005-0000-0000-0000CF120000}"/>
    <cellStyle name="Date 41 3 4" xfId="2092" xr:uid="{00000000-0005-0000-0000-0000D0120000}"/>
    <cellStyle name="Date 41 3 5" xfId="3219" xr:uid="{00000000-0005-0000-0000-0000D1120000}"/>
    <cellStyle name="Date 41 3 6" xfId="2682" xr:uid="{00000000-0005-0000-0000-0000D2120000}"/>
    <cellStyle name="Date 41 3 7" xfId="3320" xr:uid="{00000000-0005-0000-0000-0000D3120000}"/>
    <cellStyle name="Date 41 4" xfId="1145" xr:uid="{00000000-0005-0000-0000-0000D4120000}"/>
    <cellStyle name="Date 41 4 2" xfId="1568" xr:uid="{00000000-0005-0000-0000-0000D5120000}"/>
    <cellStyle name="Date 41 4 3" xfId="1799" xr:uid="{00000000-0005-0000-0000-0000D6120000}"/>
    <cellStyle name="Date 41 4 4" xfId="2127" xr:uid="{00000000-0005-0000-0000-0000D7120000}"/>
    <cellStyle name="Date 41 4 5" xfId="3254" xr:uid="{00000000-0005-0000-0000-0000D8120000}"/>
    <cellStyle name="Date 41 4 6" xfId="3914" xr:uid="{00000000-0005-0000-0000-0000D9120000}"/>
    <cellStyle name="Date 41 4 7" xfId="4751" xr:uid="{00000000-0005-0000-0000-0000DA120000}"/>
    <cellStyle name="Date 42" xfId="5791" xr:uid="{00000000-0005-0000-0000-0000DB120000}"/>
    <cellStyle name="Date 43" xfId="5802" xr:uid="{00000000-0005-0000-0000-0000DC120000}"/>
    <cellStyle name="Date 44" xfId="5783" xr:uid="{00000000-0005-0000-0000-0000DD120000}"/>
    <cellStyle name="Date 45" xfId="5828" xr:uid="{00000000-0005-0000-0000-0000DE120000}"/>
    <cellStyle name="Date 46" xfId="6469" xr:uid="{00000000-0005-0000-0000-0000DF120000}"/>
    <cellStyle name="Date 47" xfId="6415" xr:uid="{00000000-0005-0000-0000-0000E0120000}"/>
    <cellStyle name="Date 48" xfId="6918" xr:uid="{00000000-0005-0000-0000-0000E1120000}"/>
    <cellStyle name="Date 49" xfId="6488" xr:uid="{00000000-0005-0000-0000-0000E2120000}"/>
    <cellStyle name="Date 5" xfId="267" xr:uid="{00000000-0005-0000-0000-0000E3120000}"/>
    <cellStyle name="Date 50" xfId="5975" xr:uid="{00000000-0005-0000-0000-0000E4120000}"/>
    <cellStyle name="Date 51" xfId="7002" xr:uid="{00000000-0005-0000-0000-0000E5120000}"/>
    <cellStyle name="Date 52" xfId="6091" xr:uid="{00000000-0005-0000-0000-0000E6120000}"/>
    <cellStyle name="Date 53" xfId="6187" xr:uid="{00000000-0005-0000-0000-0000E7120000}"/>
    <cellStyle name="Date 54" xfId="6518" xr:uid="{00000000-0005-0000-0000-0000E8120000}"/>
    <cellStyle name="Date 55" xfId="8263" xr:uid="{00000000-0005-0000-0000-0000E9120000}"/>
    <cellStyle name="Date 56" xfId="8494" xr:uid="{AED1CD23-6255-4093-81FB-274D475E25E9}"/>
    <cellStyle name="Date 57" xfId="8505" xr:uid="{F474A36A-4913-4654-8F20-89617B41C5F9}"/>
    <cellStyle name="Date 58" xfId="8484" xr:uid="{3790E956-A591-4CFF-86F5-CBB5500E68FC}"/>
    <cellStyle name="Date 59" xfId="8506" xr:uid="{C184C92D-2165-4239-A9B8-C98096F8BF79}"/>
    <cellStyle name="Date 6" xfId="483" xr:uid="{00000000-0005-0000-0000-0000EA120000}"/>
    <cellStyle name="Date 60" xfId="8483" xr:uid="{EDC14DF2-61D7-4605-A85D-21722BE72857}"/>
    <cellStyle name="Date 61" xfId="8507" xr:uid="{F1FAB447-7720-47EA-AB93-B35275FA7C7E}"/>
    <cellStyle name="Date 62" xfId="8482" xr:uid="{735C14C8-7633-4494-B121-8215E81D2233}"/>
    <cellStyle name="Date 63" xfId="8508" xr:uid="{11E8A8C5-E806-49BA-9BE0-ACA8884D2FA6}"/>
    <cellStyle name="Date 64" xfId="8481" xr:uid="{F240EF15-2554-4CCC-874B-603049952166}"/>
    <cellStyle name="Date 65" xfId="8509" xr:uid="{B323F09D-8D53-49B2-B2D3-7FDC4F3E5E54}"/>
    <cellStyle name="Date 66" xfId="8480" xr:uid="{1968DDE3-3C65-4A86-8EE6-849E494B8061}"/>
    <cellStyle name="Date 67" xfId="8512" xr:uid="{B0E2C99E-66A8-44AA-8D06-1E985F592EF8}"/>
    <cellStyle name="Date 68" xfId="8479" xr:uid="{E29CF552-FDC9-4EB3-A8DA-F6B8CDFA2212}"/>
    <cellStyle name="Date 69" xfId="8513" xr:uid="{738AB158-0FC9-4480-A0CF-1D8D703AF0A6}"/>
    <cellStyle name="Date 7" xfId="491" xr:uid="{00000000-0005-0000-0000-0000EB120000}"/>
    <cellStyle name="Date 70" xfId="8478" xr:uid="{7A096262-2A35-48F4-8731-0A0E0036EE27}"/>
    <cellStyle name="Date 71" xfId="8514" xr:uid="{AAA23EA6-178A-433C-BD57-B2C4278D65BC}"/>
    <cellStyle name="Date 72" xfId="8474" xr:uid="{0F7BF479-950B-45B7-B3EF-C6AC9690DA6C}"/>
    <cellStyle name="Date 73" xfId="8608" xr:uid="{4F206B1D-91FC-48C4-998C-272D3FE2CBFA}"/>
    <cellStyle name="Date 74" xfId="8617" xr:uid="{9C754D3C-DA64-4D93-8167-E481AD1015CE}"/>
    <cellStyle name="Date 75" xfId="8606" xr:uid="{1F2B5C82-F28F-4C69-A0CE-629895B39EF7}"/>
    <cellStyle name="Date 76" xfId="8618" xr:uid="{DD3E12B9-7AB5-4176-ADF2-196758F7CAB9}"/>
    <cellStyle name="Date 77" xfId="8607" xr:uid="{7F9B7FDE-329B-4E4F-A169-DE2651985934}"/>
    <cellStyle name="Date 78" xfId="8619" xr:uid="{E2DDAE09-4318-416B-A4EE-62ADC1D030BA}"/>
    <cellStyle name="Date 79" xfId="8605" xr:uid="{D3ECE684-4D21-429D-BF5A-26F1C13D61C6}"/>
    <cellStyle name="Date 8" xfId="499" xr:uid="{00000000-0005-0000-0000-0000EC120000}"/>
    <cellStyle name="Date 80" xfId="8620" xr:uid="{C2B08606-ECBD-4EB5-9CD0-F99CDE0505A0}"/>
    <cellStyle name="Date 81" xfId="8661" xr:uid="{750B3CAC-EC26-4956-B6FB-1576B86CB53F}"/>
    <cellStyle name="Date 82" xfId="8677" xr:uid="{94E1C596-E8D9-4128-83DF-6AE49B4C538C}"/>
    <cellStyle name="Date 83" xfId="8660" xr:uid="{E6D622D5-6F0F-4453-BCA5-91E838EFF262}"/>
    <cellStyle name="Date 84" xfId="8678" xr:uid="{94606625-65B6-4526-9F4F-19F41AD89D45}"/>
    <cellStyle name="Date 85" xfId="8659" xr:uid="{3C6C1CE2-929E-4414-BB29-88C34D2FAA1E}"/>
    <cellStyle name="Date 86" xfId="8679" xr:uid="{608BCF51-9A5C-4F53-8B54-423479D743C2}"/>
    <cellStyle name="Date 87" xfId="8658" xr:uid="{FD154E85-32BD-4070-9389-8CAB2A1B0ED1}"/>
    <cellStyle name="Date 88" xfId="8680" xr:uid="{D85CAF64-CE01-4BBD-BF7A-A6C4F605B085}"/>
    <cellStyle name="Date 89" xfId="8657" xr:uid="{EDB301F7-7E4A-48BA-A219-5076920C9848}"/>
    <cellStyle name="Date 9" xfId="507" xr:uid="{00000000-0005-0000-0000-0000ED120000}"/>
    <cellStyle name="Date 90" xfId="8681" xr:uid="{9AA138A9-086E-49E3-BC89-AB77A99B55A2}"/>
    <cellStyle name="Date 91" xfId="8656" xr:uid="{93A48938-ABF7-498E-AC68-3FE1FDAB902D}"/>
    <cellStyle name="Date 92" xfId="8682" xr:uid="{5325650E-7787-468B-97CF-A90EE39A22F0}"/>
    <cellStyle name="Date 93" xfId="8655" xr:uid="{6455D2D5-DDCF-47AA-92DB-69B188949E98}"/>
    <cellStyle name="Date 94" xfId="8683" xr:uid="{8997FA7A-0D6D-4B67-9AA2-D5DADDDC7A14}"/>
    <cellStyle name="Date 95" xfId="8653" xr:uid="{6CFA92CA-00A9-4D79-A7D9-8B0734A62775}"/>
    <cellStyle name="Date 96" xfId="8716" xr:uid="{C999A0EA-377B-4A72-92BF-AAC11E820E08}"/>
    <cellStyle name="Date 97" xfId="8722" xr:uid="{673A11F4-31DF-430D-A878-BAFBDBCDE5EE}"/>
    <cellStyle name="Date 98" xfId="8733" xr:uid="{DFAAFEB6-BC86-4D32-A95D-B18E347EBC81}"/>
    <cellStyle name="Date 99" xfId="8731" xr:uid="{324AE8E6-4F05-4ACC-AE67-B9785D61643A}"/>
    <cellStyle name="Date_5.1 - NPC Adjust March Semi" xfId="8264" xr:uid="{00000000-0005-0000-0000-0000EE120000}"/>
    <cellStyle name="Explanatory Text 10" xfId="6338" xr:uid="{00000000-0005-0000-0000-0000EF120000}"/>
    <cellStyle name="Explanatory Text 11" xfId="6826" xr:uid="{00000000-0005-0000-0000-0000F0120000}"/>
    <cellStyle name="Explanatory Text 12" xfId="6586" xr:uid="{00000000-0005-0000-0000-0000F1120000}"/>
    <cellStyle name="Explanatory Text 13" xfId="6747" xr:uid="{00000000-0005-0000-0000-0000F2120000}"/>
    <cellStyle name="Explanatory Text 2" xfId="270" xr:uid="{00000000-0005-0000-0000-0000F3120000}"/>
    <cellStyle name="Explanatory Text 2 10" xfId="6057" xr:uid="{00000000-0005-0000-0000-0000F4120000}"/>
    <cellStyle name="Explanatory Text 2 11" xfId="5919" xr:uid="{00000000-0005-0000-0000-0000F5120000}"/>
    <cellStyle name="Explanatory Text 2 12" xfId="6358" xr:uid="{00000000-0005-0000-0000-0000F6120000}"/>
    <cellStyle name="Explanatory Text 2 2" xfId="271" xr:uid="{00000000-0005-0000-0000-0000F7120000}"/>
    <cellStyle name="Explanatory Text 2 3" xfId="5830" xr:uid="{00000000-0005-0000-0000-0000F8120000}"/>
    <cellStyle name="Explanatory Text 2 4" xfId="6427" xr:uid="{00000000-0005-0000-0000-0000F9120000}"/>
    <cellStyle name="Explanatory Text 2 5" xfId="6848" xr:uid="{00000000-0005-0000-0000-0000FA120000}"/>
    <cellStyle name="Explanatory Text 2 6" xfId="5912" xr:uid="{00000000-0005-0000-0000-0000FB120000}"/>
    <cellStyle name="Explanatory Text 2 7" xfId="6696" xr:uid="{00000000-0005-0000-0000-0000FC120000}"/>
    <cellStyle name="Explanatory Text 2 8" xfId="6498" xr:uid="{00000000-0005-0000-0000-0000FD120000}"/>
    <cellStyle name="Explanatory Text 2 9" xfId="6150" xr:uid="{00000000-0005-0000-0000-0000FE120000}"/>
    <cellStyle name="Explanatory Text 3" xfId="272" xr:uid="{00000000-0005-0000-0000-0000FF120000}"/>
    <cellStyle name="Explanatory Text 4" xfId="5829" xr:uid="{00000000-0005-0000-0000-000000130000}"/>
    <cellStyle name="Explanatory Text 5" xfId="6089" xr:uid="{00000000-0005-0000-0000-000001130000}"/>
    <cellStyle name="Explanatory Text 6" xfId="6142" xr:uid="{00000000-0005-0000-0000-000002130000}"/>
    <cellStyle name="Explanatory Text 7" xfId="6550" xr:uid="{00000000-0005-0000-0000-000003130000}"/>
    <cellStyle name="Explanatory Text 8" xfId="6008" xr:uid="{00000000-0005-0000-0000-000004130000}"/>
    <cellStyle name="Explanatory Text 9" xfId="6898" xr:uid="{00000000-0005-0000-0000-000005130000}"/>
    <cellStyle name="Fixed" xfId="35" xr:uid="{00000000-0005-0000-0000-000006130000}"/>
    <cellStyle name="Fixed 10" xfId="487" xr:uid="{00000000-0005-0000-0000-000007130000}"/>
    <cellStyle name="Fixed 11" xfId="495" xr:uid="{00000000-0005-0000-0000-000008130000}"/>
    <cellStyle name="Fixed 12" xfId="503" xr:uid="{00000000-0005-0000-0000-000009130000}"/>
    <cellStyle name="Fixed 13" xfId="511" xr:uid="{00000000-0005-0000-0000-00000A130000}"/>
    <cellStyle name="Fixed 14" xfId="520" xr:uid="{00000000-0005-0000-0000-00000B130000}"/>
    <cellStyle name="Fixed 15" xfId="529" xr:uid="{00000000-0005-0000-0000-00000C130000}"/>
    <cellStyle name="Fixed 16" xfId="538" xr:uid="{00000000-0005-0000-0000-00000D130000}"/>
    <cellStyle name="Fixed 17" xfId="547" xr:uid="{00000000-0005-0000-0000-00000E130000}"/>
    <cellStyle name="Fixed 18" xfId="556" xr:uid="{00000000-0005-0000-0000-00000F130000}"/>
    <cellStyle name="Fixed 19" xfId="565" xr:uid="{00000000-0005-0000-0000-000010130000}"/>
    <cellStyle name="Fixed 2" xfId="140" xr:uid="{00000000-0005-0000-0000-000011130000}"/>
    <cellStyle name="Fixed 2 10" xfId="1189" xr:uid="{00000000-0005-0000-0000-000012130000}"/>
    <cellStyle name="Fixed 2 11" xfId="1300" xr:uid="{00000000-0005-0000-0000-000013130000}"/>
    <cellStyle name="Fixed 2 12" xfId="1843" xr:uid="{00000000-0005-0000-0000-000014130000}"/>
    <cellStyle name="Fixed 2 13" xfId="2557" xr:uid="{00000000-0005-0000-0000-000015130000}"/>
    <cellStyle name="Fixed 2 14" xfId="3317" xr:uid="{00000000-0005-0000-0000-000016130000}"/>
    <cellStyle name="Fixed 2 15" xfId="3684" xr:uid="{00000000-0005-0000-0000-000017130000}"/>
    <cellStyle name="Fixed 2 2" xfId="392" xr:uid="{00000000-0005-0000-0000-000018130000}"/>
    <cellStyle name="Fixed 2 2 2" xfId="451" xr:uid="{00000000-0005-0000-0000-000019130000}"/>
    <cellStyle name="Fixed 2 2 3" xfId="875" xr:uid="{00000000-0005-0000-0000-00001A130000}"/>
    <cellStyle name="Fixed 2 2 4" xfId="970" xr:uid="{00000000-0005-0000-0000-00001B130000}"/>
    <cellStyle name="Fixed 2 2 4 2" xfId="1404" xr:uid="{00000000-0005-0000-0000-00001C130000}"/>
    <cellStyle name="Fixed 2 2 4 3" xfId="1641" xr:uid="{00000000-0005-0000-0000-00001D130000}"/>
    <cellStyle name="Fixed 2 2 4 4" xfId="1969" xr:uid="{00000000-0005-0000-0000-00001E130000}"/>
    <cellStyle name="Fixed 2 2 4 5" xfId="3084" xr:uid="{00000000-0005-0000-0000-00001F130000}"/>
    <cellStyle name="Fixed 2 2 4 6" xfId="3978" xr:uid="{00000000-0005-0000-0000-000020130000}"/>
    <cellStyle name="Fixed 2 2 4 7" xfId="4802" xr:uid="{00000000-0005-0000-0000-000021130000}"/>
    <cellStyle name="Fixed 2 2 5" xfId="990" xr:uid="{00000000-0005-0000-0000-000022130000}"/>
    <cellStyle name="Fixed 2 2 5 2" xfId="1422" xr:uid="{00000000-0005-0000-0000-000023130000}"/>
    <cellStyle name="Fixed 2 2 5 3" xfId="1659" xr:uid="{00000000-0005-0000-0000-000024130000}"/>
    <cellStyle name="Fixed 2 2 5 4" xfId="1987" xr:uid="{00000000-0005-0000-0000-000025130000}"/>
    <cellStyle name="Fixed 2 2 5 5" xfId="3104" xr:uid="{00000000-0005-0000-0000-000026130000}"/>
    <cellStyle name="Fixed 2 2 5 6" xfId="3911" xr:uid="{00000000-0005-0000-0000-000027130000}"/>
    <cellStyle name="Fixed 2 2 5 7" xfId="4750" xr:uid="{00000000-0005-0000-0000-000028130000}"/>
    <cellStyle name="Fixed 2 2 6" xfId="983" xr:uid="{00000000-0005-0000-0000-000029130000}"/>
    <cellStyle name="Fixed 2 2 6 2" xfId="1415" xr:uid="{00000000-0005-0000-0000-00002A130000}"/>
    <cellStyle name="Fixed 2 2 6 3" xfId="1652" xr:uid="{00000000-0005-0000-0000-00002B130000}"/>
    <cellStyle name="Fixed 2 2 6 4" xfId="1980" xr:uid="{00000000-0005-0000-0000-00002C130000}"/>
    <cellStyle name="Fixed 2 2 6 5" xfId="3097" xr:uid="{00000000-0005-0000-0000-00002D130000}"/>
    <cellStyle name="Fixed 2 2 6 6" xfId="2953" xr:uid="{00000000-0005-0000-0000-00002E130000}"/>
    <cellStyle name="Fixed 2 2 6 7" xfId="2740" xr:uid="{00000000-0005-0000-0000-00002F130000}"/>
    <cellStyle name="Fixed 2 3" xfId="788" xr:uid="{00000000-0005-0000-0000-000030130000}"/>
    <cellStyle name="Fixed 2 3 2" xfId="1056" xr:uid="{00000000-0005-0000-0000-000031130000}"/>
    <cellStyle name="Fixed 2 3 2 2" xfId="1481" xr:uid="{00000000-0005-0000-0000-000032130000}"/>
    <cellStyle name="Fixed 2 3 2 3" xfId="1714" xr:uid="{00000000-0005-0000-0000-000033130000}"/>
    <cellStyle name="Fixed 2 3 2 4" xfId="2042" xr:uid="{00000000-0005-0000-0000-000034130000}"/>
    <cellStyle name="Fixed 2 3 2 5" xfId="3166" xr:uid="{00000000-0005-0000-0000-000035130000}"/>
    <cellStyle name="Fixed 2 3 2 6" xfId="3652" xr:uid="{00000000-0005-0000-0000-000036130000}"/>
    <cellStyle name="Fixed 2 3 2 7" xfId="4529" xr:uid="{00000000-0005-0000-0000-000037130000}"/>
    <cellStyle name="Fixed 2 3 3" xfId="1100" xr:uid="{00000000-0005-0000-0000-000038130000}"/>
    <cellStyle name="Fixed 2 3 3 2" xfId="1523" xr:uid="{00000000-0005-0000-0000-000039130000}"/>
    <cellStyle name="Fixed 2 3 3 3" xfId="1755" xr:uid="{00000000-0005-0000-0000-00003A130000}"/>
    <cellStyle name="Fixed 2 3 3 4" xfId="2083" xr:uid="{00000000-0005-0000-0000-00003B130000}"/>
    <cellStyle name="Fixed 2 3 3 5" xfId="3210" xr:uid="{00000000-0005-0000-0000-00003C130000}"/>
    <cellStyle name="Fixed 2 3 3 6" xfId="3531" xr:uid="{00000000-0005-0000-0000-00003D130000}"/>
    <cellStyle name="Fixed 2 3 3 7" xfId="4429" xr:uid="{00000000-0005-0000-0000-00003E130000}"/>
    <cellStyle name="Fixed 2 3 4" xfId="1139" xr:uid="{00000000-0005-0000-0000-00003F130000}"/>
    <cellStyle name="Fixed 2 3 4 2" xfId="1562" xr:uid="{00000000-0005-0000-0000-000040130000}"/>
    <cellStyle name="Fixed 2 3 4 3" xfId="1793" xr:uid="{00000000-0005-0000-0000-000041130000}"/>
    <cellStyle name="Fixed 2 3 4 4" xfId="2121" xr:uid="{00000000-0005-0000-0000-000042130000}"/>
    <cellStyle name="Fixed 2 3 4 5" xfId="3248" xr:uid="{00000000-0005-0000-0000-000043130000}"/>
    <cellStyle name="Fixed 2 3 4 6" xfId="3740" xr:uid="{00000000-0005-0000-0000-000044130000}"/>
    <cellStyle name="Fixed 2 3 4 7" xfId="4595" xr:uid="{00000000-0005-0000-0000-000045130000}"/>
    <cellStyle name="Fixed 2 4" xfId="832" xr:uid="{00000000-0005-0000-0000-000046130000}"/>
    <cellStyle name="Fixed 2 4 2" xfId="1078" xr:uid="{00000000-0005-0000-0000-000047130000}"/>
    <cellStyle name="Fixed 2 4 2 2" xfId="1502" xr:uid="{00000000-0005-0000-0000-000048130000}"/>
    <cellStyle name="Fixed 2 4 2 3" xfId="1735" xr:uid="{00000000-0005-0000-0000-000049130000}"/>
    <cellStyle name="Fixed 2 4 2 4" xfId="2063" xr:uid="{00000000-0005-0000-0000-00004A130000}"/>
    <cellStyle name="Fixed 2 4 2 5" xfId="3188" xr:uid="{00000000-0005-0000-0000-00004B130000}"/>
    <cellStyle name="Fixed 2 4 2 6" xfId="4031" xr:uid="{00000000-0005-0000-0000-00004C130000}"/>
    <cellStyle name="Fixed 2 4 2 7" xfId="4831" xr:uid="{00000000-0005-0000-0000-00004D130000}"/>
    <cellStyle name="Fixed 2 4 3" xfId="1121" xr:uid="{00000000-0005-0000-0000-00004E130000}"/>
    <cellStyle name="Fixed 2 4 3 2" xfId="1544" xr:uid="{00000000-0005-0000-0000-00004F130000}"/>
    <cellStyle name="Fixed 2 4 3 3" xfId="1776" xr:uid="{00000000-0005-0000-0000-000050130000}"/>
    <cellStyle name="Fixed 2 4 3 4" xfId="2104" xr:uid="{00000000-0005-0000-0000-000051130000}"/>
    <cellStyle name="Fixed 2 4 3 5" xfId="3231" xr:uid="{00000000-0005-0000-0000-000052130000}"/>
    <cellStyle name="Fixed 2 4 3 6" xfId="2782" xr:uid="{00000000-0005-0000-0000-000053130000}"/>
    <cellStyle name="Fixed 2 4 3 7" xfId="3601" xr:uid="{00000000-0005-0000-0000-000054130000}"/>
    <cellStyle name="Fixed 2 4 4" xfId="1156" xr:uid="{00000000-0005-0000-0000-000055130000}"/>
    <cellStyle name="Fixed 2 4 4 2" xfId="1579" xr:uid="{00000000-0005-0000-0000-000056130000}"/>
    <cellStyle name="Fixed 2 4 4 3" xfId="1810" xr:uid="{00000000-0005-0000-0000-000057130000}"/>
    <cellStyle name="Fixed 2 4 4 4" xfId="2138" xr:uid="{00000000-0005-0000-0000-000058130000}"/>
    <cellStyle name="Fixed 2 4 4 5" xfId="3265" xr:uid="{00000000-0005-0000-0000-000059130000}"/>
    <cellStyle name="Fixed 2 4 4 6" xfId="2940" xr:uid="{00000000-0005-0000-0000-00005A130000}"/>
    <cellStyle name="Fixed 2 4 4 7" xfId="2560" xr:uid="{00000000-0005-0000-0000-00005B130000}"/>
    <cellStyle name="Fixed 2 5" xfId="816" xr:uid="{00000000-0005-0000-0000-00005C130000}"/>
    <cellStyle name="Fixed 2 6" xfId="395" xr:uid="{00000000-0005-0000-0000-00005D130000}"/>
    <cellStyle name="Fixed 2 7" xfId="918" xr:uid="{00000000-0005-0000-0000-00005E130000}"/>
    <cellStyle name="Fixed 2 8" xfId="944" xr:uid="{00000000-0005-0000-0000-00005F130000}"/>
    <cellStyle name="Fixed 2 9" xfId="929" xr:uid="{00000000-0005-0000-0000-000060130000}"/>
    <cellStyle name="Fixed 20" xfId="574" xr:uid="{00000000-0005-0000-0000-000061130000}"/>
    <cellStyle name="Fixed 21" xfId="583" xr:uid="{00000000-0005-0000-0000-000062130000}"/>
    <cellStyle name="Fixed 22" xfId="592" xr:uid="{00000000-0005-0000-0000-000063130000}"/>
    <cellStyle name="Fixed 23" xfId="601" xr:uid="{00000000-0005-0000-0000-000064130000}"/>
    <cellStyle name="Fixed 24" xfId="610" xr:uid="{00000000-0005-0000-0000-000065130000}"/>
    <cellStyle name="Fixed 25" xfId="619" xr:uid="{00000000-0005-0000-0000-000066130000}"/>
    <cellStyle name="Fixed 26" xfId="628" xr:uid="{00000000-0005-0000-0000-000067130000}"/>
    <cellStyle name="Fixed 27" xfId="637" xr:uid="{00000000-0005-0000-0000-000068130000}"/>
    <cellStyle name="Fixed 28" xfId="646" xr:uid="{00000000-0005-0000-0000-000069130000}"/>
    <cellStyle name="Fixed 29" xfId="654" xr:uid="{00000000-0005-0000-0000-00006A130000}"/>
    <cellStyle name="Fixed 3" xfId="153" xr:uid="{00000000-0005-0000-0000-00006B130000}"/>
    <cellStyle name="Fixed 3 2" xfId="465" xr:uid="{00000000-0005-0000-0000-00006C130000}"/>
    <cellStyle name="Fixed 3 3" xfId="796" xr:uid="{00000000-0005-0000-0000-00006D130000}"/>
    <cellStyle name="Fixed 3 4" xfId="841" xr:uid="{00000000-0005-0000-0000-00006E130000}"/>
    <cellStyle name="Fixed 3 5" xfId="845" xr:uid="{00000000-0005-0000-0000-00006F130000}"/>
    <cellStyle name="Fixed 3 6" xfId="959" xr:uid="{00000000-0005-0000-0000-000070130000}"/>
    <cellStyle name="Fixed 3 6 2" xfId="1393" xr:uid="{00000000-0005-0000-0000-000071130000}"/>
    <cellStyle name="Fixed 3 6 3" xfId="1630" xr:uid="{00000000-0005-0000-0000-000072130000}"/>
    <cellStyle name="Fixed 3 6 4" xfId="1958" xr:uid="{00000000-0005-0000-0000-000073130000}"/>
    <cellStyle name="Fixed 3 6 5" xfId="3073" xr:uid="{00000000-0005-0000-0000-000074130000}"/>
    <cellStyle name="Fixed 3 6 6" xfId="3048" xr:uid="{00000000-0005-0000-0000-000075130000}"/>
    <cellStyle name="Fixed 3 6 7" xfId="2927" xr:uid="{00000000-0005-0000-0000-000076130000}"/>
    <cellStyle name="Fixed 3 7" xfId="1009" xr:uid="{00000000-0005-0000-0000-000077130000}"/>
    <cellStyle name="Fixed 3 7 2" xfId="1437" xr:uid="{00000000-0005-0000-0000-000078130000}"/>
    <cellStyle name="Fixed 3 7 3" xfId="1674" xr:uid="{00000000-0005-0000-0000-000079130000}"/>
    <cellStyle name="Fixed 3 7 4" xfId="2002" xr:uid="{00000000-0005-0000-0000-00007A130000}"/>
    <cellStyle name="Fixed 3 7 5" xfId="3122" xr:uid="{00000000-0005-0000-0000-00007B130000}"/>
    <cellStyle name="Fixed 3 7 6" xfId="2552" xr:uid="{00000000-0005-0000-0000-00007C130000}"/>
    <cellStyle name="Fixed 3 7 7" xfId="2998" xr:uid="{00000000-0005-0000-0000-00007D130000}"/>
    <cellStyle name="Fixed 3 8" xfId="1003" xr:uid="{00000000-0005-0000-0000-00007E130000}"/>
    <cellStyle name="Fixed 3 8 2" xfId="1432" xr:uid="{00000000-0005-0000-0000-00007F130000}"/>
    <cellStyle name="Fixed 3 8 3" xfId="1669" xr:uid="{00000000-0005-0000-0000-000080130000}"/>
    <cellStyle name="Fixed 3 8 4" xfId="1997" xr:uid="{00000000-0005-0000-0000-000081130000}"/>
    <cellStyle name="Fixed 3 8 5" xfId="3116" xr:uid="{00000000-0005-0000-0000-000082130000}"/>
    <cellStyle name="Fixed 3 8 6" xfId="2807" xr:uid="{00000000-0005-0000-0000-000083130000}"/>
    <cellStyle name="Fixed 3 8 7" xfId="3907" xr:uid="{00000000-0005-0000-0000-000084130000}"/>
    <cellStyle name="Fixed 30" xfId="663" xr:uid="{00000000-0005-0000-0000-000085130000}"/>
    <cellStyle name="Fixed 31" xfId="672" xr:uid="{00000000-0005-0000-0000-000086130000}"/>
    <cellStyle name="Fixed 32" xfId="681" xr:uid="{00000000-0005-0000-0000-000087130000}"/>
    <cellStyle name="Fixed 33" xfId="690" xr:uid="{00000000-0005-0000-0000-000088130000}"/>
    <cellStyle name="Fixed 34" xfId="699" xr:uid="{00000000-0005-0000-0000-000089130000}"/>
    <cellStyle name="Fixed 35" xfId="708" xr:uid="{00000000-0005-0000-0000-00008A130000}"/>
    <cellStyle name="Fixed 36" xfId="717" xr:uid="{00000000-0005-0000-0000-00008B130000}"/>
    <cellStyle name="Fixed 37" xfId="726" xr:uid="{00000000-0005-0000-0000-00008C130000}"/>
    <cellStyle name="Fixed 38" xfId="735" xr:uid="{00000000-0005-0000-0000-00008D130000}"/>
    <cellStyle name="Fixed 39" xfId="743" xr:uid="{00000000-0005-0000-0000-00008E130000}"/>
    <cellStyle name="Fixed 4" xfId="161" xr:uid="{00000000-0005-0000-0000-00008F130000}"/>
    <cellStyle name="Fixed 40" xfId="776" xr:uid="{00000000-0005-0000-0000-000090130000}"/>
    <cellStyle name="Fixed 40 2" xfId="1046" xr:uid="{00000000-0005-0000-0000-000091130000}"/>
    <cellStyle name="Fixed 40 2 2" xfId="1470" xr:uid="{00000000-0005-0000-0000-000092130000}"/>
    <cellStyle name="Fixed 40 2 3" xfId="1703" xr:uid="{00000000-0005-0000-0000-000093130000}"/>
    <cellStyle name="Fixed 40 2 4" xfId="2031" xr:uid="{00000000-0005-0000-0000-000094130000}"/>
    <cellStyle name="Fixed 40 2 5" xfId="3155" xr:uid="{00000000-0005-0000-0000-000095130000}"/>
    <cellStyle name="Fixed 40 2 6" xfId="2909" xr:uid="{00000000-0005-0000-0000-000096130000}"/>
    <cellStyle name="Fixed 40 2 7" xfId="3660" xr:uid="{00000000-0005-0000-0000-000097130000}"/>
    <cellStyle name="Fixed 40 3" xfId="1089" xr:uid="{00000000-0005-0000-0000-000098130000}"/>
    <cellStyle name="Fixed 40 3 2" xfId="1512" xr:uid="{00000000-0005-0000-0000-000099130000}"/>
    <cellStyle name="Fixed 40 3 3" xfId="1744" xr:uid="{00000000-0005-0000-0000-00009A130000}"/>
    <cellStyle name="Fixed 40 3 4" xfId="2072" xr:uid="{00000000-0005-0000-0000-00009B130000}"/>
    <cellStyle name="Fixed 40 3 5" xfId="3199" xr:uid="{00000000-0005-0000-0000-00009C130000}"/>
    <cellStyle name="Fixed 40 3 6" xfId="3760" xr:uid="{00000000-0005-0000-0000-00009D130000}"/>
    <cellStyle name="Fixed 40 3 7" xfId="4608" xr:uid="{00000000-0005-0000-0000-00009E130000}"/>
    <cellStyle name="Fixed 40 4" xfId="1129" xr:uid="{00000000-0005-0000-0000-00009F130000}"/>
    <cellStyle name="Fixed 40 4 2" xfId="1552" xr:uid="{00000000-0005-0000-0000-0000A0130000}"/>
    <cellStyle name="Fixed 40 4 3" xfId="1783" xr:uid="{00000000-0005-0000-0000-0000A1130000}"/>
    <cellStyle name="Fixed 40 4 4" xfId="2111" xr:uid="{00000000-0005-0000-0000-0000A2130000}"/>
    <cellStyle name="Fixed 40 4 5" xfId="3238" xr:uid="{00000000-0005-0000-0000-0000A3130000}"/>
    <cellStyle name="Fixed 40 4 6" xfId="2720" xr:uid="{00000000-0005-0000-0000-0000A4130000}"/>
    <cellStyle name="Fixed 40 4 7" xfId="2593" xr:uid="{00000000-0005-0000-0000-0000A5130000}"/>
    <cellStyle name="Fixed 41" xfId="809" xr:uid="{00000000-0005-0000-0000-0000A6130000}"/>
    <cellStyle name="Fixed 41 2" xfId="1066" xr:uid="{00000000-0005-0000-0000-0000A7130000}"/>
    <cellStyle name="Fixed 41 2 2" xfId="1491" xr:uid="{00000000-0005-0000-0000-0000A8130000}"/>
    <cellStyle name="Fixed 41 2 3" xfId="1724" xr:uid="{00000000-0005-0000-0000-0000A9130000}"/>
    <cellStyle name="Fixed 41 2 4" xfId="2052" xr:uid="{00000000-0005-0000-0000-0000AA130000}"/>
    <cellStyle name="Fixed 41 2 5" xfId="3176" xr:uid="{00000000-0005-0000-0000-0000AB130000}"/>
    <cellStyle name="Fixed 41 2 6" xfId="2870" xr:uid="{00000000-0005-0000-0000-0000AC130000}"/>
    <cellStyle name="Fixed 41 2 7" xfId="3044" xr:uid="{00000000-0005-0000-0000-0000AD130000}"/>
    <cellStyle name="Fixed 41 3" xfId="1110" xr:uid="{00000000-0005-0000-0000-0000AE130000}"/>
    <cellStyle name="Fixed 41 3 2" xfId="1533" xr:uid="{00000000-0005-0000-0000-0000AF130000}"/>
    <cellStyle name="Fixed 41 3 3" xfId="1765" xr:uid="{00000000-0005-0000-0000-0000B0130000}"/>
    <cellStyle name="Fixed 41 3 4" xfId="2093" xr:uid="{00000000-0005-0000-0000-0000B1130000}"/>
    <cellStyle name="Fixed 41 3 5" xfId="3220" xr:uid="{00000000-0005-0000-0000-0000B2130000}"/>
    <cellStyle name="Fixed 41 3 6" xfId="3799" xr:uid="{00000000-0005-0000-0000-0000B3130000}"/>
    <cellStyle name="Fixed 41 3 7" xfId="4642" xr:uid="{00000000-0005-0000-0000-0000B4130000}"/>
    <cellStyle name="Fixed 41 4" xfId="1146" xr:uid="{00000000-0005-0000-0000-0000B5130000}"/>
    <cellStyle name="Fixed 41 4 2" xfId="1569" xr:uid="{00000000-0005-0000-0000-0000B6130000}"/>
    <cellStyle name="Fixed 41 4 3" xfId="1800" xr:uid="{00000000-0005-0000-0000-0000B7130000}"/>
    <cellStyle name="Fixed 41 4 4" xfId="2128" xr:uid="{00000000-0005-0000-0000-0000B8130000}"/>
    <cellStyle name="Fixed 41 4 5" xfId="3255" xr:uid="{00000000-0005-0000-0000-0000B9130000}"/>
    <cellStyle name="Fixed 41 4 6" xfId="3661" xr:uid="{00000000-0005-0000-0000-0000BA130000}"/>
    <cellStyle name="Fixed 41 4 7" xfId="4535" xr:uid="{00000000-0005-0000-0000-0000BB130000}"/>
    <cellStyle name="Fixed 42" xfId="5794" xr:uid="{00000000-0005-0000-0000-0000BC130000}"/>
    <cellStyle name="Fixed 43" xfId="5795" xr:uid="{00000000-0005-0000-0000-0000BD130000}"/>
    <cellStyle name="Fixed 44" xfId="5785" xr:uid="{00000000-0005-0000-0000-0000BE130000}"/>
    <cellStyle name="Fixed 45" xfId="5831" xr:uid="{00000000-0005-0000-0000-0000BF130000}"/>
    <cellStyle name="Fixed 46" xfId="6459" xr:uid="{00000000-0005-0000-0000-0000C0130000}"/>
    <cellStyle name="Fixed 47" xfId="6683" xr:uid="{00000000-0005-0000-0000-0000C1130000}"/>
    <cellStyle name="Fixed 48" xfId="6558" xr:uid="{00000000-0005-0000-0000-0000C2130000}"/>
    <cellStyle name="Fixed 49" xfId="6656" xr:uid="{00000000-0005-0000-0000-0000C3130000}"/>
    <cellStyle name="Fixed 5" xfId="273" xr:uid="{00000000-0005-0000-0000-0000C4130000}"/>
    <cellStyle name="Fixed 50" xfId="6644" xr:uid="{00000000-0005-0000-0000-0000C5130000}"/>
    <cellStyle name="Fixed 51" xfId="6752" xr:uid="{00000000-0005-0000-0000-0000C6130000}"/>
    <cellStyle name="Fixed 52" xfId="5954" xr:uid="{00000000-0005-0000-0000-0000C7130000}"/>
    <cellStyle name="Fixed 53" xfId="6801" xr:uid="{00000000-0005-0000-0000-0000C8130000}"/>
    <cellStyle name="Fixed 54" xfId="5947" xr:uid="{00000000-0005-0000-0000-0000C9130000}"/>
    <cellStyle name="Fixed 55" xfId="8265" xr:uid="{00000000-0005-0000-0000-0000CA130000}"/>
    <cellStyle name="Fixed 56" xfId="8734" xr:uid="{60913A39-B87F-4CDA-B42A-1D01A79A7082}"/>
    <cellStyle name="Fixed 6" xfId="470" xr:uid="{00000000-0005-0000-0000-0000CB130000}"/>
    <cellStyle name="Fixed 7" xfId="457" xr:uid="{00000000-0005-0000-0000-0000CC130000}"/>
    <cellStyle name="Fixed 8" xfId="474" xr:uid="{00000000-0005-0000-0000-0000CD130000}"/>
    <cellStyle name="Fixed 9" xfId="480" xr:uid="{00000000-0005-0000-0000-0000CE130000}"/>
    <cellStyle name="Fixed2 - Style2" xfId="36" xr:uid="{00000000-0005-0000-0000-0000CF130000}"/>
    <cellStyle name="General" xfId="8266" xr:uid="{00000000-0005-0000-0000-0000D0130000}"/>
    <cellStyle name="Good 10" xfId="6505" xr:uid="{00000000-0005-0000-0000-0000D1130000}"/>
    <cellStyle name="Good 11" xfId="6308" xr:uid="{00000000-0005-0000-0000-0000D2130000}"/>
    <cellStyle name="Good 12" xfId="6854" xr:uid="{00000000-0005-0000-0000-0000D3130000}"/>
    <cellStyle name="Good 13" xfId="6960" xr:uid="{00000000-0005-0000-0000-0000D4130000}"/>
    <cellStyle name="Good 2" xfId="276" xr:uid="{00000000-0005-0000-0000-0000D5130000}"/>
    <cellStyle name="Good 2 10" xfId="6264" xr:uid="{00000000-0005-0000-0000-0000D6130000}"/>
    <cellStyle name="Good 2 11" xfId="6239" xr:uid="{00000000-0005-0000-0000-0000D7130000}"/>
    <cellStyle name="Good 2 12" xfId="6685" xr:uid="{00000000-0005-0000-0000-0000D8130000}"/>
    <cellStyle name="Good 2 2" xfId="277" xr:uid="{00000000-0005-0000-0000-0000D9130000}"/>
    <cellStyle name="Good 2 3" xfId="5833" xr:uid="{00000000-0005-0000-0000-0000DA130000}"/>
    <cellStyle name="Good 2 4" xfId="6083" xr:uid="{00000000-0005-0000-0000-0000DB130000}"/>
    <cellStyle name="Good 2 5" xfId="6526" xr:uid="{00000000-0005-0000-0000-0000DC130000}"/>
    <cellStyle name="Good 2 6" xfId="6633" xr:uid="{00000000-0005-0000-0000-0000DD130000}"/>
    <cellStyle name="Good 2 7" xfId="6522" xr:uid="{00000000-0005-0000-0000-0000DE130000}"/>
    <cellStyle name="Good 2 8" xfId="6357" xr:uid="{00000000-0005-0000-0000-0000DF130000}"/>
    <cellStyle name="Good 2 9" xfId="6629" xr:uid="{00000000-0005-0000-0000-0000E0130000}"/>
    <cellStyle name="Good 3" xfId="278" xr:uid="{00000000-0005-0000-0000-0000E1130000}"/>
    <cellStyle name="Good 4" xfId="5832" xr:uid="{00000000-0005-0000-0000-0000E2130000}"/>
    <cellStyle name="Good 5" xfId="6165" xr:uid="{00000000-0005-0000-0000-0000E3130000}"/>
    <cellStyle name="Good 6" xfId="6723" xr:uid="{00000000-0005-0000-0000-0000E4130000}"/>
    <cellStyle name="Good 7" xfId="6307" xr:uid="{00000000-0005-0000-0000-0000E5130000}"/>
    <cellStyle name="Good 8" xfId="6169" xr:uid="{00000000-0005-0000-0000-0000E6130000}"/>
    <cellStyle name="Good 9" xfId="6373" xr:uid="{00000000-0005-0000-0000-0000E7130000}"/>
    <cellStyle name="Grey" xfId="279" xr:uid="{00000000-0005-0000-0000-0000E8130000}"/>
    <cellStyle name="Grey 10" xfId="1298" xr:uid="{00000000-0005-0000-0000-0000E9130000}"/>
    <cellStyle name="Grey 11" xfId="1844" xr:uid="{00000000-0005-0000-0000-0000EA130000}"/>
    <cellStyle name="Grey 12" xfId="2559" xr:uid="{00000000-0005-0000-0000-0000EB130000}"/>
    <cellStyle name="Grey 13" xfId="2932" xr:uid="{00000000-0005-0000-0000-0000EC130000}"/>
    <cellStyle name="Grey 14" xfId="3671" xr:uid="{00000000-0005-0000-0000-0000ED130000}"/>
    <cellStyle name="Grey 15" xfId="5796" xr:uid="{00000000-0005-0000-0000-0000EE130000}"/>
    <cellStyle name="Grey 16" xfId="5792" xr:uid="{00000000-0005-0000-0000-0000EF130000}"/>
    <cellStyle name="Grey 17" xfId="5786" xr:uid="{00000000-0005-0000-0000-0000F0130000}"/>
    <cellStyle name="Grey 2" xfId="280" xr:uid="{00000000-0005-0000-0000-0000F1130000}"/>
    <cellStyle name="Grey 3" xfId="281" xr:uid="{00000000-0005-0000-0000-0000F2130000}"/>
    <cellStyle name="Grey 4" xfId="394" xr:uid="{00000000-0005-0000-0000-0000F3130000}"/>
    <cellStyle name="Grey 5" xfId="393" xr:uid="{00000000-0005-0000-0000-0000F4130000}"/>
    <cellStyle name="Grey 6" xfId="919" xr:uid="{00000000-0005-0000-0000-0000F5130000}"/>
    <cellStyle name="Grey 7" xfId="981" xr:uid="{00000000-0005-0000-0000-0000F6130000}"/>
    <cellStyle name="Grey 8" xfId="922" xr:uid="{00000000-0005-0000-0000-0000F7130000}"/>
    <cellStyle name="Grey 9" xfId="1190" xr:uid="{00000000-0005-0000-0000-0000F8130000}"/>
    <cellStyle name="header" xfId="8267" xr:uid="{00000000-0005-0000-0000-0000F9130000}"/>
    <cellStyle name="Header1" xfId="8268" xr:uid="{00000000-0005-0000-0000-0000FA130000}"/>
    <cellStyle name="Header2" xfId="8269" xr:uid="{00000000-0005-0000-0000-0000FB130000}"/>
    <cellStyle name="Header2 2" xfId="8495" xr:uid="{DD088DE2-85A8-4EC4-8323-25D2B976352B}"/>
    <cellStyle name="Header2 3" xfId="8723" xr:uid="{7CC609FA-7C08-4ADD-922B-284195F6F8FC}"/>
    <cellStyle name="Heading 1 10" xfId="80" xr:uid="{00000000-0005-0000-0000-0000FC130000}"/>
    <cellStyle name="Heading 1 11" xfId="91" xr:uid="{00000000-0005-0000-0000-0000FD130000}"/>
    <cellStyle name="Heading 1 12" xfId="78" xr:uid="{00000000-0005-0000-0000-0000FE130000}"/>
    <cellStyle name="Heading 1 13" xfId="107" xr:uid="{00000000-0005-0000-0000-0000FF130000}"/>
    <cellStyle name="Heading 1 14" xfId="110" xr:uid="{00000000-0005-0000-0000-000000140000}"/>
    <cellStyle name="Heading 1 15" xfId="105" xr:uid="{00000000-0005-0000-0000-000001140000}"/>
    <cellStyle name="Heading 1 16" xfId="112" xr:uid="{00000000-0005-0000-0000-000002140000}"/>
    <cellStyle name="Heading 1 17" xfId="117" xr:uid="{00000000-0005-0000-0000-000003140000}"/>
    <cellStyle name="Heading 1 18" xfId="121" xr:uid="{00000000-0005-0000-0000-000004140000}"/>
    <cellStyle name="Heading 1 19" xfId="126" xr:uid="{00000000-0005-0000-0000-000005140000}"/>
    <cellStyle name="Heading 1 2" xfId="37" xr:uid="{00000000-0005-0000-0000-000006140000}"/>
    <cellStyle name="Heading 1 2 10" xfId="6093" xr:uid="{00000000-0005-0000-0000-000007140000}"/>
    <cellStyle name="Heading 1 2 11" xfId="6703" xr:uid="{00000000-0005-0000-0000-000008140000}"/>
    <cellStyle name="Heading 1 2 12" xfId="6641" xr:uid="{00000000-0005-0000-0000-000009140000}"/>
    <cellStyle name="Heading 1 2 13" xfId="5936" xr:uid="{00000000-0005-0000-0000-00000A140000}"/>
    <cellStyle name="Heading 1 2 14" xfId="6006" xr:uid="{00000000-0005-0000-0000-00000B140000}"/>
    <cellStyle name="Heading 1 2 15" xfId="5943" xr:uid="{00000000-0005-0000-0000-00000C140000}"/>
    <cellStyle name="Heading 1 2 16" xfId="8270" xr:uid="{00000000-0005-0000-0000-00000D140000}"/>
    <cellStyle name="Heading 1 2 2" xfId="283" xr:uid="{00000000-0005-0000-0000-00000E140000}"/>
    <cellStyle name="Heading 1 2 2 10" xfId="6434" xr:uid="{00000000-0005-0000-0000-00000F140000}"/>
    <cellStyle name="Heading 1 2 2 11" xfId="6546" xr:uid="{00000000-0005-0000-0000-000010140000}"/>
    <cellStyle name="Heading 1 2 2 12" xfId="6095" xr:uid="{00000000-0005-0000-0000-000011140000}"/>
    <cellStyle name="Heading 1 2 2 13" xfId="6587" xr:uid="{00000000-0005-0000-0000-000012140000}"/>
    <cellStyle name="Heading 1 2 2 14" xfId="6267" xr:uid="{00000000-0005-0000-0000-000013140000}"/>
    <cellStyle name="Heading 1 2 2 2" xfId="452" xr:uid="{00000000-0005-0000-0000-000014140000}"/>
    <cellStyle name="Heading 1 2 2 2 2" xfId="1405" xr:uid="{00000000-0005-0000-0000-000015140000}"/>
    <cellStyle name="Heading 1 2 2 2 3" xfId="1642" xr:uid="{00000000-0005-0000-0000-000016140000}"/>
    <cellStyle name="Heading 1 2 2 2 4" xfId="1970" xr:uid="{00000000-0005-0000-0000-000017140000}"/>
    <cellStyle name="Heading 1 2 2 2 5" xfId="3085" xr:uid="{00000000-0005-0000-0000-000018140000}"/>
    <cellStyle name="Heading 1 2 2 2 6" xfId="3721" xr:uid="{00000000-0005-0000-0000-000019140000}"/>
    <cellStyle name="Heading 1 2 2 2 7" xfId="4582" xr:uid="{00000000-0005-0000-0000-00001A140000}"/>
    <cellStyle name="Heading 1 2 2 3" xfId="989" xr:uid="{00000000-0005-0000-0000-00001B140000}"/>
    <cellStyle name="Heading 1 2 2 3 2" xfId="1421" xr:uid="{00000000-0005-0000-0000-00001C140000}"/>
    <cellStyle name="Heading 1 2 2 3 3" xfId="1658" xr:uid="{00000000-0005-0000-0000-00001D140000}"/>
    <cellStyle name="Heading 1 2 2 3 4" xfId="1986" xr:uid="{00000000-0005-0000-0000-00001E140000}"/>
    <cellStyle name="Heading 1 2 2 3 5" xfId="3103" xr:uid="{00000000-0005-0000-0000-00001F140000}"/>
    <cellStyle name="Heading 1 2 2 3 6" xfId="3504" xr:uid="{00000000-0005-0000-0000-000020140000}"/>
    <cellStyle name="Heading 1 2 2 3 7" xfId="4404" xr:uid="{00000000-0005-0000-0000-000021140000}"/>
    <cellStyle name="Heading 1 2 2 4" xfId="994" xr:uid="{00000000-0005-0000-0000-000022140000}"/>
    <cellStyle name="Heading 1 2 2 4 2" xfId="1425" xr:uid="{00000000-0005-0000-0000-000023140000}"/>
    <cellStyle name="Heading 1 2 2 4 3" xfId="1662" xr:uid="{00000000-0005-0000-0000-000024140000}"/>
    <cellStyle name="Heading 1 2 2 4 4" xfId="1990" xr:uid="{00000000-0005-0000-0000-000025140000}"/>
    <cellStyle name="Heading 1 2 2 4 5" xfId="3107" xr:uid="{00000000-0005-0000-0000-000026140000}"/>
    <cellStyle name="Heading 1 2 2 4 6" xfId="2729" xr:uid="{00000000-0005-0000-0000-000027140000}"/>
    <cellStyle name="Heading 1 2 2 4 7" xfId="2587" xr:uid="{00000000-0005-0000-0000-000028140000}"/>
    <cellStyle name="Heading 1 2 2 5" xfId="5931" xr:uid="{00000000-0005-0000-0000-000029140000}"/>
    <cellStyle name="Heading 1 2 2 6" xfId="5991" xr:uid="{00000000-0005-0000-0000-00002A140000}"/>
    <cellStyle name="Heading 1 2 2 7" xfId="6774" xr:uid="{00000000-0005-0000-0000-00002B140000}"/>
    <cellStyle name="Heading 1 2 2 8" xfId="6869" xr:uid="{00000000-0005-0000-0000-00002C140000}"/>
    <cellStyle name="Heading 1 2 2 9" xfId="6810" xr:uid="{00000000-0005-0000-0000-00002D140000}"/>
    <cellStyle name="Heading 1 2 3" xfId="789" xr:uid="{00000000-0005-0000-0000-00002E140000}"/>
    <cellStyle name="Heading 1 2 3 2" xfId="1057" xr:uid="{00000000-0005-0000-0000-00002F140000}"/>
    <cellStyle name="Heading 1 2 3 2 2" xfId="1482" xr:uid="{00000000-0005-0000-0000-000030140000}"/>
    <cellStyle name="Heading 1 2 3 2 3" xfId="1715" xr:uid="{00000000-0005-0000-0000-000031140000}"/>
    <cellStyle name="Heading 1 2 3 2 4" xfId="2043" xr:uid="{00000000-0005-0000-0000-000032140000}"/>
    <cellStyle name="Heading 1 2 3 2 5" xfId="3167" xr:uid="{00000000-0005-0000-0000-000033140000}"/>
    <cellStyle name="Heading 1 2 3 2 6" xfId="3479" xr:uid="{00000000-0005-0000-0000-000034140000}"/>
    <cellStyle name="Heading 1 2 3 2 7" xfId="4389" xr:uid="{00000000-0005-0000-0000-000035140000}"/>
    <cellStyle name="Heading 1 2 3 3" xfId="1101" xr:uid="{00000000-0005-0000-0000-000036140000}"/>
    <cellStyle name="Heading 1 2 3 3 2" xfId="1524" xr:uid="{00000000-0005-0000-0000-000037140000}"/>
    <cellStyle name="Heading 1 2 3 3 3" xfId="1756" xr:uid="{00000000-0005-0000-0000-000038140000}"/>
    <cellStyle name="Heading 1 2 3 3 4" xfId="2084" xr:uid="{00000000-0005-0000-0000-000039140000}"/>
    <cellStyle name="Heading 1 2 3 3 5" xfId="3211" xr:uid="{00000000-0005-0000-0000-00003A140000}"/>
    <cellStyle name="Heading 1 2 3 3 6" xfId="3925" xr:uid="{00000000-0005-0000-0000-00003B140000}"/>
    <cellStyle name="Heading 1 2 3 3 7" xfId="4760" xr:uid="{00000000-0005-0000-0000-00003C140000}"/>
    <cellStyle name="Heading 1 2 3 4" xfId="1140" xr:uid="{00000000-0005-0000-0000-00003D140000}"/>
    <cellStyle name="Heading 1 2 3 4 2" xfId="1563" xr:uid="{00000000-0005-0000-0000-00003E140000}"/>
    <cellStyle name="Heading 1 2 3 4 3" xfId="1794" xr:uid="{00000000-0005-0000-0000-00003F140000}"/>
    <cellStyle name="Heading 1 2 3 4 4" xfId="2122" xr:uid="{00000000-0005-0000-0000-000040140000}"/>
    <cellStyle name="Heading 1 2 3 4 5" xfId="3249" xr:uid="{00000000-0005-0000-0000-000041140000}"/>
    <cellStyle name="Heading 1 2 3 4 6" xfId="3578" xr:uid="{00000000-0005-0000-0000-000042140000}"/>
    <cellStyle name="Heading 1 2 3 4 7" xfId="4466" xr:uid="{00000000-0005-0000-0000-000043140000}"/>
    <cellStyle name="Heading 1 2 4" xfId="833" xr:uid="{00000000-0005-0000-0000-000044140000}"/>
    <cellStyle name="Heading 1 2 4 2" xfId="1079" xr:uid="{00000000-0005-0000-0000-000045140000}"/>
    <cellStyle name="Heading 1 2 4 2 2" xfId="1503" xr:uid="{00000000-0005-0000-0000-000046140000}"/>
    <cellStyle name="Heading 1 2 4 2 3" xfId="1736" xr:uid="{00000000-0005-0000-0000-000047140000}"/>
    <cellStyle name="Heading 1 2 4 2 4" xfId="2064" xr:uid="{00000000-0005-0000-0000-000048140000}"/>
    <cellStyle name="Heading 1 2 4 2 5" xfId="3189" xr:uid="{00000000-0005-0000-0000-000049140000}"/>
    <cellStyle name="Heading 1 2 4 2 6" xfId="3771" xr:uid="{00000000-0005-0000-0000-00004A140000}"/>
    <cellStyle name="Heading 1 2 4 2 7" xfId="4615" xr:uid="{00000000-0005-0000-0000-00004B140000}"/>
    <cellStyle name="Heading 1 2 4 3" xfId="1122" xr:uid="{00000000-0005-0000-0000-00004C140000}"/>
    <cellStyle name="Heading 1 2 4 3 2" xfId="1545" xr:uid="{00000000-0005-0000-0000-00004D140000}"/>
    <cellStyle name="Heading 1 2 4 3 3" xfId="1777" xr:uid="{00000000-0005-0000-0000-00004E140000}"/>
    <cellStyle name="Heading 1 2 4 3 4" xfId="2105" xr:uid="{00000000-0005-0000-0000-00004F140000}"/>
    <cellStyle name="Heading 1 2 4 3 5" xfId="3232" xr:uid="{00000000-0005-0000-0000-000050140000}"/>
    <cellStyle name="Heading 1 2 4 3 6" xfId="2775" xr:uid="{00000000-0005-0000-0000-000051140000}"/>
    <cellStyle name="Heading 1 2 4 3 7" xfId="2570" xr:uid="{00000000-0005-0000-0000-000052140000}"/>
    <cellStyle name="Heading 1 2 4 4" xfId="1157" xr:uid="{00000000-0005-0000-0000-000053140000}"/>
    <cellStyle name="Heading 1 2 4 4 2" xfId="1580" xr:uid="{00000000-0005-0000-0000-000054140000}"/>
    <cellStyle name="Heading 1 2 4 4 3" xfId="1811" xr:uid="{00000000-0005-0000-0000-000055140000}"/>
    <cellStyle name="Heading 1 2 4 4 4" xfId="2139" xr:uid="{00000000-0005-0000-0000-000056140000}"/>
    <cellStyle name="Heading 1 2 4 4 5" xfId="3266" xr:uid="{00000000-0005-0000-0000-000057140000}"/>
    <cellStyle name="Heading 1 2 4 4 6" xfId="2935" xr:uid="{00000000-0005-0000-0000-000058140000}"/>
    <cellStyle name="Heading 1 2 4 4 7" xfId="3502" xr:uid="{00000000-0005-0000-0000-000059140000}"/>
    <cellStyle name="Heading 1 2 5" xfId="815" xr:uid="{00000000-0005-0000-0000-00005A140000}"/>
    <cellStyle name="Heading 1 2 6" xfId="5837" xr:uid="{00000000-0005-0000-0000-00005B140000}"/>
    <cellStyle name="Heading 1 2 7" xfId="6154" xr:uid="{00000000-0005-0000-0000-00005C140000}"/>
    <cellStyle name="Heading 1 2 8" xfId="6452" xr:uid="{00000000-0005-0000-0000-00005D140000}"/>
    <cellStyle name="Heading 1 2 9" xfId="6339" xr:uid="{00000000-0005-0000-0000-00005E140000}"/>
    <cellStyle name="Heading 1 20" xfId="129" xr:uid="{00000000-0005-0000-0000-00005F140000}"/>
    <cellStyle name="Heading 1 21" xfId="124" xr:uid="{00000000-0005-0000-0000-000060140000}"/>
    <cellStyle name="Heading 1 22" xfId="131" xr:uid="{00000000-0005-0000-0000-000061140000}"/>
    <cellStyle name="Heading 1 23" xfId="141" xr:uid="{00000000-0005-0000-0000-000062140000}"/>
    <cellStyle name="Heading 1 24" xfId="155" xr:uid="{00000000-0005-0000-0000-000063140000}"/>
    <cellStyle name="Heading 1 25" xfId="160" xr:uid="{00000000-0005-0000-0000-000064140000}"/>
    <cellStyle name="Heading 1 26" xfId="282" xr:uid="{00000000-0005-0000-0000-000065140000}"/>
    <cellStyle name="Heading 1 27" xfId="5836" xr:uid="{00000000-0005-0000-0000-000066140000}"/>
    <cellStyle name="Heading 1 28" xfId="6202" xr:uid="{00000000-0005-0000-0000-000067140000}"/>
    <cellStyle name="Heading 1 29" xfId="6662" xr:uid="{00000000-0005-0000-0000-000068140000}"/>
    <cellStyle name="Heading 1 3" xfId="67" xr:uid="{00000000-0005-0000-0000-000069140000}"/>
    <cellStyle name="Heading 1 3 10" xfId="6761" xr:uid="{00000000-0005-0000-0000-00006A140000}"/>
    <cellStyle name="Heading 1 3 11" xfId="6930" xr:uid="{00000000-0005-0000-0000-00006B140000}"/>
    <cellStyle name="Heading 1 3 12" xfId="6279" xr:uid="{00000000-0005-0000-0000-00006C140000}"/>
    <cellStyle name="Heading 1 3 2" xfId="284" xr:uid="{00000000-0005-0000-0000-00006D140000}"/>
    <cellStyle name="Heading 1 3 3" xfId="5838" xr:uid="{00000000-0005-0000-0000-00006E140000}"/>
    <cellStyle name="Heading 1 3 4" xfId="6078" xr:uid="{00000000-0005-0000-0000-00006F140000}"/>
    <cellStyle name="Heading 1 3 5" xfId="5950" xr:uid="{00000000-0005-0000-0000-000070140000}"/>
    <cellStyle name="Heading 1 3 6" xfId="6117" xr:uid="{00000000-0005-0000-0000-000071140000}"/>
    <cellStyle name="Heading 1 3 7" xfId="6767" xr:uid="{00000000-0005-0000-0000-000072140000}"/>
    <cellStyle name="Heading 1 3 8" xfId="6104" xr:uid="{00000000-0005-0000-0000-000073140000}"/>
    <cellStyle name="Heading 1 3 9" xfId="6050" xr:uid="{00000000-0005-0000-0000-000074140000}"/>
    <cellStyle name="Heading 1 30" xfId="6582" xr:uid="{00000000-0005-0000-0000-000075140000}"/>
    <cellStyle name="Heading 1 31" xfId="6195" xr:uid="{00000000-0005-0000-0000-000076140000}"/>
    <cellStyle name="Heading 1 32" xfId="6332" xr:uid="{00000000-0005-0000-0000-000077140000}"/>
    <cellStyle name="Heading 1 33" xfId="6611" xr:uid="{00000000-0005-0000-0000-000078140000}"/>
    <cellStyle name="Heading 1 34" xfId="6054" xr:uid="{00000000-0005-0000-0000-000079140000}"/>
    <cellStyle name="Heading 1 35" xfId="6309" xr:uid="{00000000-0005-0000-0000-00007A140000}"/>
    <cellStyle name="Heading 1 36" xfId="7028" xr:uid="{00000000-0005-0000-0000-00007B140000}"/>
    <cellStyle name="Heading 1 4" xfId="72" xr:uid="{00000000-0005-0000-0000-00007C140000}"/>
    <cellStyle name="Heading 1 4 10" xfId="2563" xr:uid="{00000000-0005-0000-0000-00007D140000}"/>
    <cellStyle name="Heading 1 4 11" xfId="2900" xr:uid="{00000000-0005-0000-0000-00007E140000}"/>
    <cellStyle name="Heading 1 4 12" xfId="3575" xr:uid="{00000000-0005-0000-0000-00007F140000}"/>
    <cellStyle name="Heading 1 4 2" xfId="396" xr:uid="{00000000-0005-0000-0000-000080140000}"/>
    <cellStyle name="Heading 1 4 3" xfId="391" xr:uid="{00000000-0005-0000-0000-000081140000}"/>
    <cellStyle name="Heading 1 4 4" xfId="920" xr:uid="{00000000-0005-0000-0000-000082140000}"/>
    <cellStyle name="Heading 1 4 5" xfId="1039" xr:uid="{00000000-0005-0000-0000-000083140000}"/>
    <cellStyle name="Heading 1 4 6" xfId="895" xr:uid="{00000000-0005-0000-0000-000084140000}"/>
    <cellStyle name="Heading 1 4 7" xfId="1191" xr:uid="{00000000-0005-0000-0000-000085140000}"/>
    <cellStyle name="Heading 1 4 8" xfId="1340" xr:uid="{00000000-0005-0000-0000-000086140000}"/>
    <cellStyle name="Heading 1 4 9" xfId="1845" xr:uid="{00000000-0005-0000-0000-000087140000}"/>
    <cellStyle name="Heading 1 5" xfId="69" xr:uid="{00000000-0005-0000-0000-000088140000}"/>
    <cellStyle name="Heading 1 6" xfId="84" xr:uid="{00000000-0005-0000-0000-000089140000}"/>
    <cellStyle name="Heading 1 7" xfId="87" xr:uid="{00000000-0005-0000-0000-00008A140000}"/>
    <cellStyle name="Heading 1 8" xfId="82" xr:uid="{00000000-0005-0000-0000-00008B140000}"/>
    <cellStyle name="Heading 1 9" xfId="89" xr:uid="{00000000-0005-0000-0000-00008C140000}"/>
    <cellStyle name="Heading 2 10" xfId="81" xr:uid="{00000000-0005-0000-0000-00008D140000}"/>
    <cellStyle name="Heading 2 11" xfId="90" xr:uid="{00000000-0005-0000-0000-00008E140000}"/>
    <cellStyle name="Heading 2 12" xfId="79" xr:uid="{00000000-0005-0000-0000-00008F140000}"/>
    <cellStyle name="Heading 2 13" xfId="108" xr:uid="{00000000-0005-0000-0000-000090140000}"/>
    <cellStyle name="Heading 2 14" xfId="109" xr:uid="{00000000-0005-0000-0000-000091140000}"/>
    <cellStyle name="Heading 2 15" xfId="106" xr:uid="{00000000-0005-0000-0000-000092140000}"/>
    <cellStyle name="Heading 2 16" xfId="113" xr:uid="{00000000-0005-0000-0000-000093140000}"/>
    <cellStyle name="Heading 2 17" xfId="116" xr:uid="{00000000-0005-0000-0000-000094140000}"/>
    <cellStyle name="Heading 2 18" xfId="122" xr:uid="{00000000-0005-0000-0000-000095140000}"/>
    <cellStyle name="Heading 2 19" xfId="127" xr:uid="{00000000-0005-0000-0000-000096140000}"/>
    <cellStyle name="Heading 2 2" xfId="38" xr:uid="{00000000-0005-0000-0000-000097140000}"/>
    <cellStyle name="Heading 2 2 10" xfId="6776" xr:uid="{00000000-0005-0000-0000-000098140000}"/>
    <cellStyle name="Heading 2 2 11" xfId="6181" xr:uid="{00000000-0005-0000-0000-000099140000}"/>
    <cellStyle name="Heading 2 2 12" xfId="6200" xr:uid="{00000000-0005-0000-0000-00009A140000}"/>
    <cellStyle name="Heading 2 2 13" xfId="6447" xr:uid="{00000000-0005-0000-0000-00009B140000}"/>
    <cellStyle name="Heading 2 2 14" xfId="6966" xr:uid="{00000000-0005-0000-0000-00009C140000}"/>
    <cellStyle name="Heading 2 2 15" xfId="6921" xr:uid="{00000000-0005-0000-0000-00009D140000}"/>
    <cellStyle name="Heading 2 2 16" xfId="8271" xr:uid="{00000000-0005-0000-0000-00009E140000}"/>
    <cellStyle name="Heading 2 2 2" xfId="287" xr:uid="{00000000-0005-0000-0000-00009F140000}"/>
    <cellStyle name="Heading 2 2 2 10" xfId="6642" xr:uid="{00000000-0005-0000-0000-0000A0140000}"/>
    <cellStyle name="Heading 2 2 2 11" xfId="6064" xr:uid="{00000000-0005-0000-0000-0000A1140000}"/>
    <cellStyle name="Heading 2 2 2 12" xfId="6829" xr:uid="{00000000-0005-0000-0000-0000A2140000}"/>
    <cellStyle name="Heading 2 2 2 13" xfId="5973" xr:uid="{00000000-0005-0000-0000-0000A3140000}"/>
    <cellStyle name="Heading 2 2 2 14" xfId="6535" xr:uid="{00000000-0005-0000-0000-0000A4140000}"/>
    <cellStyle name="Heading 2 2 2 2" xfId="453" xr:uid="{00000000-0005-0000-0000-0000A5140000}"/>
    <cellStyle name="Heading 2 2 2 2 2" xfId="1406" xr:uid="{00000000-0005-0000-0000-0000A6140000}"/>
    <cellStyle name="Heading 2 2 2 2 3" xfId="1643" xr:uid="{00000000-0005-0000-0000-0000A7140000}"/>
    <cellStyle name="Heading 2 2 2 2 4" xfId="1971" xr:uid="{00000000-0005-0000-0000-0000A8140000}"/>
    <cellStyle name="Heading 2 2 2 2 5" xfId="3086" xr:uid="{00000000-0005-0000-0000-0000A9140000}"/>
    <cellStyle name="Heading 2 2 2 2 6" xfId="3560" xr:uid="{00000000-0005-0000-0000-0000AA140000}"/>
    <cellStyle name="Heading 2 2 2 2 7" xfId="4454" xr:uid="{00000000-0005-0000-0000-0000AB140000}"/>
    <cellStyle name="Heading 2 2 2 3" xfId="988" xr:uid="{00000000-0005-0000-0000-0000AC140000}"/>
    <cellStyle name="Heading 2 2 2 3 2" xfId="1420" xr:uid="{00000000-0005-0000-0000-0000AD140000}"/>
    <cellStyle name="Heading 2 2 2 3 3" xfId="1657" xr:uid="{00000000-0005-0000-0000-0000AE140000}"/>
    <cellStyle name="Heading 2 2 2 3 4" xfId="1985" xr:uid="{00000000-0005-0000-0000-0000AF140000}"/>
    <cellStyle name="Heading 2 2 2 3 5" xfId="3102" xr:uid="{00000000-0005-0000-0000-0000B0140000}"/>
    <cellStyle name="Heading 2 2 2 3 6" xfId="3669" xr:uid="{00000000-0005-0000-0000-0000B1140000}"/>
    <cellStyle name="Heading 2 2 2 3 7" xfId="4541" xr:uid="{00000000-0005-0000-0000-0000B2140000}"/>
    <cellStyle name="Heading 2 2 2 4" xfId="1012" xr:uid="{00000000-0005-0000-0000-0000B3140000}"/>
    <cellStyle name="Heading 2 2 2 4 2" xfId="1440" xr:uid="{00000000-0005-0000-0000-0000B4140000}"/>
    <cellStyle name="Heading 2 2 2 4 3" xfId="1677" xr:uid="{00000000-0005-0000-0000-0000B5140000}"/>
    <cellStyle name="Heading 2 2 2 4 4" xfId="2005" xr:uid="{00000000-0005-0000-0000-0000B6140000}"/>
    <cellStyle name="Heading 2 2 2 4 5" xfId="3125" xr:uid="{00000000-0005-0000-0000-0000B7140000}"/>
    <cellStyle name="Heading 2 2 2 4 6" xfId="2549" xr:uid="{00000000-0005-0000-0000-0000B8140000}"/>
    <cellStyle name="Heading 2 2 2 4 7" xfId="3193" xr:uid="{00000000-0005-0000-0000-0000B9140000}"/>
    <cellStyle name="Heading 2 2 2 5" xfId="5932" xr:uid="{00000000-0005-0000-0000-0000BA140000}"/>
    <cellStyle name="Heading 2 2 2 6" xfId="5990" xr:uid="{00000000-0005-0000-0000-0000BB140000}"/>
    <cellStyle name="Heading 2 2 2 7" xfId="6245" xr:uid="{00000000-0005-0000-0000-0000BC140000}"/>
    <cellStyle name="Heading 2 2 2 8" xfId="6162" xr:uid="{00000000-0005-0000-0000-0000BD140000}"/>
    <cellStyle name="Heading 2 2 2 9" xfId="6588" xr:uid="{00000000-0005-0000-0000-0000BE140000}"/>
    <cellStyle name="Heading 2 2 3" xfId="790" xr:uid="{00000000-0005-0000-0000-0000BF140000}"/>
    <cellStyle name="Heading 2 2 3 2" xfId="1058" xr:uid="{00000000-0005-0000-0000-0000C0140000}"/>
    <cellStyle name="Heading 2 2 3 2 2" xfId="1483" xr:uid="{00000000-0005-0000-0000-0000C1140000}"/>
    <cellStyle name="Heading 2 2 3 2 3" xfId="1716" xr:uid="{00000000-0005-0000-0000-0000C2140000}"/>
    <cellStyle name="Heading 2 2 3 2 4" xfId="2044" xr:uid="{00000000-0005-0000-0000-0000C3140000}"/>
    <cellStyle name="Heading 2 2 3 2 5" xfId="3168" xr:uid="{00000000-0005-0000-0000-0000C4140000}"/>
    <cellStyle name="Heading 2 2 3 2 6" xfId="2993" xr:uid="{00000000-0005-0000-0000-0000C5140000}"/>
    <cellStyle name="Heading 2 2 3 2 7" xfId="3588" xr:uid="{00000000-0005-0000-0000-0000C6140000}"/>
    <cellStyle name="Heading 2 2 3 3" xfId="1102" xr:uid="{00000000-0005-0000-0000-0000C7140000}"/>
    <cellStyle name="Heading 2 2 3 3 2" xfId="1525" xr:uid="{00000000-0005-0000-0000-0000C8140000}"/>
    <cellStyle name="Heading 2 2 3 3 3" xfId="1757" xr:uid="{00000000-0005-0000-0000-0000C9140000}"/>
    <cellStyle name="Heading 2 2 3 3 4" xfId="2085" xr:uid="{00000000-0005-0000-0000-0000CA140000}"/>
    <cellStyle name="Heading 2 2 3 3 5" xfId="3212" xr:uid="{00000000-0005-0000-0000-0000CB140000}"/>
    <cellStyle name="Heading 2 2 3 3 6" xfId="3670" xr:uid="{00000000-0005-0000-0000-0000CC140000}"/>
    <cellStyle name="Heading 2 2 3 3 7" xfId="4542" xr:uid="{00000000-0005-0000-0000-0000CD140000}"/>
    <cellStyle name="Heading 2 2 3 4" xfId="1141" xr:uid="{00000000-0005-0000-0000-0000CE140000}"/>
    <cellStyle name="Heading 2 2 3 4 2" xfId="1564" xr:uid="{00000000-0005-0000-0000-0000CF140000}"/>
    <cellStyle name="Heading 2 2 3 4 3" xfId="1795" xr:uid="{00000000-0005-0000-0000-0000D0140000}"/>
    <cellStyle name="Heading 2 2 3 4 4" xfId="2123" xr:uid="{00000000-0005-0000-0000-0000D1140000}"/>
    <cellStyle name="Heading 2 2 3 4 5" xfId="3250" xr:uid="{00000000-0005-0000-0000-0000D2140000}"/>
    <cellStyle name="Heading 2 2 3 4 6" xfId="3968" xr:uid="{00000000-0005-0000-0000-0000D3140000}"/>
    <cellStyle name="Heading 2 2 3 4 7" xfId="4796" xr:uid="{00000000-0005-0000-0000-0000D4140000}"/>
    <cellStyle name="Heading 2 2 4" xfId="834" xr:uid="{00000000-0005-0000-0000-0000D5140000}"/>
    <cellStyle name="Heading 2 2 4 2" xfId="1080" xr:uid="{00000000-0005-0000-0000-0000D6140000}"/>
    <cellStyle name="Heading 2 2 4 2 2" xfId="1504" xr:uid="{00000000-0005-0000-0000-0000D7140000}"/>
    <cellStyle name="Heading 2 2 4 2 3" xfId="1737" xr:uid="{00000000-0005-0000-0000-0000D8140000}"/>
    <cellStyle name="Heading 2 2 4 2 4" xfId="2065" xr:uid="{00000000-0005-0000-0000-0000D9140000}"/>
    <cellStyle name="Heading 2 2 4 2 5" xfId="3190" xr:uid="{00000000-0005-0000-0000-0000DA140000}"/>
    <cellStyle name="Heading 2 2 4 2 6" xfId="3606" xr:uid="{00000000-0005-0000-0000-0000DB140000}"/>
    <cellStyle name="Heading 2 2 4 2 7" xfId="4484" xr:uid="{00000000-0005-0000-0000-0000DC140000}"/>
    <cellStyle name="Heading 2 2 4 3" xfId="1123" xr:uid="{00000000-0005-0000-0000-0000DD140000}"/>
    <cellStyle name="Heading 2 2 4 3 2" xfId="1546" xr:uid="{00000000-0005-0000-0000-0000DE140000}"/>
    <cellStyle name="Heading 2 2 4 3 3" xfId="1778" xr:uid="{00000000-0005-0000-0000-0000DF140000}"/>
    <cellStyle name="Heading 2 2 4 3 4" xfId="2106" xr:uid="{00000000-0005-0000-0000-0000E0140000}"/>
    <cellStyle name="Heading 2 2 4 3 5" xfId="3233" xr:uid="{00000000-0005-0000-0000-0000E1140000}"/>
    <cellStyle name="Heading 2 2 4 3 6" xfId="2546" xr:uid="{00000000-0005-0000-0000-0000E2140000}"/>
    <cellStyle name="Heading 2 2 4 3 7" xfId="3705" xr:uid="{00000000-0005-0000-0000-0000E3140000}"/>
    <cellStyle name="Heading 2 2 4 4" xfId="1158" xr:uid="{00000000-0005-0000-0000-0000E4140000}"/>
    <cellStyle name="Heading 2 2 4 4 2" xfId="1581" xr:uid="{00000000-0005-0000-0000-0000E5140000}"/>
    <cellStyle name="Heading 2 2 4 4 3" xfId="1812" xr:uid="{00000000-0005-0000-0000-0000E6140000}"/>
    <cellStyle name="Heading 2 2 4 4 4" xfId="2140" xr:uid="{00000000-0005-0000-0000-0000E7140000}"/>
    <cellStyle name="Heading 2 2 4 4 5" xfId="3267" xr:uid="{00000000-0005-0000-0000-0000E8140000}"/>
    <cellStyle name="Heading 2 2 4 4 6" xfId="2930" xr:uid="{00000000-0005-0000-0000-0000E9140000}"/>
    <cellStyle name="Heading 2 2 4 4 7" xfId="2954" xr:uid="{00000000-0005-0000-0000-0000EA140000}"/>
    <cellStyle name="Heading 2 2 5" xfId="814" xr:uid="{00000000-0005-0000-0000-0000EB140000}"/>
    <cellStyle name="Heading 2 2 6" xfId="5840" xr:uid="{00000000-0005-0000-0000-0000EC140000}"/>
    <cellStyle name="Heading 2 2 7" xfId="6384" xr:uid="{00000000-0005-0000-0000-0000ED140000}"/>
    <cellStyle name="Heading 2 2 8" xfId="6325" xr:uid="{00000000-0005-0000-0000-0000EE140000}"/>
    <cellStyle name="Heading 2 2 9" xfId="6461" xr:uid="{00000000-0005-0000-0000-0000EF140000}"/>
    <cellStyle name="Heading 2 20" xfId="128" xr:uid="{00000000-0005-0000-0000-0000F0140000}"/>
    <cellStyle name="Heading 2 21" xfId="125" xr:uid="{00000000-0005-0000-0000-0000F1140000}"/>
    <cellStyle name="Heading 2 22" xfId="130" xr:uid="{00000000-0005-0000-0000-0000F2140000}"/>
    <cellStyle name="Heading 2 23" xfId="142" xr:uid="{00000000-0005-0000-0000-0000F3140000}"/>
    <cellStyle name="Heading 2 24" xfId="156" xr:uid="{00000000-0005-0000-0000-0000F4140000}"/>
    <cellStyle name="Heading 2 25" xfId="159" xr:uid="{00000000-0005-0000-0000-0000F5140000}"/>
    <cellStyle name="Heading 2 26" xfId="286" xr:uid="{00000000-0005-0000-0000-0000F6140000}"/>
    <cellStyle name="Heading 2 27" xfId="5839" xr:uid="{00000000-0005-0000-0000-0000F7140000}"/>
    <cellStyle name="Heading 2 28" xfId="6506" xr:uid="{00000000-0005-0000-0000-0000F8140000}"/>
    <cellStyle name="Heading 2 29" xfId="6701" xr:uid="{00000000-0005-0000-0000-0000F9140000}"/>
    <cellStyle name="Heading 2 3" xfId="68" xr:uid="{00000000-0005-0000-0000-0000FA140000}"/>
    <cellStyle name="Heading 2 3 10" xfId="6493" xr:uid="{00000000-0005-0000-0000-0000FB140000}"/>
    <cellStyle name="Heading 2 3 11" xfId="6132" xr:uid="{00000000-0005-0000-0000-0000FC140000}"/>
    <cellStyle name="Heading 2 3 12" xfId="6785" xr:uid="{00000000-0005-0000-0000-0000FD140000}"/>
    <cellStyle name="Heading 2 3 2" xfId="288" xr:uid="{00000000-0005-0000-0000-0000FE140000}"/>
    <cellStyle name="Heading 2 3 3" xfId="5841" xr:uid="{00000000-0005-0000-0000-0000FF140000}"/>
    <cellStyle name="Heading 2 3 4" xfId="6465" xr:uid="{00000000-0005-0000-0000-000000150000}"/>
    <cellStyle name="Heading 2 3 5" xfId="6572" xr:uid="{00000000-0005-0000-0000-000001150000}"/>
    <cellStyle name="Heading 2 3 6" xfId="5864" xr:uid="{00000000-0005-0000-0000-000002150000}"/>
    <cellStyle name="Heading 2 3 7" xfId="5925" xr:uid="{00000000-0005-0000-0000-000003150000}"/>
    <cellStyle name="Heading 2 3 8" xfId="6845" xr:uid="{00000000-0005-0000-0000-000004150000}"/>
    <cellStyle name="Heading 2 3 9" xfId="6608" xr:uid="{00000000-0005-0000-0000-000005150000}"/>
    <cellStyle name="Heading 2 30" xfId="5905" xr:uid="{00000000-0005-0000-0000-000006150000}"/>
    <cellStyle name="Heading 2 31" xfId="6218" xr:uid="{00000000-0005-0000-0000-000007150000}"/>
    <cellStyle name="Heading 2 32" xfId="6473" xr:uid="{00000000-0005-0000-0000-000008150000}"/>
    <cellStyle name="Heading 2 33" xfId="5885" xr:uid="{00000000-0005-0000-0000-000009150000}"/>
    <cellStyle name="Heading 2 34" xfId="6700" xr:uid="{00000000-0005-0000-0000-00000A150000}"/>
    <cellStyle name="Heading 2 35" xfId="6870" xr:uid="{00000000-0005-0000-0000-00000B150000}"/>
    <cellStyle name="Heading 2 36" xfId="6423" xr:uid="{00000000-0005-0000-0000-00000C150000}"/>
    <cellStyle name="Heading 2 4" xfId="71" xr:uid="{00000000-0005-0000-0000-00000D150000}"/>
    <cellStyle name="Heading 2 4 10" xfId="2566" xr:uid="{00000000-0005-0000-0000-00000E150000}"/>
    <cellStyle name="Heading 2 4 11" xfId="2743" xr:uid="{00000000-0005-0000-0000-00000F150000}"/>
    <cellStyle name="Heading 2 4 12" xfId="3570" xr:uid="{00000000-0005-0000-0000-000010150000}"/>
    <cellStyle name="Heading 2 4 2" xfId="397" xr:uid="{00000000-0005-0000-0000-000011150000}"/>
    <cellStyle name="Heading 2 4 3" xfId="389" xr:uid="{00000000-0005-0000-0000-000012150000}"/>
    <cellStyle name="Heading 2 4 4" xfId="921" xr:uid="{00000000-0005-0000-0000-000013150000}"/>
    <cellStyle name="Heading 2 4 5" xfId="1030" xr:uid="{00000000-0005-0000-0000-000014150000}"/>
    <cellStyle name="Heading 2 4 6" xfId="906" xr:uid="{00000000-0005-0000-0000-000015150000}"/>
    <cellStyle name="Heading 2 4 7" xfId="1192" xr:uid="{00000000-0005-0000-0000-000016150000}"/>
    <cellStyle name="Heading 2 4 8" xfId="1226" xr:uid="{00000000-0005-0000-0000-000017150000}"/>
    <cellStyle name="Heading 2 4 9" xfId="1846" xr:uid="{00000000-0005-0000-0000-000018150000}"/>
    <cellStyle name="Heading 2 5" xfId="70" xr:uid="{00000000-0005-0000-0000-000019150000}"/>
    <cellStyle name="Heading 2 6" xfId="85" xr:uid="{00000000-0005-0000-0000-00001A150000}"/>
    <cellStyle name="Heading 2 7" xfId="86" xr:uid="{00000000-0005-0000-0000-00001B150000}"/>
    <cellStyle name="Heading 2 8" xfId="83" xr:uid="{00000000-0005-0000-0000-00001C150000}"/>
    <cellStyle name="Heading 2 9" xfId="88" xr:uid="{00000000-0005-0000-0000-00001D150000}"/>
    <cellStyle name="Heading 3 10" xfId="6740" xr:uid="{00000000-0005-0000-0000-00001E150000}"/>
    <cellStyle name="Heading 3 11" xfId="6396" xr:uid="{00000000-0005-0000-0000-00001F150000}"/>
    <cellStyle name="Heading 3 12" xfId="6746" xr:uid="{00000000-0005-0000-0000-000020150000}"/>
    <cellStyle name="Heading 3 13" xfId="971" xr:uid="{00000000-0005-0000-0000-000021150000}"/>
    <cellStyle name="Heading 3 2" xfId="289" xr:uid="{00000000-0005-0000-0000-000022150000}"/>
    <cellStyle name="Heading 3 2 10" xfId="6334" xr:uid="{00000000-0005-0000-0000-000023150000}"/>
    <cellStyle name="Heading 3 2 11" xfId="6539" xr:uid="{00000000-0005-0000-0000-000024150000}"/>
    <cellStyle name="Heading 3 2 12" xfId="5851" xr:uid="{00000000-0005-0000-0000-000025150000}"/>
    <cellStyle name="Heading 3 2 2" xfId="290" xr:uid="{00000000-0005-0000-0000-000026150000}"/>
    <cellStyle name="Heading 3 2 3" xfId="5843" xr:uid="{00000000-0005-0000-0000-000027150000}"/>
    <cellStyle name="Heading 3 2 4" xfId="6167" xr:uid="{00000000-0005-0000-0000-000028150000}"/>
    <cellStyle name="Heading 3 2 5" xfId="5960" xr:uid="{00000000-0005-0000-0000-000029150000}"/>
    <cellStyle name="Heading 3 2 6" xfId="6737" xr:uid="{00000000-0005-0000-0000-00002A150000}"/>
    <cellStyle name="Heading 3 2 7" xfId="6079" xr:uid="{00000000-0005-0000-0000-00002B150000}"/>
    <cellStyle name="Heading 3 2 8" xfId="6440" xr:uid="{00000000-0005-0000-0000-00002C150000}"/>
    <cellStyle name="Heading 3 2 9" xfId="6795" xr:uid="{00000000-0005-0000-0000-00002D150000}"/>
    <cellStyle name="Heading 3 3" xfId="291" xr:uid="{00000000-0005-0000-0000-00002E150000}"/>
    <cellStyle name="Heading 3 4" xfId="5842" xr:uid="{00000000-0005-0000-0000-00002F150000}"/>
    <cellStyle name="Heading 3 5" xfId="6212" xr:uid="{00000000-0005-0000-0000-000030150000}"/>
    <cellStyle name="Heading 3 6" xfId="6153" xr:uid="{00000000-0005-0000-0000-000031150000}"/>
    <cellStyle name="Heading 3 7" xfId="5909" xr:uid="{00000000-0005-0000-0000-000032150000}"/>
    <cellStyle name="Heading 3 8" xfId="6682" xr:uid="{00000000-0005-0000-0000-000033150000}"/>
    <cellStyle name="Heading 3 9" xfId="6018" xr:uid="{00000000-0005-0000-0000-000034150000}"/>
    <cellStyle name="Heading 4 10" xfId="6947" xr:uid="{00000000-0005-0000-0000-000035150000}"/>
    <cellStyle name="Heading 4 11" xfId="6340" xr:uid="{00000000-0005-0000-0000-000036150000}"/>
    <cellStyle name="Heading 4 12" xfId="6136" xr:uid="{00000000-0005-0000-0000-000037150000}"/>
    <cellStyle name="Heading 4 13" xfId="5867" xr:uid="{00000000-0005-0000-0000-000038150000}"/>
    <cellStyle name="Heading 4 2" xfId="292" xr:uid="{00000000-0005-0000-0000-000039150000}"/>
    <cellStyle name="Heading 4 2 10" xfId="6692" xr:uid="{00000000-0005-0000-0000-00003A150000}"/>
    <cellStyle name="Heading 4 2 11" xfId="6500" xr:uid="{00000000-0005-0000-0000-00003B150000}"/>
    <cellStyle name="Heading 4 2 12" xfId="6203" xr:uid="{00000000-0005-0000-0000-00003C150000}"/>
    <cellStyle name="Heading 4 2 2" xfId="293" xr:uid="{00000000-0005-0000-0000-00003D150000}"/>
    <cellStyle name="Heading 4 2 3" xfId="5845" xr:uid="{00000000-0005-0000-0000-00003E150000}"/>
    <cellStyle name="Heading 4 2 4" xfId="6519" xr:uid="{00000000-0005-0000-0000-00003F150000}"/>
    <cellStyle name="Heading 4 2 5" xfId="6618" xr:uid="{00000000-0005-0000-0000-000040150000}"/>
    <cellStyle name="Heading 4 2 6" xfId="6394" xr:uid="{00000000-0005-0000-0000-000041150000}"/>
    <cellStyle name="Heading 4 2 7" xfId="6730" xr:uid="{00000000-0005-0000-0000-000042150000}"/>
    <cellStyle name="Heading 4 2 8" xfId="6426" xr:uid="{00000000-0005-0000-0000-000043150000}"/>
    <cellStyle name="Heading 4 2 9" xfId="6763" xr:uid="{00000000-0005-0000-0000-000044150000}"/>
    <cellStyle name="Heading 4 3" xfId="294" xr:uid="{00000000-0005-0000-0000-000045150000}"/>
    <cellStyle name="Heading 4 4" xfId="5844" xr:uid="{00000000-0005-0000-0000-000046150000}"/>
    <cellStyle name="Heading 4 5" xfId="6658" xr:uid="{00000000-0005-0000-0000-000047150000}"/>
    <cellStyle name="Heading 4 6" xfId="6389" xr:uid="{00000000-0005-0000-0000-000048150000}"/>
    <cellStyle name="Heading 4 7" xfId="6158" xr:uid="{00000000-0005-0000-0000-000049150000}"/>
    <cellStyle name="Heading 4 8" xfId="6475" xr:uid="{00000000-0005-0000-0000-00004A150000}"/>
    <cellStyle name="Heading 4 9" xfId="6516" xr:uid="{00000000-0005-0000-0000-00004B150000}"/>
    <cellStyle name="Heading1" xfId="39" xr:uid="{00000000-0005-0000-0000-00004C150000}"/>
    <cellStyle name="Heading1 10" xfId="486" xr:uid="{00000000-0005-0000-0000-00004D150000}"/>
    <cellStyle name="Heading1 11" xfId="494" xr:uid="{00000000-0005-0000-0000-00004E150000}"/>
    <cellStyle name="Heading1 12" xfId="502" xr:uid="{00000000-0005-0000-0000-00004F150000}"/>
    <cellStyle name="Heading1 13" xfId="510" xr:uid="{00000000-0005-0000-0000-000050150000}"/>
    <cellStyle name="Heading1 14" xfId="519" xr:uid="{00000000-0005-0000-0000-000051150000}"/>
    <cellStyle name="Heading1 15" xfId="528" xr:uid="{00000000-0005-0000-0000-000052150000}"/>
    <cellStyle name="Heading1 16" xfId="537" xr:uid="{00000000-0005-0000-0000-000053150000}"/>
    <cellStyle name="Heading1 17" xfId="546" xr:uid="{00000000-0005-0000-0000-000054150000}"/>
    <cellStyle name="Heading1 18" xfId="555" xr:uid="{00000000-0005-0000-0000-000055150000}"/>
    <cellStyle name="Heading1 19" xfId="564" xr:uid="{00000000-0005-0000-0000-000056150000}"/>
    <cellStyle name="Heading1 2" xfId="143" xr:uid="{00000000-0005-0000-0000-000057150000}"/>
    <cellStyle name="Heading1 2 10" xfId="1193" xr:uid="{00000000-0005-0000-0000-000058150000}"/>
    <cellStyle name="Heading1 2 11" xfId="1224" xr:uid="{00000000-0005-0000-0000-000059150000}"/>
    <cellStyle name="Heading1 2 12" xfId="1847" xr:uid="{00000000-0005-0000-0000-00005A150000}"/>
    <cellStyle name="Heading1 2 13" xfId="2568" xr:uid="{00000000-0005-0000-0000-00005B150000}"/>
    <cellStyle name="Heading1 2 14" xfId="2862" xr:uid="{00000000-0005-0000-0000-00005C150000}"/>
    <cellStyle name="Heading1 2 15" xfId="2866" xr:uid="{00000000-0005-0000-0000-00005D150000}"/>
    <cellStyle name="Heading1 2 2" xfId="399" xr:uid="{00000000-0005-0000-0000-00005E150000}"/>
    <cellStyle name="Heading1 2 3" xfId="798" xr:uid="{00000000-0005-0000-0000-00005F150000}"/>
    <cellStyle name="Heading1 2 4" xfId="843" xr:uid="{00000000-0005-0000-0000-000060150000}"/>
    <cellStyle name="Heading1 2 5" xfId="862" xr:uid="{00000000-0005-0000-0000-000061150000}"/>
    <cellStyle name="Heading1 2 6" xfId="387" xr:uid="{00000000-0005-0000-0000-000062150000}"/>
    <cellStyle name="Heading1 2 7" xfId="923" xr:uid="{00000000-0005-0000-0000-000063150000}"/>
    <cellStyle name="Heading1 2 8" xfId="1018" xr:uid="{00000000-0005-0000-0000-000064150000}"/>
    <cellStyle name="Heading1 2 9" xfId="1069" xr:uid="{00000000-0005-0000-0000-000065150000}"/>
    <cellStyle name="Heading1 20" xfId="573" xr:uid="{00000000-0005-0000-0000-000066150000}"/>
    <cellStyle name="Heading1 21" xfId="582" xr:uid="{00000000-0005-0000-0000-000067150000}"/>
    <cellStyle name="Heading1 22" xfId="591" xr:uid="{00000000-0005-0000-0000-000068150000}"/>
    <cellStyle name="Heading1 23" xfId="600" xr:uid="{00000000-0005-0000-0000-000069150000}"/>
    <cellStyle name="Heading1 24" xfId="609" xr:uid="{00000000-0005-0000-0000-00006A150000}"/>
    <cellStyle name="Heading1 25" xfId="618" xr:uid="{00000000-0005-0000-0000-00006B150000}"/>
    <cellStyle name="Heading1 26" xfId="627" xr:uid="{00000000-0005-0000-0000-00006C150000}"/>
    <cellStyle name="Heading1 27" xfId="636" xr:uid="{00000000-0005-0000-0000-00006D150000}"/>
    <cellStyle name="Heading1 28" xfId="645" xr:uid="{00000000-0005-0000-0000-00006E150000}"/>
    <cellStyle name="Heading1 29" xfId="653" xr:uid="{00000000-0005-0000-0000-00006F150000}"/>
    <cellStyle name="Heading1 3" xfId="157" xr:uid="{00000000-0005-0000-0000-000070150000}"/>
    <cellStyle name="Heading1 3 2" xfId="466" xr:uid="{00000000-0005-0000-0000-000071150000}"/>
    <cellStyle name="Heading1 3 3" xfId="797" xr:uid="{00000000-0005-0000-0000-000072150000}"/>
    <cellStyle name="Heading1 3 4" xfId="842" xr:uid="{00000000-0005-0000-0000-000073150000}"/>
    <cellStyle name="Heading1 3 5" xfId="863" xr:uid="{00000000-0005-0000-0000-000074150000}"/>
    <cellStyle name="Heading1 3 6" xfId="961" xr:uid="{00000000-0005-0000-0000-000075150000}"/>
    <cellStyle name="Heading1 3 6 2" xfId="1395" xr:uid="{00000000-0005-0000-0000-000076150000}"/>
    <cellStyle name="Heading1 3 6 3" xfId="1632" xr:uid="{00000000-0005-0000-0000-000077150000}"/>
    <cellStyle name="Heading1 3 6 4" xfId="1960" xr:uid="{00000000-0005-0000-0000-000078150000}"/>
    <cellStyle name="Heading1 3 6 5" xfId="3075" xr:uid="{00000000-0005-0000-0000-000079150000}"/>
    <cellStyle name="Heading1 3 6 6" xfId="3042" xr:uid="{00000000-0005-0000-0000-00007A150000}"/>
    <cellStyle name="Heading1 3 6 7" xfId="3576" xr:uid="{00000000-0005-0000-0000-00007B150000}"/>
    <cellStyle name="Heading1 3 7" xfId="1004" xr:uid="{00000000-0005-0000-0000-00007C150000}"/>
    <cellStyle name="Heading1 3 7 2" xfId="1433" xr:uid="{00000000-0005-0000-0000-00007D150000}"/>
    <cellStyle name="Heading1 3 7 3" xfId="1670" xr:uid="{00000000-0005-0000-0000-00007E150000}"/>
    <cellStyle name="Heading1 3 7 4" xfId="1998" xr:uid="{00000000-0005-0000-0000-00007F150000}"/>
    <cellStyle name="Heading1 3 7 5" xfId="3117" xr:uid="{00000000-0005-0000-0000-000080150000}"/>
    <cellStyle name="Heading1 3 7 6" xfId="2801" xr:uid="{00000000-0005-0000-0000-000081150000}"/>
    <cellStyle name="Heading1 3 7 7" xfId="2893" xr:uid="{00000000-0005-0000-0000-000082150000}"/>
    <cellStyle name="Heading1 3 8" xfId="1037" xr:uid="{00000000-0005-0000-0000-000083150000}"/>
    <cellStyle name="Heading1 3 8 2" xfId="1462" xr:uid="{00000000-0005-0000-0000-000084150000}"/>
    <cellStyle name="Heading1 3 8 3" xfId="1695" xr:uid="{00000000-0005-0000-0000-000085150000}"/>
    <cellStyle name="Heading1 3 8 4" xfId="2023" xr:uid="{00000000-0005-0000-0000-000086150000}"/>
    <cellStyle name="Heading1 3 8 5" xfId="3146" xr:uid="{00000000-0005-0000-0000-000087150000}"/>
    <cellStyle name="Heading1 3 8 6" xfId="3478" xr:uid="{00000000-0005-0000-0000-000088150000}"/>
    <cellStyle name="Heading1 3 8 7" xfId="4388" xr:uid="{00000000-0005-0000-0000-000089150000}"/>
    <cellStyle name="Heading1 30" xfId="662" xr:uid="{00000000-0005-0000-0000-00008A150000}"/>
    <cellStyle name="Heading1 31" xfId="671" xr:uid="{00000000-0005-0000-0000-00008B150000}"/>
    <cellStyle name="Heading1 32" xfId="680" xr:uid="{00000000-0005-0000-0000-00008C150000}"/>
    <cellStyle name="Heading1 33" xfId="689" xr:uid="{00000000-0005-0000-0000-00008D150000}"/>
    <cellStyle name="Heading1 34" xfId="698" xr:uid="{00000000-0005-0000-0000-00008E150000}"/>
    <cellStyle name="Heading1 35" xfId="707" xr:uid="{00000000-0005-0000-0000-00008F150000}"/>
    <cellStyle name="Heading1 36" xfId="716" xr:uid="{00000000-0005-0000-0000-000090150000}"/>
    <cellStyle name="Heading1 37" xfId="725" xr:uid="{00000000-0005-0000-0000-000091150000}"/>
    <cellStyle name="Heading1 38" xfId="734" xr:uid="{00000000-0005-0000-0000-000092150000}"/>
    <cellStyle name="Heading1 39" xfId="777" xr:uid="{00000000-0005-0000-0000-000093150000}"/>
    <cellStyle name="Heading1 39 2" xfId="1047" xr:uid="{00000000-0005-0000-0000-000094150000}"/>
    <cellStyle name="Heading1 39 2 2" xfId="1471" xr:uid="{00000000-0005-0000-0000-000095150000}"/>
    <cellStyle name="Heading1 39 2 3" xfId="1704" xr:uid="{00000000-0005-0000-0000-000096150000}"/>
    <cellStyle name="Heading1 39 2 4" xfId="2032" xr:uid="{00000000-0005-0000-0000-000097150000}"/>
    <cellStyle name="Heading1 39 2 5" xfId="3156" xr:uid="{00000000-0005-0000-0000-000098150000}"/>
    <cellStyle name="Heading1 39 2 6" xfId="2903" xr:uid="{00000000-0005-0000-0000-000099150000}"/>
    <cellStyle name="Heading1 39 2 7" xfId="3548" xr:uid="{00000000-0005-0000-0000-00009A150000}"/>
    <cellStyle name="Heading1 39 3" xfId="1090" xr:uid="{00000000-0005-0000-0000-00009B150000}"/>
    <cellStyle name="Heading1 39 3 2" xfId="1513" xr:uid="{00000000-0005-0000-0000-00009C150000}"/>
    <cellStyle name="Heading1 39 3 3" xfId="1745" xr:uid="{00000000-0005-0000-0000-00009D150000}"/>
    <cellStyle name="Heading1 39 3 4" xfId="2073" xr:uid="{00000000-0005-0000-0000-00009E150000}"/>
    <cellStyle name="Heading1 39 3 5" xfId="3200" xr:uid="{00000000-0005-0000-0000-00009F150000}"/>
    <cellStyle name="Heading1 39 3 6" xfId="3595" xr:uid="{00000000-0005-0000-0000-0000A0150000}"/>
    <cellStyle name="Heading1 39 3 7" xfId="4478" xr:uid="{00000000-0005-0000-0000-0000A1150000}"/>
    <cellStyle name="Heading1 39 4" xfId="1130" xr:uid="{00000000-0005-0000-0000-0000A2150000}"/>
    <cellStyle name="Heading1 39 4 2" xfId="1553" xr:uid="{00000000-0005-0000-0000-0000A3150000}"/>
    <cellStyle name="Heading1 39 4 3" xfId="1784" xr:uid="{00000000-0005-0000-0000-0000A4150000}"/>
    <cellStyle name="Heading1 39 4 4" xfId="2112" xr:uid="{00000000-0005-0000-0000-0000A5150000}"/>
    <cellStyle name="Heading1 39 4 5" xfId="3239" xr:uid="{00000000-0005-0000-0000-0000A6150000}"/>
    <cellStyle name="Heading1 39 4 6" xfId="2771" xr:uid="{00000000-0005-0000-0000-0000A7150000}"/>
    <cellStyle name="Heading1 39 4 7" xfId="2574" xr:uid="{00000000-0005-0000-0000-0000A8150000}"/>
    <cellStyle name="Heading1 4" xfId="154" xr:uid="{00000000-0005-0000-0000-0000A9150000}"/>
    <cellStyle name="Heading1 40" xfId="810" xr:uid="{00000000-0005-0000-0000-0000AA150000}"/>
    <cellStyle name="Heading1 40 2" xfId="1067" xr:uid="{00000000-0005-0000-0000-0000AB150000}"/>
    <cellStyle name="Heading1 40 2 2" xfId="1492" xr:uid="{00000000-0005-0000-0000-0000AC150000}"/>
    <cellStyle name="Heading1 40 2 3" xfId="1725" xr:uid="{00000000-0005-0000-0000-0000AD150000}"/>
    <cellStyle name="Heading1 40 2 4" xfId="2053" xr:uid="{00000000-0005-0000-0000-0000AE150000}"/>
    <cellStyle name="Heading1 40 2 5" xfId="3177" xr:uid="{00000000-0005-0000-0000-0000AF150000}"/>
    <cellStyle name="Heading1 40 2 6" xfId="2865" xr:uid="{00000000-0005-0000-0000-0000B0150000}"/>
    <cellStyle name="Heading1 40 2 7" xfId="2849" xr:uid="{00000000-0005-0000-0000-0000B1150000}"/>
    <cellStyle name="Heading1 40 3" xfId="1111" xr:uid="{00000000-0005-0000-0000-0000B2150000}"/>
    <cellStyle name="Heading1 40 3 2" xfId="1534" xr:uid="{00000000-0005-0000-0000-0000B3150000}"/>
    <cellStyle name="Heading1 40 3 3" xfId="1766" xr:uid="{00000000-0005-0000-0000-0000B4150000}"/>
    <cellStyle name="Heading1 40 3 4" xfId="2094" xr:uid="{00000000-0005-0000-0000-0000B5150000}"/>
    <cellStyle name="Heading1 40 3 5" xfId="3221" xr:uid="{00000000-0005-0000-0000-0000B6150000}"/>
    <cellStyle name="Heading1 40 3 6" xfId="3399" xr:uid="{00000000-0005-0000-0000-0000B7150000}"/>
    <cellStyle name="Heading1 40 3 7" xfId="2514" xr:uid="{00000000-0005-0000-0000-0000B8150000}"/>
    <cellStyle name="Heading1 40 4" xfId="1147" xr:uid="{00000000-0005-0000-0000-0000B9150000}"/>
    <cellStyle name="Heading1 40 4 2" xfId="1570" xr:uid="{00000000-0005-0000-0000-0000BA150000}"/>
    <cellStyle name="Heading1 40 4 3" xfId="1801" xr:uid="{00000000-0005-0000-0000-0000BB150000}"/>
    <cellStyle name="Heading1 40 4 4" xfId="2129" xr:uid="{00000000-0005-0000-0000-0000BC150000}"/>
    <cellStyle name="Heading1 40 4 5" xfId="3256" xr:uid="{00000000-0005-0000-0000-0000BD150000}"/>
    <cellStyle name="Heading1 40 4 6" xfId="3491" xr:uid="{00000000-0005-0000-0000-0000BE150000}"/>
    <cellStyle name="Heading1 40 4 7" xfId="4395" xr:uid="{00000000-0005-0000-0000-0000BF150000}"/>
    <cellStyle name="Heading1 41" xfId="5799" xr:uid="{00000000-0005-0000-0000-0000C0150000}"/>
    <cellStyle name="Heading1 42" xfId="5789" xr:uid="{00000000-0005-0000-0000-0000C1150000}"/>
    <cellStyle name="Heading1 43" xfId="5793" xr:uid="{00000000-0005-0000-0000-0000C2150000}"/>
    <cellStyle name="Heading1 44" xfId="5846" xr:uid="{00000000-0005-0000-0000-0000C3150000}"/>
    <cellStyle name="Heading1 45" xfId="6269" xr:uid="{00000000-0005-0000-0000-0000C4150000}"/>
    <cellStyle name="Heading1 46" xfId="6155" xr:uid="{00000000-0005-0000-0000-0000C5150000}"/>
    <cellStyle name="Heading1 47" xfId="6802" xr:uid="{00000000-0005-0000-0000-0000C6150000}"/>
    <cellStyle name="Heading1 48" xfId="6407" xr:uid="{00000000-0005-0000-0000-0000C7150000}"/>
    <cellStyle name="Heading1 49" xfId="6883" xr:uid="{00000000-0005-0000-0000-0000C8150000}"/>
    <cellStyle name="Heading1 5" xfId="295" xr:uid="{00000000-0005-0000-0000-0000C9150000}"/>
    <cellStyle name="Heading1 50" xfId="6621" xr:uid="{00000000-0005-0000-0000-0000CA150000}"/>
    <cellStyle name="Heading1 51" xfId="6731" xr:uid="{00000000-0005-0000-0000-0000CB150000}"/>
    <cellStyle name="Heading1 52" xfId="6803" xr:uid="{00000000-0005-0000-0000-0000CC150000}"/>
    <cellStyle name="Heading1 53" xfId="5972" xr:uid="{00000000-0005-0000-0000-0000CD150000}"/>
    <cellStyle name="Heading1 6" xfId="469" xr:uid="{00000000-0005-0000-0000-0000CE150000}"/>
    <cellStyle name="Heading1 7" xfId="458" xr:uid="{00000000-0005-0000-0000-0000CF150000}"/>
    <cellStyle name="Heading1 8" xfId="473" xr:uid="{00000000-0005-0000-0000-0000D0150000}"/>
    <cellStyle name="Heading1 9" xfId="479" xr:uid="{00000000-0005-0000-0000-0000D1150000}"/>
    <cellStyle name="Heading2" xfId="40" xr:uid="{00000000-0005-0000-0000-0000D2150000}"/>
    <cellStyle name="Heading2 10" xfId="501" xr:uid="{00000000-0005-0000-0000-0000D3150000}"/>
    <cellStyle name="Heading2 11" xfId="509" xr:uid="{00000000-0005-0000-0000-0000D4150000}"/>
    <cellStyle name="Heading2 12" xfId="518" xr:uid="{00000000-0005-0000-0000-0000D5150000}"/>
    <cellStyle name="Heading2 13" xfId="527" xr:uid="{00000000-0005-0000-0000-0000D6150000}"/>
    <cellStyle name="Heading2 14" xfId="536" xr:uid="{00000000-0005-0000-0000-0000D7150000}"/>
    <cellStyle name="Heading2 15" xfId="545" xr:uid="{00000000-0005-0000-0000-0000D8150000}"/>
    <cellStyle name="Heading2 16" xfId="554" xr:uid="{00000000-0005-0000-0000-0000D9150000}"/>
    <cellStyle name="Heading2 17" xfId="563" xr:uid="{00000000-0005-0000-0000-0000DA150000}"/>
    <cellStyle name="Heading2 18" xfId="572" xr:uid="{00000000-0005-0000-0000-0000DB150000}"/>
    <cellStyle name="Heading2 19" xfId="581" xr:uid="{00000000-0005-0000-0000-0000DC150000}"/>
    <cellStyle name="Heading2 2" xfId="144" xr:uid="{00000000-0005-0000-0000-0000DD150000}"/>
    <cellStyle name="Heading2 2 10" xfId="1194" xr:uid="{00000000-0005-0000-0000-0000DE150000}"/>
    <cellStyle name="Heading2 2 11" xfId="1297" xr:uid="{00000000-0005-0000-0000-0000DF150000}"/>
    <cellStyle name="Heading2 2 12" xfId="1848" xr:uid="{00000000-0005-0000-0000-0000E0150000}"/>
    <cellStyle name="Heading2 2 13" xfId="2569" xr:uid="{00000000-0005-0000-0000-0000E1150000}"/>
    <cellStyle name="Heading2 2 14" xfId="2851" xr:uid="{00000000-0005-0000-0000-0000E2150000}"/>
    <cellStyle name="Heading2 2 15" xfId="2888" xr:uid="{00000000-0005-0000-0000-0000E3150000}"/>
    <cellStyle name="Heading2 2 2" xfId="400" xr:uid="{00000000-0005-0000-0000-0000E4150000}"/>
    <cellStyle name="Heading2 2 3" xfId="799" xr:uid="{00000000-0005-0000-0000-0000E5150000}"/>
    <cellStyle name="Heading2 2 4" xfId="844" xr:uid="{00000000-0005-0000-0000-0000E6150000}"/>
    <cellStyle name="Heading2 2 5" xfId="861" xr:uid="{00000000-0005-0000-0000-0000E7150000}"/>
    <cellStyle name="Heading2 2 6" xfId="385" xr:uid="{00000000-0005-0000-0000-0000E8150000}"/>
    <cellStyle name="Heading2 2 7" xfId="924" xr:uid="{00000000-0005-0000-0000-0000E9150000}"/>
    <cellStyle name="Heading2 2 8" xfId="1016" xr:uid="{00000000-0005-0000-0000-0000EA150000}"/>
    <cellStyle name="Heading2 2 9" xfId="1033" xr:uid="{00000000-0005-0000-0000-0000EB150000}"/>
    <cellStyle name="Heading2 20" xfId="590" xr:uid="{00000000-0005-0000-0000-0000EC150000}"/>
    <cellStyle name="Heading2 21" xfId="599" xr:uid="{00000000-0005-0000-0000-0000ED150000}"/>
    <cellStyle name="Heading2 22" xfId="608" xr:uid="{00000000-0005-0000-0000-0000EE150000}"/>
    <cellStyle name="Heading2 23" xfId="617" xr:uid="{00000000-0005-0000-0000-0000EF150000}"/>
    <cellStyle name="Heading2 24" xfId="626" xr:uid="{00000000-0005-0000-0000-0000F0150000}"/>
    <cellStyle name="Heading2 25" xfId="635" xr:uid="{00000000-0005-0000-0000-0000F1150000}"/>
    <cellStyle name="Heading2 26" xfId="644" xr:uid="{00000000-0005-0000-0000-0000F2150000}"/>
    <cellStyle name="Heading2 27" xfId="652" xr:uid="{00000000-0005-0000-0000-0000F3150000}"/>
    <cellStyle name="Heading2 28" xfId="661" xr:uid="{00000000-0005-0000-0000-0000F4150000}"/>
    <cellStyle name="Heading2 29" xfId="670" xr:uid="{00000000-0005-0000-0000-0000F5150000}"/>
    <cellStyle name="Heading2 3" xfId="158" xr:uid="{00000000-0005-0000-0000-0000F6150000}"/>
    <cellStyle name="Heading2 3 2" xfId="464" xr:uid="{00000000-0005-0000-0000-0000F7150000}"/>
    <cellStyle name="Heading2 3 3" xfId="795" xr:uid="{00000000-0005-0000-0000-0000F8150000}"/>
    <cellStyle name="Heading2 3 4" xfId="840" xr:uid="{00000000-0005-0000-0000-0000F9150000}"/>
    <cellStyle name="Heading2 3 5" xfId="837" xr:uid="{00000000-0005-0000-0000-0000FA150000}"/>
    <cellStyle name="Heading2 3 6" xfId="962" xr:uid="{00000000-0005-0000-0000-0000FB150000}"/>
    <cellStyle name="Heading2 3 6 2" xfId="1396" xr:uid="{00000000-0005-0000-0000-0000FC150000}"/>
    <cellStyle name="Heading2 3 6 3" xfId="1633" xr:uid="{00000000-0005-0000-0000-0000FD150000}"/>
    <cellStyle name="Heading2 3 6 4" xfId="1961" xr:uid="{00000000-0005-0000-0000-0000FE150000}"/>
    <cellStyle name="Heading2 3 6 5" xfId="3076" xr:uid="{00000000-0005-0000-0000-0000FF150000}"/>
    <cellStyle name="Heading2 3 6 6" xfId="2686" xr:uid="{00000000-0005-0000-0000-000000160000}"/>
    <cellStyle name="Heading2 3 6 7" xfId="3055" xr:uid="{00000000-0005-0000-0000-000001160000}"/>
    <cellStyle name="Heading2 3 7" xfId="1000" xr:uid="{00000000-0005-0000-0000-000002160000}"/>
    <cellStyle name="Heading2 3 7 2" xfId="1430" xr:uid="{00000000-0005-0000-0000-000003160000}"/>
    <cellStyle name="Heading2 3 7 3" xfId="1667" xr:uid="{00000000-0005-0000-0000-000004160000}"/>
    <cellStyle name="Heading2 3 7 4" xfId="1995" xr:uid="{00000000-0005-0000-0000-000005160000}"/>
    <cellStyle name="Heading2 3 7 5" xfId="3113" xr:uid="{00000000-0005-0000-0000-000006160000}"/>
    <cellStyle name="Heading2 3 7 6" xfId="2823" xr:uid="{00000000-0005-0000-0000-000007160000}"/>
    <cellStyle name="Heading2 3 7 7" xfId="3391" xr:uid="{00000000-0005-0000-0000-000008160000}"/>
    <cellStyle name="Heading2 3 8" xfId="982" xr:uid="{00000000-0005-0000-0000-000009160000}"/>
    <cellStyle name="Heading2 3 8 2" xfId="1414" xr:uid="{00000000-0005-0000-0000-00000A160000}"/>
    <cellStyle name="Heading2 3 8 3" xfId="1651" xr:uid="{00000000-0005-0000-0000-00000B160000}"/>
    <cellStyle name="Heading2 3 8 4" xfId="1979" xr:uid="{00000000-0005-0000-0000-00000C160000}"/>
    <cellStyle name="Heading2 3 8 5" xfId="3096" xr:uid="{00000000-0005-0000-0000-00000D160000}"/>
    <cellStyle name="Heading2 3 8 6" xfId="3546" xr:uid="{00000000-0005-0000-0000-00000E160000}"/>
    <cellStyle name="Heading2 3 8 7" xfId="4444" xr:uid="{00000000-0005-0000-0000-00000F160000}"/>
    <cellStyle name="Heading2 30" xfId="679" xr:uid="{00000000-0005-0000-0000-000010160000}"/>
    <cellStyle name="Heading2 31" xfId="688" xr:uid="{00000000-0005-0000-0000-000011160000}"/>
    <cellStyle name="Heading2 32" xfId="697" xr:uid="{00000000-0005-0000-0000-000012160000}"/>
    <cellStyle name="Heading2 33" xfId="706" xr:uid="{00000000-0005-0000-0000-000013160000}"/>
    <cellStyle name="Heading2 34" xfId="715" xr:uid="{00000000-0005-0000-0000-000014160000}"/>
    <cellStyle name="Heading2 35" xfId="724" xr:uid="{00000000-0005-0000-0000-000015160000}"/>
    <cellStyle name="Heading2 36" xfId="733" xr:uid="{00000000-0005-0000-0000-000016160000}"/>
    <cellStyle name="Heading2 37" xfId="742" xr:uid="{00000000-0005-0000-0000-000017160000}"/>
    <cellStyle name="Heading2 38" xfId="750" xr:uid="{00000000-0005-0000-0000-000018160000}"/>
    <cellStyle name="Heading2 39" xfId="778" xr:uid="{00000000-0005-0000-0000-000019160000}"/>
    <cellStyle name="Heading2 39 2" xfId="1048" xr:uid="{00000000-0005-0000-0000-00001A160000}"/>
    <cellStyle name="Heading2 39 2 2" xfId="1472" xr:uid="{00000000-0005-0000-0000-00001B160000}"/>
    <cellStyle name="Heading2 39 2 3" xfId="1705" xr:uid="{00000000-0005-0000-0000-00001C160000}"/>
    <cellStyle name="Heading2 39 2 4" xfId="2033" xr:uid="{00000000-0005-0000-0000-00001D160000}"/>
    <cellStyle name="Heading2 39 2 5" xfId="3157" xr:uid="{00000000-0005-0000-0000-00001E160000}"/>
    <cellStyle name="Heading2 39 2 6" xfId="2897" xr:uid="{00000000-0005-0000-0000-00001F160000}"/>
    <cellStyle name="Heading2 39 2 7" xfId="2983" xr:uid="{00000000-0005-0000-0000-000020160000}"/>
    <cellStyle name="Heading2 39 3" xfId="1091" xr:uid="{00000000-0005-0000-0000-000021160000}"/>
    <cellStyle name="Heading2 39 3 2" xfId="1514" xr:uid="{00000000-0005-0000-0000-000022160000}"/>
    <cellStyle name="Heading2 39 3 3" xfId="1746" xr:uid="{00000000-0005-0000-0000-000023160000}"/>
    <cellStyle name="Heading2 39 3 4" xfId="2074" xr:uid="{00000000-0005-0000-0000-000024160000}"/>
    <cellStyle name="Heading2 39 3 5" xfId="3201" xr:uid="{00000000-0005-0000-0000-000025160000}"/>
    <cellStyle name="Heading2 39 3 6" xfId="3992" xr:uid="{00000000-0005-0000-0000-000026160000}"/>
    <cellStyle name="Heading2 39 3 7" xfId="4811" xr:uid="{00000000-0005-0000-0000-000027160000}"/>
    <cellStyle name="Heading2 39 4" xfId="1131" xr:uid="{00000000-0005-0000-0000-000028160000}"/>
    <cellStyle name="Heading2 39 4 2" xfId="1554" xr:uid="{00000000-0005-0000-0000-000029160000}"/>
    <cellStyle name="Heading2 39 4 3" xfId="1785" xr:uid="{00000000-0005-0000-0000-00002A160000}"/>
    <cellStyle name="Heading2 39 4 4" xfId="2113" xr:uid="{00000000-0005-0000-0000-00002B160000}"/>
    <cellStyle name="Heading2 39 4 5" xfId="3240" xr:uid="{00000000-0005-0000-0000-00002C160000}"/>
    <cellStyle name="Heading2 39 4 6" xfId="2766" xr:uid="{00000000-0005-0000-0000-00002D160000}"/>
    <cellStyle name="Heading2 39 4 7" xfId="2576" xr:uid="{00000000-0005-0000-0000-00002E160000}"/>
    <cellStyle name="Heading2 4" xfId="152" xr:uid="{00000000-0005-0000-0000-00002F160000}"/>
    <cellStyle name="Heading2 40" xfId="811" xr:uid="{00000000-0005-0000-0000-000030160000}"/>
    <cellStyle name="Heading2 40 2" xfId="1068" xr:uid="{00000000-0005-0000-0000-000031160000}"/>
    <cellStyle name="Heading2 40 2 2" xfId="1493" xr:uid="{00000000-0005-0000-0000-000032160000}"/>
    <cellStyle name="Heading2 40 2 3" xfId="1726" xr:uid="{00000000-0005-0000-0000-000033160000}"/>
    <cellStyle name="Heading2 40 2 4" xfId="2054" xr:uid="{00000000-0005-0000-0000-000034160000}"/>
    <cellStyle name="Heading2 40 2 5" xfId="3178" xr:uid="{00000000-0005-0000-0000-000035160000}"/>
    <cellStyle name="Heading2 40 2 6" xfId="2857" xr:uid="{00000000-0005-0000-0000-000036160000}"/>
    <cellStyle name="Heading2 40 2 7" xfId="3482" xr:uid="{00000000-0005-0000-0000-000037160000}"/>
    <cellStyle name="Heading2 40 3" xfId="1112" xr:uid="{00000000-0005-0000-0000-000038160000}"/>
    <cellStyle name="Heading2 40 3 2" xfId="1535" xr:uid="{00000000-0005-0000-0000-000039160000}"/>
    <cellStyle name="Heading2 40 3 3" xfId="1767" xr:uid="{00000000-0005-0000-0000-00003A160000}"/>
    <cellStyle name="Heading2 40 3 4" xfId="2095" xr:uid="{00000000-0005-0000-0000-00003B160000}"/>
    <cellStyle name="Heading2 40 3 5" xfId="3222" xr:uid="{00000000-0005-0000-0000-00003C160000}"/>
    <cellStyle name="Heading2 40 3 6" xfId="3295" xr:uid="{00000000-0005-0000-0000-00003D160000}"/>
    <cellStyle name="Heading2 40 3 7" xfId="2850" xr:uid="{00000000-0005-0000-0000-00003E160000}"/>
    <cellStyle name="Heading2 40 4" xfId="1148" xr:uid="{00000000-0005-0000-0000-00003F160000}"/>
    <cellStyle name="Heading2 40 4 2" xfId="1571" xr:uid="{00000000-0005-0000-0000-000040160000}"/>
    <cellStyle name="Heading2 40 4 3" xfId="1802" xr:uid="{00000000-0005-0000-0000-000041160000}"/>
    <cellStyle name="Heading2 40 4 4" xfId="2130" xr:uid="{00000000-0005-0000-0000-000042160000}"/>
    <cellStyle name="Heading2 40 4 5" xfId="3257" xr:uid="{00000000-0005-0000-0000-000043160000}"/>
    <cellStyle name="Heading2 40 4 6" xfId="3932" xr:uid="{00000000-0005-0000-0000-000044160000}"/>
    <cellStyle name="Heading2 40 4 7" xfId="4764" xr:uid="{00000000-0005-0000-0000-000045160000}"/>
    <cellStyle name="Heading2 41" xfId="5800" xr:uid="{00000000-0005-0000-0000-000046160000}"/>
    <cellStyle name="Heading2 42" xfId="5788" xr:uid="{00000000-0005-0000-0000-000047160000}"/>
    <cellStyle name="Heading2 43" xfId="5797" xr:uid="{00000000-0005-0000-0000-000048160000}"/>
    <cellStyle name="Heading2 44" xfId="5847" xr:uid="{00000000-0005-0000-0000-000049160000}"/>
    <cellStyle name="Heading2 45" xfId="6161" xr:uid="{00000000-0005-0000-0000-00004A160000}"/>
    <cellStyle name="Heading2 46" xfId="6675" xr:uid="{00000000-0005-0000-0000-00004B160000}"/>
    <cellStyle name="Heading2 47" xfId="6075" xr:uid="{00000000-0005-0000-0000-00004C160000}"/>
    <cellStyle name="Heading2 48" xfId="6186" xr:uid="{00000000-0005-0000-0000-00004D160000}"/>
    <cellStyle name="Heading2 49" xfId="6589" xr:uid="{00000000-0005-0000-0000-00004E160000}"/>
    <cellStyle name="Heading2 5" xfId="297" xr:uid="{00000000-0005-0000-0000-00004F160000}"/>
    <cellStyle name="Heading2 50" xfId="6714" xr:uid="{00000000-0005-0000-0000-000050160000}"/>
    <cellStyle name="Heading2 51" xfId="6386" xr:uid="{00000000-0005-0000-0000-000051160000}"/>
    <cellStyle name="Heading2 52" xfId="5878" xr:uid="{00000000-0005-0000-0000-000052160000}"/>
    <cellStyle name="Heading2 53" xfId="6296" xr:uid="{00000000-0005-0000-0000-000053160000}"/>
    <cellStyle name="Heading2 6" xfId="472" xr:uid="{00000000-0005-0000-0000-000054160000}"/>
    <cellStyle name="Heading2 7" xfId="478" xr:uid="{00000000-0005-0000-0000-000055160000}"/>
    <cellStyle name="Heading2 8" xfId="485" xr:uid="{00000000-0005-0000-0000-000056160000}"/>
    <cellStyle name="Heading2 9" xfId="493" xr:uid="{00000000-0005-0000-0000-000057160000}"/>
    <cellStyle name="Hyperlink 2" xfId="8272" xr:uid="{00000000-0005-0000-0000-000058160000}"/>
    <cellStyle name="Hyperlink 2 2" xfId="299" xr:uid="{00000000-0005-0000-0000-000059160000}"/>
    <cellStyle name="Hyperlink 2 3" xfId="300" xr:uid="{00000000-0005-0000-0000-00005A160000}"/>
    <cellStyle name="Input [yellow]" xfId="302" xr:uid="{00000000-0005-0000-0000-00005B160000}"/>
    <cellStyle name="Input [yellow] 10" xfId="1333" xr:uid="{00000000-0005-0000-0000-00005C160000}"/>
    <cellStyle name="Input [yellow] 10 10" xfId="7803" xr:uid="{00000000-0005-0000-0000-00005D160000}"/>
    <cellStyle name="Input [yellow] 10 11" xfId="7906" xr:uid="{00000000-0005-0000-0000-00005E160000}"/>
    <cellStyle name="Input [yellow] 10 2" xfId="7297" xr:uid="{00000000-0005-0000-0000-00005F160000}"/>
    <cellStyle name="Input [yellow] 10 2 2" xfId="8017" xr:uid="{00000000-0005-0000-0000-000060160000}"/>
    <cellStyle name="Input [yellow] 10 2 3" xfId="7876" xr:uid="{00000000-0005-0000-0000-000061160000}"/>
    <cellStyle name="Input [yellow] 10 3" xfId="7468" xr:uid="{00000000-0005-0000-0000-000062160000}"/>
    <cellStyle name="Input [yellow] 10 3 2" xfId="8098" xr:uid="{00000000-0005-0000-0000-000063160000}"/>
    <cellStyle name="Input [yellow] 10 3 3" xfId="8183" xr:uid="{00000000-0005-0000-0000-000064160000}"/>
    <cellStyle name="Input [yellow] 10 4" xfId="7193" xr:uid="{00000000-0005-0000-0000-000065160000}"/>
    <cellStyle name="Input [yellow] 10 4 2" xfId="7986" xr:uid="{00000000-0005-0000-0000-000066160000}"/>
    <cellStyle name="Input [yellow] 10 4 3" xfId="7850" xr:uid="{00000000-0005-0000-0000-000067160000}"/>
    <cellStyle name="Input [yellow] 10 5" xfId="7319" xr:uid="{00000000-0005-0000-0000-000068160000}"/>
    <cellStyle name="Input [yellow] 10 5 2" xfId="8025" xr:uid="{00000000-0005-0000-0000-000069160000}"/>
    <cellStyle name="Input [yellow] 10 5 3" xfId="7890" xr:uid="{00000000-0005-0000-0000-00006A160000}"/>
    <cellStyle name="Input [yellow] 10 6" xfId="7282" xr:uid="{00000000-0005-0000-0000-00006B160000}"/>
    <cellStyle name="Input [yellow] 10 6 2" xfId="8009" xr:uid="{00000000-0005-0000-0000-00006C160000}"/>
    <cellStyle name="Input [yellow] 10 6 3" xfId="7846" xr:uid="{00000000-0005-0000-0000-00006D160000}"/>
    <cellStyle name="Input [yellow] 10 7" xfId="7476" xr:uid="{00000000-0005-0000-0000-00006E160000}"/>
    <cellStyle name="Input [yellow] 10 7 2" xfId="8100" xr:uid="{00000000-0005-0000-0000-00006F160000}"/>
    <cellStyle name="Input [yellow] 10 7 3" xfId="8185" xr:uid="{00000000-0005-0000-0000-000070160000}"/>
    <cellStyle name="Input [yellow] 10 8" xfId="7486" xr:uid="{00000000-0005-0000-0000-000071160000}"/>
    <cellStyle name="Input [yellow] 10 8 2" xfId="8103" xr:uid="{00000000-0005-0000-0000-000072160000}"/>
    <cellStyle name="Input [yellow] 10 8 3" xfId="8188" xr:uid="{00000000-0005-0000-0000-000073160000}"/>
    <cellStyle name="Input [yellow] 10 9" xfId="7433" xr:uid="{00000000-0005-0000-0000-000074160000}"/>
    <cellStyle name="Input [yellow] 10 9 2" xfId="8084" xr:uid="{00000000-0005-0000-0000-000075160000}"/>
    <cellStyle name="Input [yellow] 10 9 3" xfId="8169" xr:uid="{00000000-0005-0000-0000-000076160000}"/>
    <cellStyle name="Input [yellow] 11" xfId="1849" xr:uid="{00000000-0005-0000-0000-000077160000}"/>
    <cellStyle name="Input [yellow] 11 10" xfId="7824" xr:uid="{00000000-0005-0000-0000-000078160000}"/>
    <cellStyle name="Input [yellow] 11 11" xfId="7731" xr:uid="{00000000-0005-0000-0000-000079160000}"/>
    <cellStyle name="Input [yellow] 11 2" xfId="7310" xr:uid="{00000000-0005-0000-0000-00007A160000}"/>
    <cellStyle name="Input [yellow] 11 2 2" xfId="8022" xr:uid="{00000000-0005-0000-0000-00007B160000}"/>
    <cellStyle name="Input [yellow] 11 2 3" xfId="7909" xr:uid="{00000000-0005-0000-0000-00007C160000}"/>
    <cellStyle name="Input [yellow] 11 3" xfId="7512" xr:uid="{00000000-0005-0000-0000-00007D160000}"/>
    <cellStyle name="Input [yellow] 11 3 2" xfId="8110" xr:uid="{00000000-0005-0000-0000-00007E160000}"/>
    <cellStyle name="Input [yellow] 11 3 3" xfId="8195" xr:uid="{00000000-0005-0000-0000-00007F160000}"/>
    <cellStyle name="Input [yellow] 11 4" xfId="7401" xr:uid="{00000000-0005-0000-0000-000080160000}"/>
    <cellStyle name="Input [yellow] 11 4 2" xfId="8071" xr:uid="{00000000-0005-0000-0000-000081160000}"/>
    <cellStyle name="Input [yellow] 11 4 3" xfId="8157" xr:uid="{00000000-0005-0000-0000-000082160000}"/>
    <cellStyle name="Input [yellow] 11 5" xfId="7324" xr:uid="{00000000-0005-0000-0000-000083160000}"/>
    <cellStyle name="Input [yellow] 11 5 2" xfId="8028" xr:uid="{00000000-0005-0000-0000-000084160000}"/>
    <cellStyle name="Input [yellow] 11 5 3" xfId="7875" xr:uid="{00000000-0005-0000-0000-000085160000}"/>
    <cellStyle name="Input [yellow] 11 6" xfId="7333" xr:uid="{00000000-0005-0000-0000-000086160000}"/>
    <cellStyle name="Input [yellow] 11 6 2" xfId="8032" xr:uid="{00000000-0005-0000-0000-000087160000}"/>
    <cellStyle name="Input [yellow] 11 6 3" xfId="7961" xr:uid="{00000000-0005-0000-0000-000088160000}"/>
    <cellStyle name="Input [yellow] 11 7" xfId="7361" xr:uid="{00000000-0005-0000-0000-000089160000}"/>
    <cellStyle name="Input [yellow] 11 7 2" xfId="8042" xr:uid="{00000000-0005-0000-0000-00008A160000}"/>
    <cellStyle name="Input [yellow] 11 7 3" xfId="8128" xr:uid="{00000000-0005-0000-0000-00008B160000}"/>
    <cellStyle name="Input [yellow] 11 8" xfId="7505" xr:uid="{00000000-0005-0000-0000-00008C160000}"/>
    <cellStyle name="Input [yellow] 11 8 2" xfId="8108" xr:uid="{00000000-0005-0000-0000-00008D160000}"/>
    <cellStyle name="Input [yellow] 11 8 3" xfId="8193" xr:uid="{00000000-0005-0000-0000-00008E160000}"/>
    <cellStyle name="Input [yellow] 11 9" xfId="7452" xr:uid="{00000000-0005-0000-0000-00008F160000}"/>
    <cellStyle name="Input [yellow] 11 9 2" xfId="8092" xr:uid="{00000000-0005-0000-0000-000090160000}"/>
    <cellStyle name="Input [yellow] 11 9 3" xfId="8177" xr:uid="{00000000-0005-0000-0000-000091160000}"/>
    <cellStyle name="Input [yellow] 12" xfId="2573" xr:uid="{00000000-0005-0000-0000-000092160000}"/>
    <cellStyle name="Input [yellow] 12 10" xfId="7841" xr:uid="{00000000-0005-0000-0000-000093160000}"/>
    <cellStyle name="Input [yellow] 12 11" xfId="7928" xr:uid="{00000000-0005-0000-0000-000094160000}"/>
    <cellStyle name="Input [yellow] 12 2" xfId="7335" xr:uid="{00000000-0005-0000-0000-000095160000}"/>
    <cellStyle name="Input [yellow] 12 2 2" xfId="8034" xr:uid="{00000000-0005-0000-0000-000096160000}"/>
    <cellStyle name="Input [yellow] 12 2 3" xfId="7936" xr:uid="{00000000-0005-0000-0000-000097160000}"/>
    <cellStyle name="Input [yellow] 12 3" xfId="7240" xr:uid="{00000000-0005-0000-0000-000098160000}"/>
    <cellStyle name="Input [yellow] 12 3 2" xfId="7998" xr:uid="{00000000-0005-0000-0000-000099160000}"/>
    <cellStyle name="Input [yellow] 12 3 3" xfId="7897" xr:uid="{00000000-0005-0000-0000-00009A160000}"/>
    <cellStyle name="Input [yellow] 12 4" xfId="7394" xr:uid="{00000000-0005-0000-0000-00009B160000}"/>
    <cellStyle name="Input [yellow] 12 4 2" xfId="8066" xr:uid="{00000000-0005-0000-0000-00009C160000}"/>
    <cellStyle name="Input [yellow] 12 4 3" xfId="8152" xr:uid="{00000000-0005-0000-0000-00009D160000}"/>
    <cellStyle name="Input [yellow] 12 5" xfId="7322" xr:uid="{00000000-0005-0000-0000-00009E160000}"/>
    <cellStyle name="Input [yellow] 12 5 2" xfId="8027" xr:uid="{00000000-0005-0000-0000-00009F160000}"/>
    <cellStyle name="Input [yellow] 12 5 3" xfId="7847" xr:uid="{00000000-0005-0000-0000-0000A0160000}"/>
    <cellStyle name="Input [yellow] 12 6" xfId="7400" xr:uid="{00000000-0005-0000-0000-0000A1160000}"/>
    <cellStyle name="Input [yellow] 12 6 2" xfId="8070" xr:uid="{00000000-0005-0000-0000-0000A2160000}"/>
    <cellStyle name="Input [yellow] 12 6 3" xfId="8156" xr:uid="{00000000-0005-0000-0000-0000A3160000}"/>
    <cellStyle name="Input [yellow] 12 7" xfId="7229" xr:uid="{00000000-0005-0000-0000-0000A4160000}"/>
    <cellStyle name="Input [yellow] 12 7 2" xfId="7995" xr:uid="{00000000-0005-0000-0000-0000A5160000}"/>
    <cellStyle name="Input [yellow] 12 7 3" xfId="7839" xr:uid="{00000000-0005-0000-0000-0000A6160000}"/>
    <cellStyle name="Input [yellow] 12 8" xfId="7281" xr:uid="{00000000-0005-0000-0000-0000A7160000}"/>
    <cellStyle name="Input [yellow] 12 8 2" xfId="8008" xr:uid="{00000000-0005-0000-0000-0000A8160000}"/>
    <cellStyle name="Input [yellow] 12 8 3" xfId="7843" xr:uid="{00000000-0005-0000-0000-0000A9160000}"/>
    <cellStyle name="Input [yellow] 12 9" xfId="7368" xr:uid="{00000000-0005-0000-0000-0000AA160000}"/>
    <cellStyle name="Input [yellow] 12 9 2" xfId="8047" xr:uid="{00000000-0005-0000-0000-0000AB160000}"/>
    <cellStyle name="Input [yellow] 12 9 3" xfId="8133" xr:uid="{00000000-0005-0000-0000-0000AC160000}"/>
    <cellStyle name="Input [yellow] 13" xfId="3608" xr:uid="{00000000-0005-0000-0000-0000AD160000}"/>
    <cellStyle name="Input [yellow] 13 10" xfId="7880" xr:uid="{00000000-0005-0000-0000-0000AE160000}"/>
    <cellStyle name="Input [yellow] 13 11" xfId="7946" xr:uid="{00000000-0005-0000-0000-0000AF160000}"/>
    <cellStyle name="Input [yellow] 13 2" xfId="7381" xr:uid="{00000000-0005-0000-0000-0000B0160000}"/>
    <cellStyle name="Input [yellow] 13 2 2" xfId="8057" xr:uid="{00000000-0005-0000-0000-0000B1160000}"/>
    <cellStyle name="Input [yellow] 13 2 3" xfId="8143" xr:uid="{00000000-0005-0000-0000-0000B2160000}"/>
    <cellStyle name="Input [yellow] 13 3" xfId="7424" xr:uid="{00000000-0005-0000-0000-0000B3160000}"/>
    <cellStyle name="Input [yellow] 13 3 2" xfId="8078" xr:uid="{00000000-0005-0000-0000-0000B4160000}"/>
    <cellStyle name="Input [yellow] 13 3 3" xfId="8164" xr:uid="{00000000-0005-0000-0000-0000B5160000}"/>
    <cellStyle name="Input [yellow] 13 4" xfId="7326" xr:uid="{00000000-0005-0000-0000-0000B6160000}"/>
    <cellStyle name="Input [yellow] 13 4 2" xfId="8029" xr:uid="{00000000-0005-0000-0000-0000B7160000}"/>
    <cellStyle name="Input [yellow] 13 4 3" xfId="7905" xr:uid="{00000000-0005-0000-0000-0000B8160000}"/>
    <cellStyle name="Input [yellow] 13 5" xfId="7431" xr:uid="{00000000-0005-0000-0000-0000B9160000}"/>
    <cellStyle name="Input [yellow] 13 5 2" xfId="8082" xr:uid="{00000000-0005-0000-0000-0000BA160000}"/>
    <cellStyle name="Input [yellow] 13 5 3" xfId="8167" xr:uid="{00000000-0005-0000-0000-0000BB160000}"/>
    <cellStyle name="Input [yellow] 13 6" xfId="7382" xr:uid="{00000000-0005-0000-0000-0000BC160000}"/>
    <cellStyle name="Input [yellow] 13 6 2" xfId="8058" xr:uid="{00000000-0005-0000-0000-0000BD160000}"/>
    <cellStyle name="Input [yellow] 13 6 3" xfId="8144" xr:uid="{00000000-0005-0000-0000-0000BE160000}"/>
    <cellStyle name="Input [yellow] 13 7" xfId="7556" xr:uid="{00000000-0005-0000-0000-0000BF160000}"/>
    <cellStyle name="Input [yellow] 13 7 2" xfId="8118" xr:uid="{00000000-0005-0000-0000-0000C0160000}"/>
    <cellStyle name="Input [yellow] 13 7 3" xfId="8203" xr:uid="{00000000-0005-0000-0000-0000C1160000}"/>
    <cellStyle name="Input [yellow] 13 8" xfId="7501" xr:uid="{00000000-0005-0000-0000-0000C2160000}"/>
    <cellStyle name="Input [yellow] 13 8 2" xfId="8107" xr:uid="{00000000-0005-0000-0000-0000C3160000}"/>
    <cellStyle name="Input [yellow] 13 8 3" xfId="8192" xr:uid="{00000000-0005-0000-0000-0000C4160000}"/>
    <cellStyle name="Input [yellow] 13 9" xfId="7360" xr:uid="{00000000-0005-0000-0000-0000C5160000}"/>
    <cellStyle name="Input [yellow] 13 9 2" xfId="8041" xr:uid="{00000000-0005-0000-0000-0000C6160000}"/>
    <cellStyle name="Input [yellow] 13 9 3" xfId="8127" xr:uid="{00000000-0005-0000-0000-0000C7160000}"/>
    <cellStyle name="Input [yellow] 14" xfId="4486" xr:uid="{00000000-0005-0000-0000-0000C8160000}"/>
    <cellStyle name="Input [yellow] 14 10" xfId="7895" xr:uid="{00000000-0005-0000-0000-0000C9160000}"/>
    <cellStyle name="Input [yellow] 14 11" xfId="7861" xr:uid="{00000000-0005-0000-0000-0000CA160000}"/>
    <cellStyle name="Input [yellow] 14 2" xfId="7413" xr:uid="{00000000-0005-0000-0000-0000CB160000}"/>
    <cellStyle name="Input [yellow] 14 2 2" xfId="8074" xr:uid="{00000000-0005-0000-0000-0000CC160000}"/>
    <cellStyle name="Input [yellow] 14 2 3" xfId="8160" xr:uid="{00000000-0005-0000-0000-0000CD160000}"/>
    <cellStyle name="Input [yellow] 14 3" xfId="7379" xr:uid="{00000000-0005-0000-0000-0000CE160000}"/>
    <cellStyle name="Input [yellow] 14 3 2" xfId="8056" xr:uid="{00000000-0005-0000-0000-0000CF160000}"/>
    <cellStyle name="Input [yellow] 14 3 3" xfId="8142" xr:uid="{00000000-0005-0000-0000-0000D0160000}"/>
    <cellStyle name="Input [yellow] 14 4" xfId="7352" xr:uid="{00000000-0005-0000-0000-0000D1160000}"/>
    <cellStyle name="Input [yellow] 14 4 2" xfId="8038" xr:uid="{00000000-0005-0000-0000-0000D2160000}"/>
    <cellStyle name="Input [yellow] 14 4 3" xfId="8124" xr:uid="{00000000-0005-0000-0000-0000D3160000}"/>
    <cellStyle name="Input [yellow] 14 5" xfId="7266" xr:uid="{00000000-0005-0000-0000-0000D4160000}"/>
    <cellStyle name="Input [yellow] 14 5 2" xfId="8004" xr:uid="{00000000-0005-0000-0000-0000D5160000}"/>
    <cellStyle name="Input [yellow] 14 5 3" xfId="7913" xr:uid="{00000000-0005-0000-0000-0000D6160000}"/>
    <cellStyle name="Input [yellow] 14 6" xfId="7427" xr:uid="{00000000-0005-0000-0000-0000D7160000}"/>
    <cellStyle name="Input [yellow] 14 6 2" xfId="8080" xr:uid="{00000000-0005-0000-0000-0000D8160000}"/>
    <cellStyle name="Input [yellow] 14 6 3" xfId="8165" xr:uid="{00000000-0005-0000-0000-0000D9160000}"/>
    <cellStyle name="Input [yellow] 14 7" xfId="7227" xr:uid="{00000000-0005-0000-0000-0000DA160000}"/>
    <cellStyle name="Input [yellow] 14 7 2" xfId="7994" xr:uid="{00000000-0005-0000-0000-0000DB160000}"/>
    <cellStyle name="Input [yellow] 14 7 3" xfId="7907" xr:uid="{00000000-0005-0000-0000-0000DC160000}"/>
    <cellStyle name="Input [yellow] 14 8" xfId="7244" xr:uid="{00000000-0005-0000-0000-0000DD160000}"/>
    <cellStyle name="Input [yellow] 14 8 2" xfId="7999" xr:uid="{00000000-0005-0000-0000-0000DE160000}"/>
    <cellStyle name="Input [yellow] 14 8 3" xfId="7894" xr:uid="{00000000-0005-0000-0000-0000DF160000}"/>
    <cellStyle name="Input [yellow] 14 9" xfId="7231" xr:uid="{00000000-0005-0000-0000-0000E0160000}"/>
    <cellStyle name="Input [yellow] 14 9 2" xfId="7996" xr:uid="{00000000-0005-0000-0000-0000E1160000}"/>
    <cellStyle name="Input [yellow] 14 9 3" xfId="7787" xr:uid="{00000000-0005-0000-0000-0000E2160000}"/>
    <cellStyle name="Input [yellow] 15" xfId="5801" xr:uid="{00000000-0005-0000-0000-0000E3160000}"/>
    <cellStyle name="Input [yellow] 15 10" xfId="7916" xr:uid="{00000000-0005-0000-0000-0000E4160000}"/>
    <cellStyle name="Input [yellow] 15 11" xfId="7714" xr:uid="{00000000-0005-0000-0000-0000E5160000}"/>
    <cellStyle name="Input [yellow] 15 2" xfId="7461" xr:uid="{00000000-0005-0000-0000-0000E6160000}"/>
    <cellStyle name="Input [yellow] 15 2 2" xfId="8097" xr:uid="{00000000-0005-0000-0000-0000E7160000}"/>
    <cellStyle name="Input [yellow] 15 2 3" xfId="8182" xr:uid="{00000000-0005-0000-0000-0000E8160000}"/>
    <cellStyle name="Input [yellow] 15 3" xfId="7491" xr:uid="{00000000-0005-0000-0000-0000E9160000}"/>
    <cellStyle name="Input [yellow] 15 3 2" xfId="8104" xr:uid="{00000000-0005-0000-0000-0000EA160000}"/>
    <cellStyle name="Input [yellow] 15 3 3" xfId="8189" xr:uid="{00000000-0005-0000-0000-0000EB160000}"/>
    <cellStyle name="Input [yellow] 15 4" xfId="7356" xr:uid="{00000000-0005-0000-0000-0000EC160000}"/>
    <cellStyle name="Input [yellow] 15 4 2" xfId="8039" xr:uid="{00000000-0005-0000-0000-0000ED160000}"/>
    <cellStyle name="Input [yellow] 15 4 3" xfId="8125" xr:uid="{00000000-0005-0000-0000-0000EE160000}"/>
    <cellStyle name="Input [yellow] 15 5" xfId="7369" xr:uid="{00000000-0005-0000-0000-0000EF160000}"/>
    <cellStyle name="Input [yellow] 15 5 2" xfId="8048" xr:uid="{00000000-0005-0000-0000-0000F0160000}"/>
    <cellStyle name="Input [yellow] 15 5 3" xfId="8134" xr:uid="{00000000-0005-0000-0000-0000F1160000}"/>
    <cellStyle name="Input [yellow] 15 6" xfId="7385" xr:uid="{00000000-0005-0000-0000-0000F2160000}"/>
    <cellStyle name="Input [yellow] 15 6 2" xfId="8061" xr:uid="{00000000-0005-0000-0000-0000F3160000}"/>
    <cellStyle name="Input [yellow] 15 6 3" xfId="8147" xr:uid="{00000000-0005-0000-0000-0000F4160000}"/>
    <cellStyle name="Input [yellow] 15 7" xfId="7422" xr:uid="{00000000-0005-0000-0000-0000F5160000}"/>
    <cellStyle name="Input [yellow] 15 7 2" xfId="8077" xr:uid="{00000000-0005-0000-0000-0000F6160000}"/>
    <cellStyle name="Input [yellow] 15 7 3" xfId="8163" xr:uid="{00000000-0005-0000-0000-0000F7160000}"/>
    <cellStyle name="Input [yellow] 15 8" xfId="7334" xr:uid="{00000000-0005-0000-0000-0000F8160000}"/>
    <cellStyle name="Input [yellow] 15 8 2" xfId="8033" xr:uid="{00000000-0005-0000-0000-0000F9160000}"/>
    <cellStyle name="Input [yellow] 15 8 3" xfId="7968" xr:uid="{00000000-0005-0000-0000-0000FA160000}"/>
    <cellStyle name="Input [yellow] 15 9" xfId="7454" xr:uid="{00000000-0005-0000-0000-0000FB160000}"/>
    <cellStyle name="Input [yellow] 15 9 2" xfId="8093" xr:uid="{00000000-0005-0000-0000-0000FC160000}"/>
    <cellStyle name="Input [yellow] 15 9 3" xfId="8178" xr:uid="{00000000-0005-0000-0000-0000FD160000}"/>
    <cellStyle name="Input [yellow] 16" xfId="5787" xr:uid="{00000000-0005-0000-0000-0000FE160000}"/>
    <cellStyle name="Input [yellow] 16 10" xfId="7914" xr:uid="{00000000-0005-0000-0000-0000FF160000}"/>
    <cellStyle name="Input [yellow] 16 11" xfId="7892" xr:uid="{00000000-0005-0000-0000-000000170000}"/>
    <cellStyle name="Input [yellow] 16 2" xfId="7459" xr:uid="{00000000-0005-0000-0000-000001170000}"/>
    <cellStyle name="Input [yellow] 16 2 2" xfId="8095" xr:uid="{00000000-0005-0000-0000-000002170000}"/>
    <cellStyle name="Input [yellow] 16 2 3" xfId="8180" xr:uid="{00000000-0005-0000-0000-000003170000}"/>
    <cellStyle name="Input [yellow] 16 3" xfId="7435" xr:uid="{00000000-0005-0000-0000-000004170000}"/>
    <cellStyle name="Input [yellow] 16 3 2" xfId="8085" xr:uid="{00000000-0005-0000-0000-000005170000}"/>
    <cellStyle name="Input [yellow] 16 3 3" xfId="8170" xr:uid="{00000000-0005-0000-0000-000006170000}"/>
    <cellStyle name="Input [yellow] 16 4" xfId="7447" xr:uid="{00000000-0005-0000-0000-000007170000}"/>
    <cellStyle name="Input [yellow] 16 4 2" xfId="8089" xr:uid="{00000000-0005-0000-0000-000008170000}"/>
    <cellStyle name="Input [yellow] 16 4 3" xfId="8174" xr:uid="{00000000-0005-0000-0000-000009170000}"/>
    <cellStyle name="Input [yellow] 16 5" xfId="7388" xr:uid="{00000000-0005-0000-0000-00000A170000}"/>
    <cellStyle name="Input [yellow] 16 5 2" xfId="8063" xr:uid="{00000000-0005-0000-0000-00000B170000}"/>
    <cellStyle name="Input [yellow] 16 5 3" xfId="8149" xr:uid="{00000000-0005-0000-0000-00000C170000}"/>
    <cellStyle name="Input [yellow] 16 6" xfId="7378" xr:uid="{00000000-0005-0000-0000-00000D170000}"/>
    <cellStyle name="Input [yellow] 16 6 2" xfId="8055" xr:uid="{00000000-0005-0000-0000-00000E170000}"/>
    <cellStyle name="Input [yellow] 16 6 3" xfId="8141" xr:uid="{00000000-0005-0000-0000-00000F170000}"/>
    <cellStyle name="Input [yellow] 16 7" xfId="7276" xr:uid="{00000000-0005-0000-0000-000010170000}"/>
    <cellStyle name="Input [yellow] 16 7 2" xfId="8006" xr:uid="{00000000-0005-0000-0000-000011170000}"/>
    <cellStyle name="Input [yellow] 16 7 3" xfId="7893" xr:uid="{00000000-0005-0000-0000-000012170000}"/>
    <cellStyle name="Input [yellow] 16 8" xfId="7599" xr:uid="{00000000-0005-0000-0000-000013170000}"/>
    <cellStyle name="Input [yellow] 16 8 2" xfId="8121" xr:uid="{00000000-0005-0000-0000-000014170000}"/>
    <cellStyle name="Input [yellow] 16 8 3" xfId="8206" xr:uid="{00000000-0005-0000-0000-000015170000}"/>
    <cellStyle name="Input [yellow] 16 9" xfId="7392" xr:uid="{00000000-0005-0000-0000-000016170000}"/>
    <cellStyle name="Input [yellow] 16 9 2" xfId="8065" xr:uid="{00000000-0005-0000-0000-000017170000}"/>
    <cellStyle name="Input [yellow] 16 9 3" xfId="8151" xr:uid="{00000000-0005-0000-0000-000018170000}"/>
    <cellStyle name="Input [yellow] 17" xfId="5798" xr:uid="{00000000-0005-0000-0000-000019170000}"/>
    <cellStyle name="Input [yellow] 17 10" xfId="7915" xr:uid="{00000000-0005-0000-0000-00001A170000}"/>
    <cellStyle name="Input [yellow] 17 11" xfId="7854" xr:uid="{00000000-0005-0000-0000-00001B170000}"/>
    <cellStyle name="Input [yellow] 17 2" xfId="7460" xr:uid="{00000000-0005-0000-0000-00001C170000}"/>
    <cellStyle name="Input [yellow] 17 2 2" xfId="8096" xr:uid="{00000000-0005-0000-0000-00001D170000}"/>
    <cellStyle name="Input [yellow] 17 2 3" xfId="8181" xr:uid="{00000000-0005-0000-0000-00001E170000}"/>
    <cellStyle name="Input [yellow] 17 3" xfId="7294" xr:uid="{00000000-0005-0000-0000-00001F170000}"/>
    <cellStyle name="Input [yellow] 17 3 2" xfId="8014" xr:uid="{00000000-0005-0000-0000-000020170000}"/>
    <cellStyle name="Input [yellow] 17 3 3" xfId="7802" xr:uid="{00000000-0005-0000-0000-000021170000}"/>
    <cellStyle name="Input [yellow] 17 4" xfId="7443" xr:uid="{00000000-0005-0000-0000-000022170000}"/>
    <cellStyle name="Input [yellow] 17 4 2" xfId="8088" xr:uid="{00000000-0005-0000-0000-000023170000}"/>
    <cellStyle name="Input [yellow] 17 4 3" xfId="8173" xr:uid="{00000000-0005-0000-0000-000024170000}"/>
    <cellStyle name="Input [yellow] 17 5" xfId="7308" xr:uid="{00000000-0005-0000-0000-000025170000}"/>
    <cellStyle name="Input [yellow] 17 5 2" xfId="8021" xr:uid="{00000000-0005-0000-0000-000026170000}"/>
    <cellStyle name="Input [yellow] 17 5 3" xfId="7859" xr:uid="{00000000-0005-0000-0000-000027170000}"/>
    <cellStyle name="Input [yellow] 17 6" xfId="7419" xr:uid="{00000000-0005-0000-0000-000028170000}"/>
    <cellStyle name="Input [yellow] 17 6 2" xfId="8075" xr:uid="{00000000-0005-0000-0000-000029170000}"/>
    <cellStyle name="Input [yellow] 17 6 3" xfId="8161" xr:uid="{00000000-0005-0000-0000-00002A170000}"/>
    <cellStyle name="Input [yellow] 17 7" xfId="7214" xr:uid="{00000000-0005-0000-0000-00002B170000}"/>
    <cellStyle name="Input [yellow] 17 7 2" xfId="7993" xr:uid="{00000000-0005-0000-0000-00002C170000}"/>
    <cellStyle name="Input [yellow] 17 7 3" xfId="7830" xr:uid="{00000000-0005-0000-0000-00002D170000}"/>
    <cellStyle name="Input [yellow] 17 8" xfId="7209" xr:uid="{00000000-0005-0000-0000-00002E170000}"/>
    <cellStyle name="Input [yellow] 17 8 2" xfId="7992" xr:uid="{00000000-0005-0000-0000-00002F170000}"/>
    <cellStyle name="Input [yellow] 17 8 3" xfId="7885" xr:uid="{00000000-0005-0000-0000-000030170000}"/>
    <cellStyle name="Input [yellow] 17 9" xfId="7296" xr:uid="{00000000-0005-0000-0000-000031170000}"/>
    <cellStyle name="Input [yellow] 17 9 2" xfId="8016" xr:uid="{00000000-0005-0000-0000-000032170000}"/>
    <cellStyle name="Input [yellow] 17 9 3" xfId="7840" xr:uid="{00000000-0005-0000-0000-000033170000}"/>
    <cellStyle name="Input [yellow] 18" xfId="7194" xr:uid="{00000000-0005-0000-0000-000034170000}"/>
    <cellStyle name="Input [yellow] 18 2" xfId="7987" xr:uid="{00000000-0005-0000-0000-000035170000}"/>
    <cellStyle name="Input [yellow] 18 3" xfId="7874" xr:uid="{00000000-0005-0000-0000-000036170000}"/>
    <cellStyle name="Input [yellow] 19" xfId="7428" xr:uid="{00000000-0005-0000-0000-000037170000}"/>
    <cellStyle name="Input [yellow] 19 2" xfId="8081" xr:uid="{00000000-0005-0000-0000-000038170000}"/>
    <cellStyle name="Input [yellow] 19 3" xfId="8166" xr:uid="{00000000-0005-0000-0000-000039170000}"/>
    <cellStyle name="Input [yellow] 2" xfId="303" xr:uid="{00000000-0005-0000-0000-00003A170000}"/>
    <cellStyle name="Input [yellow] 2 10" xfId="7720" xr:uid="{00000000-0005-0000-0000-00003B170000}"/>
    <cellStyle name="Input [yellow] 2 11" xfId="7790" xr:uid="{00000000-0005-0000-0000-00003C170000}"/>
    <cellStyle name="Input [yellow] 2 2" xfId="7195" xr:uid="{00000000-0005-0000-0000-00003D170000}"/>
    <cellStyle name="Input [yellow] 2 2 2" xfId="7988" xr:uid="{00000000-0005-0000-0000-00003E170000}"/>
    <cellStyle name="Input [yellow] 2 2 3" xfId="7912" xr:uid="{00000000-0005-0000-0000-00003F170000}"/>
    <cellStyle name="Input [yellow] 2 3" xfId="7399" xr:uid="{00000000-0005-0000-0000-000040170000}"/>
    <cellStyle name="Input [yellow] 2 3 2" xfId="8069" xr:uid="{00000000-0005-0000-0000-000041170000}"/>
    <cellStyle name="Input [yellow] 2 3 3" xfId="8155" xr:uid="{00000000-0005-0000-0000-000042170000}"/>
    <cellStyle name="Input [yellow] 2 4" xfId="7397" xr:uid="{00000000-0005-0000-0000-000043170000}"/>
    <cellStyle name="Input [yellow] 2 4 2" xfId="8067" xr:uid="{00000000-0005-0000-0000-000044170000}"/>
    <cellStyle name="Input [yellow] 2 4 3" xfId="8153" xr:uid="{00000000-0005-0000-0000-000045170000}"/>
    <cellStyle name="Input [yellow] 2 5" xfId="7371" xr:uid="{00000000-0005-0000-0000-000046170000}"/>
    <cellStyle name="Input [yellow] 2 5 2" xfId="8050" xr:uid="{00000000-0005-0000-0000-000047170000}"/>
    <cellStyle name="Input [yellow] 2 5 3" xfId="8136" xr:uid="{00000000-0005-0000-0000-000048170000}"/>
    <cellStyle name="Input [yellow] 2 6" xfId="7305" xr:uid="{00000000-0005-0000-0000-000049170000}"/>
    <cellStyle name="Input [yellow] 2 6 2" xfId="8020" xr:uid="{00000000-0005-0000-0000-00004A170000}"/>
    <cellStyle name="Input [yellow] 2 6 3" xfId="7943" xr:uid="{00000000-0005-0000-0000-00004B170000}"/>
    <cellStyle name="Input [yellow] 2 7" xfId="7398" xr:uid="{00000000-0005-0000-0000-00004C170000}"/>
    <cellStyle name="Input [yellow] 2 7 2" xfId="8068" xr:uid="{00000000-0005-0000-0000-00004D170000}"/>
    <cellStyle name="Input [yellow] 2 7 3" xfId="8154" xr:uid="{00000000-0005-0000-0000-00004E170000}"/>
    <cellStyle name="Input [yellow] 2 8" xfId="7387" xr:uid="{00000000-0005-0000-0000-00004F170000}"/>
    <cellStyle name="Input [yellow] 2 8 2" xfId="8062" xr:uid="{00000000-0005-0000-0000-000050170000}"/>
    <cellStyle name="Input [yellow] 2 8 3" xfId="8148" xr:uid="{00000000-0005-0000-0000-000051170000}"/>
    <cellStyle name="Input [yellow] 2 9" xfId="7484" xr:uid="{00000000-0005-0000-0000-000052170000}"/>
    <cellStyle name="Input [yellow] 2 9 2" xfId="8102" xr:uid="{00000000-0005-0000-0000-000053170000}"/>
    <cellStyle name="Input [yellow] 2 9 3" xfId="8187" xr:uid="{00000000-0005-0000-0000-000054170000}"/>
    <cellStyle name="Input [yellow] 20" xfId="7455" xr:uid="{00000000-0005-0000-0000-000055170000}"/>
    <cellStyle name="Input [yellow] 20 2" xfId="8094" xr:uid="{00000000-0005-0000-0000-000056170000}"/>
    <cellStyle name="Input [yellow] 20 3" xfId="8179" xr:uid="{00000000-0005-0000-0000-000057170000}"/>
    <cellStyle name="Input [yellow] 21" xfId="7522" xr:uid="{00000000-0005-0000-0000-000058170000}"/>
    <cellStyle name="Input [yellow] 21 2" xfId="8113" xr:uid="{00000000-0005-0000-0000-000059170000}"/>
    <cellStyle name="Input [yellow] 21 3" xfId="8198" xr:uid="{00000000-0005-0000-0000-00005A170000}"/>
    <cellStyle name="Input [yellow] 22" xfId="7480" xr:uid="{00000000-0005-0000-0000-00005B170000}"/>
    <cellStyle name="Input [yellow] 22 2" xfId="8101" xr:uid="{00000000-0005-0000-0000-00005C170000}"/>
    <cellStyle name="Input [yellow] 22 3" xfId="8186" xr:uid="{00000000-0005-0000-0000-00005D170000}"/>
    <cellStyle name="Input [yellow] 23" xfId="7364" xr:uid="{00000000-0005-0000-0000-00005E170000}"/>
    <cellStyle name="Input [yellow] 23 2" xfId="8044" xr:uid="{00000000-0005-0000-0000-00005F170000}"/>
    <cellStyle name="Input [yellow] 23 3" xfId="8130" xr:uid="{00000000-0005-0000-0000-000060170000}"/>
    <cellStyle name="Input [yellow] 24" xfId="7436" xr:uid="{00000000-0005-0000-0000-000061170000}"/>
    <cellStyle name="Input [yellow] 24 2" xfId="8086" xr:uid="{00000000-0005-0000-0000-000062170000}"/>
    <cellStyle name="Input [yellow] 24 3" xfId="8171" xr:uid="{00000000-0005-0000-0000-000063170000}"/>
    <cellStyle name="Input [yellow] 25" xfId="7548" xr:uid="{00000000-0005-0000-0000-000064170000}"/>
    <cellStyle name="Input [yellow] 25 2" xfId="8117" xr:uid="{00000000-0005-0000-0000-000065170000}"/>
    <cellStyle name="Input [yellow] 25 3" xfId="8202" xr:uid="{00000000-0005-0000-0000-000066170000}"/>
    <cellStyle name="Input [yellow] 26" xfId="7719" xr:uid="{00000000-0005-0000-0000-000067170000}"/>
    <cellStyle name="Input [yellow] 27" xfId="7769" xr:uid="{00000000-0005-0000-0000-000068170000}"/>
    <cellStyle name="Input [yellow] 28" xfId="8273" xr:uid="{00000000-0005-0000-0000-000069170000}"/>
    <cellStyle name="Input [yellow] 29" xfId="8724" xr:uid="{18A7BCBB-C7B3-48EC-B800-B1FA989803A0}"/>
    <cellStyle name="Input [yellow] 3" xfId="304" xr:uid="{00000000-0005-0000-0000-00006A170000}"/>
    <cellStyle name="Input [yellow] 3 10" xfId="7721" xr:uid="{00000000-0005-0000-0000-00006B170000}"/>
    <cellStyle name="Input [yellow] 3 11" xfId="7783" xr:uid="{00000000-0005-0000-0000-00006C170000}"/>
    <cellStyle name="Input [yellow] 3 2" xfId="7196" xr:uid="{00000000-0005-0000-0000-00006D170000}"/>
    <cellStyle name="Input [yellow] 3 2 2" xfId="7989" xr:uid="{00000000-0005-0000-0000-00006E170000}"/>
    <cellStyle name="Input [yellow] 3 2 3" xfId="7904" xr:uid="{00000000-0005-0000-0000-00006F170000}"/>
    <cellStyle name="Input [yellow] 3 3" xfId="7362" xr:uid="{00000000-0005-0000-0000-000070170000}"/>
    <cellStyle name="Input [yellow] 3 3 2" xfId="8043" xr:uid="{00000000-0005-0000-0000-000071170000}"/>
    <cellStyle name="Input [yellow] 3 3 3" xfId="8129" xr:uid="{00000000-0005-0000-0000-000072170000}"/>
    <cellStyle name="Input [yellow] 3 4" xfId="7389" xr:uid="{00000000-0005-0000-0000-000073170000}"/>
    <cellStyle name="Input [yellow] 3 4 2" xfId="8064" xr:uid="{00000000-0005-0000-0000-000074170000}"/>
    <cellStyle name="Input [yellow] 3 4 3" xfId="8150" xr:uid="{00000000-0005-0000-0000-000075170000}"/>
    <cellStyle name="Input [yellow] 3 5" xfId="7327" xr:uid="{00000000-0005-0000-0000-000076170000}"/>
    <cellStyle name="Input [yellow] 3 5 2" xfId="8030" xr:uid="{00000000-0005-0000-0000-000077170000}"/>
    <cellStyle name="Input [yellow] 3 5 3" xfId="7891" xr:uid="{00000000-0005-0000-0000-000078170000}"/>
    <cellStyle name="Input [yellow] 3 6" xfId="7304" xr:uid="{00000000-0005-0000-0000-000079170000}"/>
    <cellStyle name="Input [yellow] 3 6 2" xfId="8019" xr:uid="{00000000-0005-0000-0000-00007A170000}"/>
    <cellStyle name="Input [yellow] 3 6 3" xfId="7969" xr:uid="{00000000-0005-0000-0000-00007B170000}"/>
    <cellStyle name="Input [yellow] 3 7" xfId="7448" xr:uid="{00000000-0005-0000-0000-00007C170000}"/>
    <cellStyle name="Input [yellow] 3 7 2" xfId="8090" xr:uid="{00000000-0005-0000-0000-00007D170000}"/>
    <cellStyle name="Input [yellow] 3 7 3" xfId="8175" xr:uid="{00000000-0005-0000-0000-00007E170000}"/>
    <cellStyle name="Input [yellow] 3 8" xfId="7494" xr:uid="{00000000-0005-0000-0000-00007F170000}"/>
    <cellStyle name="Input [yellow] 3 8 2" xfId="8105" xr:uid="{00000000-0005-0000-0000-000080170000}"/>
    <cellStyle name="Input [yellow] 3 8 3" xfId="8190" xr:uid="{00000000-0005-0000-0000-000081170000}"/>
    <cellStyle name="Input [yellow] 3 9" xfId="7518" xr:uid="{00000000-0005-0000-0000-000082170000}"/>
    <cellStyle name="Input [yellow] 3 9 2" xfId="8112" xr:uid="{00000000-0005-0000-0000-000083170000}"/>
    <cellStyle name="Input [yellow] 3 9 3" xfId="8197" xr:uid="{00000000-0005-0000-0000-000084170000}"/>
    <cellStyle name="Input [yellow] 4" xfId="401" xr:uid="{00000000-0005-0000-0000-000085170000}"/>
    <cellStyle name="Input [yellow] 4 10" xfId="7729" xr:uid="{00000000-0005-0000-0000-000086170000}"/>
    <cellStyle name="Input [yellow] 4 11" xfId="7748" xr:uid="{00000000-0005-0000-0000-000087170000}"/>
    <cellStyle name="Input [yellow] 4 2" xfId="7208" xr:uid="{00000000-0005-0000-0000-000088170000}"/>
    <cellStyle name="Input [yellow] 4 2 2" xfId="7991" xr:uid="{00000000-0005-0000-0000-000089170000}"/>
    <cellStyle name="Input [yellow] 4 2 3" xfId="7902" xr:uid="{00000000-0005-0000-0000-00008A170000}"/>
    <cellStyle name="Input [yellow] 4 3" xfId="7471" xr:uid="{00000000-0005-0000-0000-00008B170000}"/>
    <cellStyle name="Input [yellow] 4 3 2" xfId="8099" xr:uid="{00000000-0005-0000-0000-00008C170000}"/>
    <cellStyle name="Input [yellow] 4 3 3" xfId="8184" xr:uid="{00000000-0005-0000-0000-00008D170000}"/>
    <cellStyle name="Input [yellow] 4 4" xfId="7408" xr:uid="{00000000-0005-0000-0000-00008E170000}"/>
    <cellStyle name="Input [yellow] 4 4 2" xfId="8073" xr:uid="{00000000-0005-0000-0000-00008F170000}"/>
    <cellStyle name="Input [yellow] 4 4 3" xfId="8159" xr:uid="{00000000-0005-0000-0000-000090170000}"/>
    <cellStyle name="Input [yellow] 4 5" xfId="7336" xr:uid="{00000000-0005-0000-0000-000091170000}"/>
    <cellStyle name="Input [yellow] 4 5 2" xfId="8035" xr:uid="{00000000-0005-0000-0000-000092170000}"/>
    <cellStyle name="Input [yellow] 4 5 3" xfId="7925" xr:uid="{00000000-0005-0000-0000-000093170000}"/>
    <cellStyle name="Input [yellow] 4 6" xfId="7238" xr:uid="{00000000-0005-0000-0000-000094170000}"/>
    <cellStyle name="Input [yellow] 4 6 2" xfId="7997" xr:uid="{00000000-0005-0000-0000-000095170000}"/>
    <cellStyle name="Input [yellow] 4 6 3" xfId="7827" xr:uid="{00000000-0005-0000-0000-000096170000}"/>
    <cellStyle name="Input [yellow] 4 7" xfId="7526" xr:uid="{00000000-0005-0000-0000-000097170000}"/>
    <cellStyle name="Input [yellow] 4 7 2" xfId="8115" xr:uid="{00000000-0005-0000-0000-000098170000}"/>
    <cellStyle name="Input [yellow] 4 7 3" xfId="8200" xr:uid="{00000000-0005-0000-0000-000099170000}"/>
    <cellStyle name="Input [yellow] 4 8" xfId="7376" xr:uid="{00000000-0005-0000-0000-00009A170000}"/>
    <cellStyle name="Input [yellow] 4 8 2" xfId="8054" xr:uid="{00000000-0005-0000-0000-00009B170000}"/>
    <cellStyle name="Input [yellow] 4 8 3" xfId="8140" xr:uid="{00000000-0005-0000-0000-00009C170000}"/>
    <cellStyle name="Input [yellow] 4 9" xfId="7557" xr:uid="{00000000-0005-0000-0000-00009D170000}"/>
    <cellStyle name="Input [yellow] 4 9 2" xfId="8119" xr:uid="{00000000-0005-0000-0000-00009E170000}"/>
    <cellStyle name="Input [yellow] 4 9 3" xfId="8204" xr:uid="{00000000-0005-0000-0000-00009F170000}"/>
    <cellStyle name="Input [yellow] 5" xfId="384" xr:uid="{00000000-0005-0000-0000-0000A0170000}"/>
    <cellStyle name="Input [yellow] 5 10" xfId="7728" xr:uid="{00000000-0005-0000-0000-0000A1170000}"/>
    <cellStyle name="Input [yellow] 5 11" xfId="7967" xr:uid="{00000000-0005-0000-0000-0000A2170000}"/>
    <cellStyle name="Input [yellow] 5 2" xfId="7206" xr:uid="{00000000-0005-0000-0000-0000A3170000}"/>
    <cellStyle name="Input [yellow] 5 2 2" xfId="7990" xr:uid="{00000000-0005-0000-0000-0000A4170000}"/>
    <cellStyle name="Input [yellow] 5 2 3" xfId="7837" xr:uid="{00000000-0005-0000-0000-0000A5170000}"/>
    <cellStyle name="Input [yellow] 5 3" xfId="7525" xr:uid="{00000000-0005-0000-0000-0000A6170000}"/>
    <cellStyle name="Input [yellow] 5 3 2" xfId="8114" xr:uid="{00000000-0005-0000-0000-0000A7170000}"/>
    <cellStyle name="Input [yellow] 5 3 3" xfId="8199" xr:uid="{00000000-0005-0000-0000-0000A8170000}"/>
    <cellStyle name="Input [yellow] 5 4" xfId="7284" xr:uid="{00000000-0005-0000-0000-0000A9170000}"/>
    <cellStyle name="Input [yellow] 5 4 2" xfId="8011" xr:uid="{00000000-0005-0000-0000-0000AA170000}"/>
    <cellStyle name="Input [yellow] 5 4 3" xfId="7900" xr:uid="{00000000-0005-0000-0000-0000AB170000}"/>
    <cellStyle name="Input [yellow] 5 5" xfId="7315" xr:uid="{00000000-0005-0000-0000-0000AC170000}"/>
    <cellStyle name="Input [yellow] 5 5 2" xfId="8023" xr:uid="{00000000-0005-0000-0000-0000AD170000}"/>
    <cellStyle name="Input [yellow] 5 5 3" xfId="7879" xr:uid="{00000000-0005-0000-0000-0000AE170000}"/>
    <cellStyle name="Input [yellow] 5 6" xfId="7372" xr:uid="{00000000-0005-0000-0000-0000AF170000}"/>
    <cellStyle name="Input [yellow] 5 6 2" xfId="8051" xr:uid="{00000000-0005-0000-0000-0000B0170000}"/>
    <cellStyle name="Input [yellow] 5 6 3" xfId="8137" xr:uid="{00000000-0005-0000-0000-0000B1170000}"/>
    <cellStyle name="Input [yellow] 5 7" xfId="7283" xr:uid="{00000000-0005-0000-0000-0000B2170000}"/>
    <cellStyle name="Input [yellow] 5 7 2" xfId="8010" xr:uid="{00000000-0005-0000-0000-0000B3170000}"/>
    <cellStyle name="Input [yellow] 5 7 3" xfId="7910" xr:uid="{00000000-0005-0000-0000-0000B4170000}"/>
    <cellStyle name="Input [yellow] 5 8" xfId="7302" xr:uid="{00000000-0005-0000-0000-0000B5170000}"/>
    <cellStyle name="Input [yellow] 5 8 2" xfId="8018" xr:uid="{00000000-0005-0000-0000-0000B6170000}"/>
    <cellStyle name="Input [yellow] 5 8 3" xfId="7801" xr:uid="{00000000-0005-0000-0000-0000B7170000}"/>
    <cellStyle name="Input [yellow] 5 9" xfId="7595" xr:uid="{00000000-0005-0000-0000-0000B8170000}"/>
    <cellStyle name="Input [yellow] 5 9 2" xfId="8120" xr:uid="{00000000-0005-0000-0000-0000B9170000}"/>
    <cellStyle name="Input [yellow] 5 9 3" xfId="8205" xr:uid="{00000000-0005-0000-0000-0000BA170000}"/>
    <cellStyle name="Input [yellow] 6" xfId="926" xr:uid="{00000000-0005-0000-0000-0000BB170000}"/>
    <cellStyle name="Input [yellow] 6 10" xfId="7779" xr:uid="{00000000-0005-0000-0000-0000BC170000}"/>
    <cellStyle name="Input [yellow] 6 11" xfId="8079" xr:uid="{00000000-0005-0000-0000-0000BD170000}"/>
    <cellStyle name="Input [yellow] 6 2" xfId="7273" xr:uid="{00000000-0005-0000-0000-0000BE170000}"/>
    <cellStyle name="Input [yellow] 6 2 2" xfId="8005" xr:uid="{00000000-0005-0000-0000-0000BF170000}"/>
    <cellStyle name="Input [yellow] 6 2 3" xfId="7878" xr:uid="{00000000-0005-0000-0000-0000C0170000}"/>
    <cellStyle name="Input [yellow] 6 3" xfId="7384" xr:uid="{00000000-0005-0000-0000-0000C1170000}"/>
    <cellStyle name="Input [yellow] 6 3 2" xfId="8060" xr:uid="{00000000-0005-0000-0000-0000C2170000}"/>
    <cellStyle name="Input [yellow] 6 3 3" xfId="8146" xr:uid="{00000000-0005-0000-0000-0000C3170000}"/>
    <cellStyle name="Input [yellow] 6 4" xfId="7432" xr:uid="{00000000-0005-0000-0000-0000C4170000}"/>
    <cellStyle name="Input [yellow] 6 4 2" xfId="8083" xr:uid="{00000000-0005-0000-0000-0000C5170000}"/>
    <cellStyle name="Input [yellow] 6 4 3" xfId="8168" xr:uid="{00000000-0005-0000-0000-0000C6170000}"/>
    <cellStyle name="Input [yellow] 6 5" xfId="7383" xr:uid="{00000000-0005-0000-0000-0000C7170000}"/>
    <cellStyle name="Input [yellow] 6 5 2" xfId="8059" xr:uid="{00000000-0005-0000-0000-0000C8170000}"/>
    <cellStyle name="Input [yellow] 6 5 3" xfId="8145" xr:uid="{00000000-0005-0000-0000-0000C9170000}"/>
    <cellStyle name="Input [yellow] 6 6" xfId="7375" xr:uid="{00000000-0005-0000-0000-0000CA170000}"/>
    <cellStyle name="Input [yellow] 6 6 2" xfId="8053" xr:uid="{00000000-0005-0000-0000-0000CB170000}"/>
    <cellStyle name="Input [yellow] 6 6 3" xfId="8139" xr:uid="{00000000-0005-0000-0000-0000CC170000}"/>
    <cellStyle name="Input [yellow] 6 7" xfId="7407" xr:uid="{00000000-0005-0000-0000-0000CD170000}"/>
    <cellStyle name="Input [yellow] 6 7 2" xfId="8072" xr:uid="{00000000-0005-0000-0000-0000CE170000}"/>
    <cellStyle name="Input [yellow] 6 7 3" xfId="8158" xr:uid="{00000000-0005-0000-0000-0000CF170000}"/>
    <cellStyle name="Input [yellow] 6 8" xfId="7260" xr:uid="{00000000-0005-0000-0000-0000D0170000}"/>
    <cellStyle name="Input [yellow] 6 8 2" xfId="8003" xr:uid="{00000000-0005-0000-0000-0000D1170000}"/>
    <cellStyle name="Input [yellow] 6 8 3" xfId="7901" xr:uid="{00000000-0005-0000-0000-0000D2170000}"/>
    <cellStyle name="Input [yellow] 6 9" xfId="7365" xr:uid="{00000000-0005-0000-0000-0000D3170000}"/>
    <cellStyle name="Input [yellow] 6 9 2" xfId="8045" xr:uid="{00000000-0005-0000-0000-0000D4170000}"/>
    <cellStyle name="Input [yellow] 6 9 3" xfId="8131" xr:uid="{00000000-0005-0000-0000-0000D5170000}"/>
    <cellStyle name="Input [yellow] 7" xfId="1085" xr:uid="{00000000-0005-0000-0000-0000D6170000}"/>
    <cellStyle name="Input [yellow] 7 10" xfId="7791" xr:uid="{00000000-0005-0000-0000-0000D7170000}"/>
    <cellStyle name="Input [yellow] 7 11" xfId="7931" xr:uid="{00000000-0005-0000-0000-0000D8170000}"/>
    <cellStyle name="Input [yellow] 7 2" xfId="7280" xr:uid="{00000000-0005-0000-0000-0000D9170000}"/>
    <cellStyle name="Input [yellow] 7 2 2" xfId="8007" xr:uid="{00000000-0005-0000-0000-0000DA170000}"/>
    <cellStyle name="Input [yellow] 7 2 3" xfId="7845" xr:uid="{00000000-0005-0000-0000-0000DB170000}"/>
    <cellStyle name="Input [yellow] 7 3" xfId="7317" xr:uid="{00000000-0005-0000-0000-0000DC170000}"/>
    <cellStyle name="Input [yellow] 7 3 2" xfId="8024" xr:uid="{00000000-0005-0000-0000-0000DD170000}"/>
    <cellStyle name="Input [yellow] 7 3 3" xfId="7911" xr:uid="{00000000-0005-0000-0000-0000DE170000}"/>
    <cellStyle name="Input [yellow] 7 4" xfId="7347" xr:uid="{00000000-0005-0000-0000-0000DF170000}"/>
    <cellStyle name="Input [yellow] 7 4 2" xfId="8037" xr:uid="{00000000-0005-0000-0000-0000E0170000}"/>
    <cellStyle name="Input [yellow] 7 4 3" xfId="8123" xr:uid="{00000000-0005-0000-0000-0000E1170000}"/>
    <cellStyle name="Input [yellow] 7 5" xfId="7295" xr:uid="{00000000-0005-0000-0000-0000E2170000}"/>
    <cellStyle name="Input [yellow] 7 5 2" xfId="8015" xr:uid="{00000000-0005-0000-0000-0000E3170000}"/>
    <cellStyle name="Input [yellow] 7 5 3" xfId="7883" xr:uid="{00000000-0005-0000-0000-0000E4170000}"/>
    <cellStyle name="Input [yellow] 7 6" xfId="7357" xr:uid="{00000000-0005-0000-0000-0000E5170000}"/>
    <cellStyle name="Input [yellow] 7 6 2" xfId="8040" xr:uid="{00000000-0005-0000-0000-0000E6170000}"/>
    <cellStyle name="Input [yellow] 7 6 3" xfId="8126" xr:uid="{00000000-0005-0000-0000-0000E7170000}"/>
    <cellStyle name="Input [yellow] 7 7" xfId="7320" xr:uid="{00000000-0005-0000-0000-0000E8170000}"/>
    <cellStyle name="Input [yellow] 7 7 2" xfId="8026" xr:uid="{00000000-0005-0000-0000-0000E9170000}"/>
    <cellStyle name="Input [yellow] 7 7 3" xfId="7838" xr:uid="{00000000-0005-0000-0000-0000EA170000}"/>
    <cellStyle name="Input [yellow] 7 8" xfId="7367" xr:uid="{00000000-0005-0000-0000-0000EB170000}"/>
    <cellStyle name="Input [yellow] 7 8 2" xfId="8046" xr:uid="{00000000-0005-0000-0000-0000EC170000}"/>
    <cellStyle name="Input [yellow] 7 8 3" xfId="8132" xr:uid="{00000000-0005-0000-0000-0000ED170000}"/>
    <cellStyle name="Input [yellow] 7 9" xfId="7510" xr:uid="{00000000-0005-0000-0000-0000EE170000}"/>
    <cellStyle name="Input [yellow] 7 9 2" xfId="8109" xr:uid="{00000000-0005-0000-0000-0000EF170000}"/>
    <cellStyle name="Input [yellow] 7 9 3" xfId="8194" xr:uid="{00000000-0005-0000-0000-0000F0170000}"/>
    <cellStyle name="Input [yellow] 8" xfId="1127" xr:uid="{00000000-0005-0000-0000-0000F1170000}"/>
    <cellStyle name="Input [yellow] 8 10" xfId="7794" xr:uid="{00000000-0005-0000-0000-0000F2170000}"/>
    <cellStyle name="Input [yellow] 8 11" xfId="7965" xr:uid="{00000000-0005-0000-0000-0000F3170000}"/>
    <cellStyle name="Input [yellow] 8 2" xfId="7285" xr:uid="{00000000-0005-0000-0000-0000F4170000}"/>
    <cellStyle name="Input [yellow] 8 2 2" xfId="8012" xr:uid="{00000000-0005-0000-0000-0000F5170000}"/>
    <cellStyle name="Input [yellow] 8 2 3" xfId="7884" xr:uid="{00000000-0005-0000-0000-0000F6170000}"/>
    <cellStyle name="Input [yellow] 8 3" xfId="7258" xr:uid="{00000000-0005-0000-0000-0000F7170000}"/>
    <cellStyle name="Input [yellow] 8 3 2" xfId="8002" xr:uid="{00000000-0005-0000-0000-0000F8170000}"/>
    <cellStyle name="Input [yellow] 8 3 3" xfId="7860" xr:uid="{00000000-0005-0000-0000-0000F9170000}"/>
    <cellStyle name="Input [yellow] 8 4" xfId="7374" xr:uid="{00000000-0005-0000-0000-0000FA170000}"/>
    <cellStyle name="Input [yellow] 8 4 2" xfId="8052" xr:uid="{00000000-0005-0000-0000-0000FB170000}"/>
    <cellStyle name="Input [yellow] 8 4 3" xfId="8138" xr:uid="{00000000-0005-0000-0000-0000FC170000}"/>
    <cellStyle name="Input [yellow] 8 5" xfId="7254" xr:uid="{00000000-0005-0000-0000-0000FD170000}"/>
    <cellStyle name="Input [yellow] 8 5 2" xfId="8000" xr:uid="{00000000-0005-0000-0000-0000FE170000}"/>
    <cellStyle name="Input [yellow] 8 5 3" xfId="7806" xr:uid="{00000000-0005-0000-0000-0000FF170000}"/>
    <cellStyle name="Input [yellow] 8 6" xfId="7338" xr:uid="{00000000-0005-0000-0000-000000180000}"/>
    <cellStyle name="Input [yellow] 8 6 2" xfId="8036" xr:uid="{00000000-0005-0000-0000-000001180000}"/>
    <cellStyle name="Input [yellow] 8 6 3" xfId="7865" xr:uid="{00000000-0005-0000-0000-000002180000}"/>
    <cellStyle name="Input [yellow] 8 7" xfId="7449" xr:uid="{00000000-0005-0000-0000-000003180000}"/>
    <cellStyle name="Input [yellow] 8 7 2" xfId="8091" xr:uid="{00000000-0005-0000-0000-000004180000}"/>
    <cellStyle name="Input [yellow] 8 7 3" xfId="8176" xr:uid="{00000000-0005-0000-0000-000005180000}"/>
    <cellStyle name="Input [yellow] 8 8" xfId="7515" xr:uid="{00000000-0005-0000-0000-000006180000}"/>
    <cellStyle name="Input [yellow] 8 8 2" xfId="8111" xr:uid="{00000000-0005-0000-0000-000007180000}"/>
    <cellStyle name="Input [yellow] 8 8 3" xfId="8196" xr:uid="{00000000-0005-0000-0000-000008180000}"/>
    <cellStyle name="Input [yellow] 8 9" xfId="7256" xr:uid="{00000000-0005-0000-0000-000009180000}"/>
    <cellStyle name="Input [yellow] 8 9 2" xfId="8001" xr:uid="{00000000-0005-0000-0000-00000A180000}"/>
    <cellStyle name="Input [yellow] 8 9 3" xfId="7896" xr:uid="{00000000-0005-0000-0000-00000B180000}"/>
    <cellStyle name="Input [yellow] 9" xfId="1195" xr:uid="{00000000-0005-0000-0000-00000C180000}"/>
    <cellStyle name="Input [yellow] 9 10" xfId="7797" xr:uid="{00000000-0005-0000-0000-00000D180000}"/>
    <cellStyle name="Input [yellow] 9 11" xfId="7908" xr:uid="{00000000-0005-0000-0000-00000E180000}"/>
    <cellStyle name="Input [yellow] 9 2" xfId="7289" xr:uid="{00000000-0005-0000-0000-00000F180000}"/>
    <cellStyle name="Input [yellow] 9 2 2" xfId="8013" xr:uid="{00000000-0005-0000-0000-000010180000}"/>
    <cellStyle name="Input [yellow] 9 2 3" xfId="7877" xr:uid="{00000000-0005-0000-0000-000011180000}"/>
    <cellStyle name="Input [yellow] 9 3" xfId="7420" xr:uid="{00000000-0005-0000-0000-000012180000}"/>
    <cellStyle name="Input [yellow] 9 3 2" xfId="8076" xr:uid="{00000000-0005-0000-0000-000013180000}"/>
    <cellStyle name="Input [yellow] 9 3 3" xfId="8162" xr:uid="{00000000-0005-0000-0000-000014180000}"/>
    <cellStyle name="Input [yellow] 9 4" xfId="7528" xr:uid="{00000000-0005-0000-0000-000015180000}"/>
    <cellStyle name="Input [yellow] 9 4 2" xfId="8116" xr:uid="{00000000-0005-0000-0000-000016180000}"/>
    <cellStyle name="Input [yellow] 9 4 3" xfId="8201" xr:uid="{00000000-0005-0000-0000-000017180000}"/>
    <cellStyle name="Input [yellow] 9 5" xfId="7329" xr:uid="{00000000-0005-0000-0000-000018180000}"/>
    <cellStyle name="Input [yellow] 9 5 2" xfId="8031" xr:uid="{00000000-0005-0000-0000-000019180000}"/>
    <cellStyle name="Input [yellow] 9 5 3" xfId="7800" xr:uid="{00000000-0005-0000-0000-00001A180000}"/>
    <cellStyle name="Input [yellow] 9 6" xfId="7438" xr:uid="{00000000-0005-0000-0000-00001B180000}"/>
    <cellStyle name="Input [yellow] 9 6 2" xfId="8087" xr:uid="{00000000-0005-0000-0000-00001C180000}"/>
    <cellStyle name="Input [yellow] 9 6 3" xfId="8172" xr:uid="{00000000-0005-0000-0000-00001D180000}"/>
    <cellStyle name="Input [yellow] 9 7" xfId="7500" xr:uid="{00000000-0005-0000-0000-00001E180000}"/>
    <cellStyle name="Input [yellow] 9 7 2" xfId="8106" xr:uid="{00000000-0005-0000-0000-00001F180000}"/>
    <cellStyle name="Input [yellow] 9 7 3" xfId="8191" xr:uid="{00000000-0005-0000-0000-000020180000}"/>
    <cellStyle name="Input [yellow] 9 8" xfId="7660" xr:uid="{00000000-0005-0000-0000-000021180000}"/>
    <cellStyle name="Input [yellow] 9 8 2" xfId="8122" xr:uid="{00000000-0005-0000-0000-000022180000}"/>
    <cellStyle name="Input [yellow] 9 8 3" xfId="8207" xr:uid="{00000000-0005-0000-0000-000023180000}"/>
    <cellStyle name="Input [yellow] 9 9" xfId="7370" xr:uid="{00000000-0005-0000-0000-000024180000}"/>
    <cellStyle name="Input [yellow] 9 9 2" xfId="8049" xr:uid="{00000000-0005-0000-0000-000025180000}"/>
    <cellStyle name="Input [yellow] 9 9 3" xfId="8135" xr:uid="{00000000-0005-0000-0000-000026180000}"/>
    <cellStyle name="Input 10" xfId="6924" xr:uid="{00000000-0005-0000-0000-000027180000}"/>
    <cellStyle name="Input 10 2" xfId="7966" xr:uid="{00000000-0005-0000-0000-000028180000}"/>
    <cellStyle name="Input 11" xfId="6797" xr:uid="{00000000-0005-0000-0000-000029180000}"/>
    <cellStyle name="Input 11 2" xfId="7964" xr:uid="{00000000-0005-0000-0000-00002A180000}"/>
    <cellStyle name="Input 12" xfId="6280" xr:uid="{00000000-0005-0000-0000-00002B180000}"/>
    <cellStyle name="Input 12 2" xfId="7941" xr:uid="{00000000-0005-0000-0000-00002C180000}"/>
    <cellStyle name="Input 13" xfId="6660" xr:uid="{00000000-0005-0000-0000-00002D180000}"/>
    <cellStyle name="Input 13 2" xfId="7959" xr:uid="{00000000-0005-0000-0000-00002E180000}"/>
    <cellStyle name="Input 2" xfId="301" xr:uid="{00000000-0005-0000-0000-00002F180000}"/>
    <cellStyle name="Input 2 10" xfId="6778" xr:uid="{00000000-0005-0000-0000-000030180000}"/>
    <cellStyle name="Input 2 11" xfId="6413" xr:uid="{00000000-0005-0000-0000-000031180000}"/>
    <cellStyle name="Input 2 12" xfId="6438" xr:uid="{00000000-0005-0000-0000-000032180000}"/>
    <cellStyle name="Input 2 13" xfId="7718" xr:uid="{00000000-0005-0000-0000-000033180000}"/>
    <cellStyle name="Input 2 14" xfId="8274" xr:uid="{00000000-0005-0000-0000-000034180000}"/>
    <cellStyle name="Input 2 2" xfId="305" xr:uid="{00000000-0005-0000-0000-000035180000}"/>
    <cellStyle name="Input 2 2 2" xfId="8275" xr:uid="{00000000-0005-0000-0000-000036180000}"/>
    <cellStyle name="Input 2 3" xfId="5850" xr:uid="{00000000-0005-0000-0000-000037180000}"/>
    <cellStyle name="Input 2 4" xfId="6022" xr:uid="{00000000-0005-0000-0000-000038180000}"/>
    <cellStyle name="Input 2 5" xfId="6503" xr:uid="{00000000-0005-0000-0000-000039180000}"/>
    <cellStyle name="Input 2 6" xfId="6398" xr:uid="{00000000-0005-0000-0000-00003A180000}"/>
    <cellStyle name="Input 2 7" xfId="6486" xr:uid="{00000000-0005-0000-0000-00003B180000}"/>
    <cellStyle name="Input 2 8" xfId="6318" xr:uid="{00000000-0005-0000-0000-00003C180000}"/>
    <cellStyle name="Input 2 9" xfId="6650" xr:uid="{00000000-0005-0000-0000-00003D180000}"/>
    <cellStyle name="Input 3" xfId="306" xr:uid="{00000000-0005-0000-0000-00003E180000}"/>
    <cellStyle name="Input 4" xfId="5848" xr:uid="{00000000-0005-0000-0000-00003F180000}"/>
    <cellStyle name="Input 4 2" xfId="7920" xr:uid="{00000000-0005-0000-0000-000040180000}"/>
    <cellStyle name="Input 5" xfId="6258" xr:uid="{00000000-0005-0000-0000-000041180000}"/>
    <cellStyle name="Input 5 2" xfId="7939" xr:uid="{00000000-0005-0000-0000-000042180000}"/>
    <cellStyle name="Input 6" xfId="6131" xr:uid="{00000000-0005-0000-0000-000043180000}"/>
    <cellStyle name="Input 6 2" xfId="7932" xr:uid="{00000000-0005-0000-0000-000044180000}"/>
    <cellStyle name="Input 7" xfId="6570" xr:uid="{00000000-0005-0000-0000-000045180000}"/>
    <cellStyle name="Input 7 2" xfId="7955" xr:uid="{00000000-0005-0000-0000-000046180000}"/>
    <cellStyle name="Input 8" xfId="6069" xr:uid="{00000000-0005-0000-0000-000047180000}"/>
    <cellStyle name="Input 8 2" xfId="7930" xr:uid="{00000000-0005-0000-0000-000048180000}"/>
    <cellStyle name="Input 9" xfId="6581" xr:uid="{00000000-0005-0000-0000-000049180000}"/>
    <cellStyle name="Input 9 2" xfId="7957" xr:uid="{00000000-0005-0000-0000-00004A180000}"/>
    <cellStyle name="Inst. Sections" xfId="41" xr:uid="{00000000-0005-0000-0000-00004B180000}"/>
    <cellStyle name="Inst. Subheading" xfId="42" xr:uid="{00000000-0005-0000-0000-00004C180000}"/>
    <cellStyle name="Labels - Style3" xfId="308" xr:uid="{00000000-0005-0000-0000-00004D180000}"/>
    <cellStyle name="Labels - Style3 2" xfId="7722" xr:uid="{00000000-0005-0000-0000-00004E180000}"/>
    <cellStyle name="Labels - Style3 3" xfId="7775" xr:uid="{00000000-0005-0000-0000-00004F180000}"/>
    <cellStyle name="Linked Cell 10" xfId="5863" xr:uid="{00000000-0005-0000-0000-000050180000}"/>
    <cellStyle name="Linked Cell 11" xfId="6858" xr:uid="{00000000-0005-0000-0000-000051180000}"/>
    <cellStyle name="Linked Cell 12" xfId="6148" xr:uid="{00000000-0005-0000-0000-000052180000}"/>
    <cellStyle name="Linked Cell 13" xfId="6628" xr:uid="{00000000-0005-0000-0000-000053180000}"/>
    <cellStyle name="Linked Cell 2" xfId="309" xr:uid="{00000000-0005-0000-0000-000054180000}"/>
    <cellStyle name="Linked Cell 2 10" xfId="6978" xr:uid="{00000000-0005-0000-0000-000055180000}"/>
    <cellStyle name="Linked Cell 2 11" xfId="6284" xr:uid="{00000000-0005-0000-0000-000056180000}"/>
    <cellStyle name="Linked Cell 2 12" xfId="6562" xr:uid="{00000000-0005-0000-0000-000057180000}"/>
    <cellStyle name="Linked Cell 2 2" xfId="310" xr:uid="{00000000-0005-0000-0000-000058180000}"/>
    <cellStyle name="Linked Cell 2 3" xfId="5853" xr:uid="{00000000-0005-0000-0000-000059180000}"/>
    <cellStyle name="Linked Cell 2 4" xfId="6042" xr:uid="{00000000-0005-0000-0000-00005A180000}"/>
    <cellStyle name="Linked Cell 2 5" xfId="6446" xr:uid="{00000000-0005-0000-0000-00005B180000}"/>
    <cellStyle name="Linked Cell 2 6" xfId="6679" xr:uid="{00000000-0005-0000-0000-00005C180000}"/>
    <cellStyle name="Linked Cell 2 7" xfId="6368" xr:uid="{00000000-0005-0000-0000-00005D180000}"/>
    <cellStyle name="Linked Cell 2 8" xfId="6160" xr:uid="{00000000-0005-0000-0000-00005E180000}"/>
    <cellStyle name="Linked Cell 2 9" xfId="6387" xr:uid="{00000000-0005-0000-0000-00005F180000}"/>
    <cellStyle name="Linked Cell 3" xfId="311" xr:uid="{00000000-0005-0000-0000-000060180000}"/>
    <cellStyle name="Linked Cell 4" xfId="5852" xr:uid="{00000000-0005-0000-0000-000061180000}"/>
    <cellStyle name="Linked Cell 5" xfId="6045" xr:uid="{00000000-0005-0000-0000-000062180000}"/>
    <cellStyle name="Linked Cell 6" xfId="6024" xr:uid="{00000000-0005-0000-0000-000063180000}"/>
    <cellStyle name="Linked Cell 7" xfId="6252" xr:uid="{00000000-0005-0000-0000-000064180000}"/>
    <cellStyle name="Linked Cell 8" xfId="6881" xr:uid="{00000000-0005-0000-0000-000065180000}"/>
    <cellStyle name="Linked Cell 9" xfId="497" xr:uid="{00000000-0005-0000-0000-000066180000}"/>
    <cellStyle name="Marathon" xfId="8276" xr:uid="{00000000-0005-0000-0000-000067180000}"/>
    <cellStyle name="MCP" xfId="8277" xr:uid="{00000000-0005-0000-0000-000068180000}"/>
    <cellStyle name="Neutral 10" xfId="6827" xr:uid="{00000000-0005-0000-0000-000069180000}"/>
    <cellStyle name="Neutral 11" xfId="6288" xr:uid="{00000000-0005-0000-0000-00006A180000}"/>
    <cellStyle name="Neutral 12" xfId="6615" xr:uid="{00000000-0005-0000-0000-00006B180000}"/>
    <cellStyle name="Neutral 13" xfId="6793" xr:uid="{00000000-0005-0000-0000-00006C180000}"/>
    <cellStyle name="Neutral 2" xfId="312" xr:uid="{00000000-0005-0000-0000-00006D180000}"/>
    <cellStyle name="Neutral 2 10" xfId="6404" xr:uid="{00000000-0005-0000-0000-00006E180000}"/>
    <cellStyle name="Neutral 2 11" xfId="5876" xr:uid="{00000000-0005-0000-0000-00006F180000}"/>
    <cellStyle name="Neutral 2 12" xfId="6032" xr:uid="{00000000-0005-0000-0000-000070180000}"/>
    <cellStyle name="Neutral 2 2" xfId="313" xr:uid="{00000000-0005-0000-0000-000071180000}"/>
    <cellStyle name="Neutral 2 3" xfId="5855" xr:uid="{00000000-0005-0000-0000-000072180000}"/>
    <cellStyle name="Neutral 2 4" xfId="6547" xr:uid="{00000000-0005-0000-0000-000073180000}"/>
    <cellStyle name="Neutral 2 5" xfId="6651" xr:uid="{00000000-0005-0000-0000-000074180000}"/>
    <cellStyle name="Neutral 2 6" xfId="6128" xr:uid="{00000000-0005-0000-0000-000075180000}"/>
    <cellStyle name="Neutral 2 7" xfId="6235" xr:uid="{00000000-0005-0000-0000-000076180000}"/>
    <cellStyle name="Neutral 2 8" xfId="6120" xr:uid="{00000000-0005-0000-0000-000077180000}"/>
    <cellStyle name="Neutral 2 9" xfId="6359" xr:uid="{00000000-0005-0000-0000-000078180000}"/>
    <cellStyle name="Neutral 3" xfId="314" xr:uid="{00000000-0005-0000-0000-000079180000}"/>
    <cellStyle name="Neutral 4" xfId="5854" xr:uid="{00000000-0005-0000-0000-00007A180000}"/>
    <cellStyle name="Neutral 5" xfId="5922" xr:uid="{00000000-0005-0000-0000-00007B180000}"/>
    <cellStyle name="Neutral 6" xfId="6251" xr:uid="{00000000-0005-0000-0000-00007C180000}"/>
    <cellStyle name="Neutral 7" xfId="6400" xr:uid="{00000000-0005-0000-0000-00007D180000}"/>
    <cellStyle name="Neutral 8" xfId="6863" xr:uid="{00000000-0005-0000-0000-00007E180000}"/>
    <cellStyle name="Neutral 9" xfId="6762" xr:uid="{00000000-0005-0000-0000-00007F180000}"/>
    <cellStyle name="nONE" xfId="43" xr:uid="{00000000-0005-0000-0000-000080180000}"/>
    <cellStyle name="nONE 2" xfId="8278" xr:uid="{00000000-0005-0000-0000-000081180000}"/>
    <cellStyle name="noninput" xfId="8279" xr:uid="{00000000-0005-0000-0000-000082180000}"/>
    <cellStyle name="Normal" xfId="0" builtinId="0"/>
    <cellStyle name="Normal - Style1" xfId="44" xr:uid="{00000000-0005-0000-0000-000084180000}"/>
    <cellStyle name="Normal - Style1 2" xfId="8280" xr:uid="{00000000-0005-0000-0000-000085180000}"/>
    <cellStyle name="Normal 10" xfId="99" xr:uid="{00000000-0005-0000-0000-000086180000}"/>
    <cellStyle name="Normal 10 10" xfId="7052" xr:uid="{00000000-0005-0000-0000-000087180000}"/>
    <cellStyle name="Normal 10 11" xfId="7068" xr:uid="{00000000-0005-0000-0000-000088180000}"/>
    <cellStyle name="Normal 10 12" xfId="7079" xr:uid="{00000000-0005-0000-0000-000089180000}"/>
    <cellStyle name="Normal 10 13" xfId="8281" xr:uid="{00000000-0005-0000-0000-00008A180000}"/>
    <cellStyle name="Normal 10 2" xfId="5779" xr:uid="{00000000-0005-0000-0000-00008B180000}"/>
    <cellStyle name="Normal 10 3" xfId="6877" xr:uid="{00000000-0005-0000-0000-00008C180000}"/>
    <cellStyle name="Normal 10 4" xfId="6911" xr:uid="{00000000-0005-0000-0000-00008D180000}"/>
    <cellStyle name="Normal 10 5" xfId="6941" xr:uid="{00000000-0005-0000-0000-00008E180000}"/>
    <cellStyle name="Normal 10 6" xfId="6972" xr:uid="{00000000-0005-0000-0000-00008F180000}"/>
    <cellStyle name="Normal 10 7" xfId="6995" xr:uid="{00000000-0005-0000-0000-000090180000}"/>
    <cellStyle name="Normal 10 8" xfId="7017" xr:uid="{00000000-0005-0000-0000-000091180000}"/>
    <cellStyle name="Normal 10 8 2" xfId="8282" xr:uid="{00000000-0005-0000-0000-000092180000}"/>
    <cellStyle name="Normal 10 9" xfId="7034" xr:uid="{00000000-0005-0000-0000-000093180000}"/>
    <cellStyle name="Normal 100" xfId="8793" xr:uid="{D5CC68B2-5DF6-4884-96CF-B227E2C3C39E}"/>
    <cellStyle name="Normal 101" xfId="8796" xr:uid="{877CBD04-A918-4C8C-A8C6-0B891F2D6812}"/>
    <cellStyle name="Normal 102" xfId="8797" xr:uid="{F32F74D8-A97F-4771-9E9F-2891D9352EC1}"/>
    <cellStyle name="Normal 103" xfId="8826" xr:uid="{DE560537-79C3-4BEB-AB6B-5ABE1FF905D3}"/>
    <cellStyle name="Normal 104" xfId="8830" xr:uid="{2AEF1788-F533-4EBB-AC0A-C5D2D26AC144}"/>
    <cellStyle name="Normal 105" xfId="8834" xr:uid="{17C5A761-080A-4830-B3B4-42DB3559087D}"/>
    <cellStyle name="Normal 106" xfId="8838" xr:uid="{81C76751-7B5B-4C3A-8E2A-3F4A2ACABD29}"/>
    <cellStyle name="Normal 107" xfId="8842" xr:uid="{4E37ABE3-EB06-44CF-AF7C-60CC5B560472}"/>
    <cellStyle name="Normal 108" xfId="8846" xr:uid="{983AFC7A-7D91-4509-B00E-C41BEB0A0DC1}"/>
    <cellStyle name="Normal 109" xfId="8850" xr:uid="{F766ACA9-8057-4452-B97A-89DABBA1CCE3}"/>
    <cellStyle name="Normal 11" xfId="101" xr:uid="{00000000-0005-0000-0000-000094180000}"/>
    <cellStyle name="Normal 11 10" xfId="7053" xr:uid="{00000000-0005-0000-0000-000095180000}"/>
    <cellStyle name="Normal 11 11" xfId="7069" xr:uid="{00000000-0005-0000-0000-000096180000}"/>
    <cellStyle name="Normal 11 12" xfId="7080" xr:uid="{00000000-0005-0000-0000-000097180000}"/>
    <cellStyle name="Normal 11 2" xfId="5780" xr:uid="{00000000-0005-0000-0000-000098180000}"/>
    <cellStyle name="Normal 11 3" xfId="6878" xr:uid="{00000000-0005-0000-0000-000099180000}"/>
    <cellStyle name="Normal 11 4" xfId="6912" xr:uid="{00000000-0005-0000-0000-00009A180000}"/>
    <cellStyle name="Normal 11 5" xfId="6942" xr:uid="{00000000-0005-0000-0000-00009B180000}"/>
    <cellStyle name="Normal 11 6" xfId="6973" xr:uid="{00000000-0005-0000-0000-00009C180000}"/>
    <cellStyle name="Normal 11 7" xfId="6996" xr:uid="{00000000-0005-0000-0000-00009D180000}"/>
    <cellStyle name="Normal 11 8" xfId="7018" xr:uid="{00000000-0005-0000-0000-00009E180000}"/>
    <cellStyle name="Normal 11 9" xfId="7035" xr:uid="{00000000-0005-0000-0000-00009F180000}"/>
    <cellStyle name="Normal 110" xfId="8854" xr:uid="{0FB257A1-885F-4366-9425-CF6F239CCDFB}"/>
    <cellStyle name="Normal 111" xfId="8858" xr:uid="{EB91AD54-A1C3-438B-96CF-B0940A03D366}"/>
    <cellStyle name="Normal 112" xfId="8862" xr:uid="{EC5C773E-AE17-418C-B0A1-CCF74BE213A3}"/>
    <cellStyle name="Normal 113" xfId="8866" xr:uid="{016AE590-748F-4863-9E28-1A187E046526}"/>
    <cellStyle name="Normal 114" xfId="8870" xr:uid="{81A81344-F104-4B7B-80BE-C446B423A86E}"/>
    <cellStyle name="Normal 115" xfId="8874" xr:uid="{1BE99446-26F5-4D45-A097-1F344841C0C5}"/>
    <cellStyle name="Normal 116" xfId="8877" xr:uid="{4F117469-89A7-466B-B1D4-0FFDE046EBEC}"/>
    <cellStyle name="Normal 117" xfId="8880" xr:uid="{1CA97637-C365-4018-9E5A-2524E2D0F202}"/>
    <cellStyle name="Normal 118" xfId="8883" xr:uid="{4CD02182-501E-4503-A745-99D949094988}"/>
    <cellStyle name="Normal 119" xfId="8886" xr:uid="{1F12CF94-C703-4560-91A1-1E394C88A63E}"/>
    <cellStyle name="Normal 12" xfId="103" xr:uid="{00000000-0005-0000-0000-0000A0180000}"/>
    <cellStyle name="Normal 12 10" xfId="7054" xr:uid="{00000000-0005-0000-0000-0000A1180000}"/>
    <cellStyle name="Normal 12 11" xfId="7070" xr:uid="{00000000-0005-0000-0000-0000A2180000}"/>
    <cellStyle name="Normal 12 12" xfId="7081" xr:uid="{00000000-0005-0000-0000-0000A3180000}"/>
    <cellStyle name="Normal 12 2" xfId="5781" xr:uid="{00000000-0005-0000-0000-0000A4180000}"/>
    <cellStyle name="Normal 12 3" xfId="6879" xr:uid="{00000000-0005-0000-0000-0000A5180000}"/>
    <cellStyle name="Normal 12 4" xfId="6913" xr:uid="{00000000-0005-0000-0000-0000A6180000}"/>
    <cellStyle name="Normal 12 5" xfId="6943" xr:uid="{00000000-0005-0000-0000-0000A7180000}"/>
    <cellStyle name="Normal 12 6" xfId="6974" xr:uid="{00000000-0005-0000-0000-0000A8180000}"/>
    <cellStyle name="Normal 12 7" xfId="6997" xr:uid="{00000000-0005-0000-0000-0000A9180000}"/>
    <cellStyle name="Normal 12 8" xfId="7019" xr:uid="{00000000-0005-0000-0000-0000AA180000}"/>
    <cellStyle name="Normal 12 9" xfId="7036" xr:uid="{00000000-0005-0000-0000-0000AB180000}"/>
    <cellStyle name="Normal 120" xfId="8887" xr:uid="{A9817EDE-D8A1-467B-B8D3-FCD91D714130}"/>
    <cellStyle name="Normal 121" xfId="8900" xr:uid="{DAE88441-A8EE-4505-89B6-37F34FA8C970}"/>
    <cellStyle name="Normal 122" xfId="8903" xr:uid="{83BEF699-290F-47C8-9C89-4571D3F0154A}"/>
    <cellStyle name="Normal 123" xfId="8906" xr:uid="{28EA813F-5572-4D84-8A86-3CE54F77B9CF}"/>
    <cellStyle name="Normal 124" xfId="8907" xr:uid="{ECE9879A-0540-4126-A6C7-7132C5DFA66B}"/>
    <cellStyle name="Normal 125" xfId="8922" xr:uid="{F8DC7821-533E-412E-9241-96EE48BD4C28}"/>
    <cellStyle name="Normal 126" xfId="8925" xr:uid="{45FECAA1-290F-43B4-9F5E-503276614833}"/>
    <cellStyle name="Normal 127" xfId="8928" xr:uid="{F3ED1D58-7622-4559-A0AB-F58598F4FDB2}"/>
    <cellStyle name="Normal 128" xfId="8931" xr:uid="{1BC55C60-AF10-43D4-BD6C-FB5FBF56AA88}"/>
    <cellStyle name="Normal 129" xfId="8932" xr:uid="{C43775B8-24E7-4A24-B8D5-9959977FE9E1}"/>
    <cellStyle name="Normal 13" xfId="10" xr:uid="{00000000-0005-0000-0000-0000AC180000}"/>
    <cellStyle name="Normal 13 10" xfId="7055" xr:uid="{00000000-0005-0000-0000-0000AD180000}"/>
    <cellStyle name="Normal 13 11" xfId="7071" xr:uid="{00000000-0005-0000-0000-0000AE180000}"/>
    <cellStyle name="Normal 13 12" xfId="7082" xr:uid="{00000000-0005-0000-0000-0000AF180000}"/>
    <cellStyle name="Normal 13 2" xfId="5782" xr:uid="{00000000-0005-0000-0000-0000B0180000}"/>
    <cellStyle name="Normal 13 3" xfId="6880" xr:uid="{00000000-0005-0000-0000-0000B1180000}"/>
    <cellStyle name="Normal 13 4" xfId="6914" xr:uid="{00000000-0005-0000-0000-0000B2180000}"/>
    <cellStyle name="Normal 13 5" xfId="6944" xr:uid="{00000000-0005-0000-0000-0000B3180000}"/>
    <cellStyle name="Normal 13 6" xfId="6975" xr:uid="{00000000-0005-0000-0000-0000B4180000}"/>
    <cellStyle name="Normal 13 7" xfId="6998" xr:uid="{00000000-0005-0000-0000-0000B5180000}"/>
    <cellStyle name="Normal 13 8" xfId="7020" xr:uid="{00000000-0005-0000-0000-0000B6180000}"/>
    <cellStyle name="Normal 13 9" xfId="7037" xr:uid="{00000000-0005-0000-0000-0000B7180000}"/>
    <cellStyle name="Normal 130" xfId="8943" xr:uid="{706D640B-8BF1-4B46-B4A7-10C6D18B9553}"/>
    <cellStyle name="Normal 131" xfId="8946" xr:uid="{880747F2-1648-493F-8D6F-2935BCB6C929}"/>
    <cellStyle name="Normal 14" xfId="168" xr:uid="{00000000-0005-0000-0000-0000B8180000}"/>
    <cellStyle name="Normal 14 2" xfId="8284" xr:uid="{00000000-0005-0000-0000-0000B9180000}"/>
    <cellStyle name="Normal 14 3" xfId="8283" xr:uid="{00000000-0005-0000-0000-0000BA180000}"/>
    <cellStyle name="Normal 15" xfId="11" xr:uid="{00000000-0005-0000-0000-0000BB180000}"/>
    <cellStyle name="Normal 15 2" xfId="8285" xr:uid="{00000000-0005-0000-0000-0000BC180000}"/>
    <cellStyle name="Normal 16" xfId="9" xr:uid="{00000000-0005-0000-0000-0000BD180000}"/>
    <cellStyle name="Normal 16 2" xfId="8286" xr:uid="{00000000-0005-0000-0000-0000BE180000}"/>
    <cellStyle name="Normal 17" xfId="13" xr:uid="{00000000-0005-0000-0000-0000BF180000}"/>
    <cellStyle name="Normal 17 2" xfId="8287" xr:uid="{00000000-0005-0000-0000-0000C0180000}"/>
    <cellStyle name="Normal 18" xfId="15" xr:uid="{00000000-0005-0000-0000-0000C1180000}"/>
    <cellStyle name="Normal 18 2" xfId="8288" xr:uid="{00000000-0005-0000-0000-0000C2180000}"/>
    <cellStyle name="Normal 19" xfId="14" xr:uid="{00000000-0005-0000-0000-0000C3180000}"/>
    <cellStyle name="Normal 19 2" xfId="8289" xr:uid="{00000000-0005-0000-0000-0000C4180000}"/>
    <cellStyle name="Normal 2" xfId="18" xr:uid="{00000000-0005-0000-0000-0000C5180000}"/>
    <cellStyle name="Normal 2 10" xfId="1209" xr:uid="{00000000-0005-0000-0000-0000C6180000}"/>
    <cellStyle name="Normal 2 10 2" xfId="2180" xr:uid="{00000000-0005-0000-0000-0000C7180000}"/>
    <cellStyle name="Normal 2 10 2 2" xfId="4072" xr:uid="{00000000-0005-0000-0000-0000C8180000}"/>
    <cellStyle name="Normal 2 10 2 3" xfId="4871" xr:uid="{00000000-0005-0000-0000-0000C9180000}"/>
    <cellStyle name="Normal 2 10 2 4" xfId="5501" xr:uid="{00000000-0005-0000-0000-0000CA180000}"/>
    <cellStyle name="Normal 2 10 3" xfId="3311" xr:uid="{00000000-0005-0000-0000-0000CB180000}"/>
    <cellStyle name="Normal 2 10 4" xfId="3734" xr:uid="{00000000-0005-0000-0000-0000CC180000}"/>
    <cellStyle name="Normal 2 10 5" xfId="4591" xr:uid="{00000000-0005-0000-0000-0000CD180000}"/>
    <cellStyle name="Normal 2 11" xfId="1292" xr:uid="{00000000-0005-0000-0000-0000CE180000}"/>
    <cellStyle name="Normal 2 11 2" xfId="2246" xr:uid="{00000000-0005-0000-0000-0000CF180000}"/>
    <cellStyle name="Normal 2 11 2 2" xfId="4138" xr:uid="{00000000-0005-0000-0000-0000D0180000}"/>
    <cellStyle name="Normal 2 11 2 3" xfId="4937" xr:uid="{00000000-0005-0000-0000-0000D1180000}"/>
    <cellStyle name="Normal 2 11 2 4" xfId="5567" xr:uid="{00000000-0005-0000-0000-0000D2180000}"/>
    <cellStyle name="Normal 2 11 3" xfId="3386" xr:uid="{00000000-0005-0000-0000-0000D3180000}"/>
    <cellStyle name="Normal 2 11 4" xfId="2526" xr:uid="{00000000-0005-0000-0000-0000D4180000}"/>
    <cellStyle name="Normal 2 11 5" xfId="2992" xr:uid="{00000000-0005-0000-0000-0000D5180000}"/>
    <cellStyle name="Normal 2 12" xfId="1850" xr:uid="{00000000-0005-0000-0000-0000D6180000}"/>
    <cellStyle name="Normal 2 12 2" xfId="3802" xr:uid="{00000000-0005-0000-0000-0000D7180000}"/>
    <cellStyle name="Normal 2 12 3" xfId="4645" xr:uid="{00000000-0005-0000-0000-0000D8180000}"/>
    <cellStyle name="Normal 2 12 4" xfId="5331" xr:uid="{00000000-0005-0000-0000-0000D9180000}"/>
    <cellStyle name="Normal 2 13" xfId="2583" xr:uid="{00000000-0005-0000-0000-0000DA180000}"/>
    <cellStyle name="Normal 2 14" xfId="3549" xr:uid="{00000000-0005-0000-0000-0000DB180000}"/>
    <cellStyle name="Normal 2 15" xfId="4445" xr:uid="{00000000-0005-0000-0000-0000DC180000}"/>
    <cellStyle name="Normal 2 16" xfId="5856" xr:uid="{00000000-0005-0000-0000-0000DD180000}"/>
    <cellStyle name="Normal 2 17" xfId="6099" xr:uid="{00000000-0005-0000-0000-0000DE180000}"/>
    <cellStyle name="Normal 2 18" xfId="6471" xr:uid="{00000000-0005-0000-0000-0000DF180000}"/>
    <cellStyle name="Normal 2 19" xfId="6736" xr:uid="{00000000-0005-0000-0000-0000E0180000}"/>
    <cellStyle name="Normal 2 2" xfId="17" xr:uid="{00000000-0005-0000-0000-0000E1180000}"/>
    <cellStyle name="Normal 2 2 10" xfId="2690" xr:uid="{00000000-0005-0000-0000-0000E2180000}"/>
    <cellStyle name="Normal 2 2 11" xfId="2623" xr:uid="{00000000-0005-0000-0000-0000E3180000}"/>
    <cellStyle name="Normal 2 2 12" xfId="3756" xr:uid="{00000000-0005-0000-0000-0000E4180000}"/>
    <cellStyle name="Normal 2 2 13" xfId="7126" xr:uid="{00000000-0005-0000-0000-0000E5180000}"/>
    <cellStyle name="Normal 2 2 2" xfId="316" xr:uid="{00000000-0005-0000-0000-0000E6180000}"/>
    <cellStyle name="Normal 2 2 2 2" xfId="446" xr:uid="{00000000-0005-0000-0000-0000E7180000}"/>
    <cellStyle name="Normal 2 2 2 3" xfId="7127" xr:uid="{00000000-0005-0000-0000-0000E8180000}"/>
    <cellStyle name="Normal 2 2 2 4" xfId="8290" xr:uid="{00000000-0005-0000-0000-0000E9180000}"/>
    <cellStyle name="Normal 2 2 3" xfId="871" xr:uid="{00000000-0005-0000-0000-0000EA180000}"/>
    <cellStyle name="Normal 2 2 3 2" xfId="8291" xr:uid="{00000000-0005-0000-0000-0000EB180000}"/>
    <cellStyle name="Normal 2 2 4" xfId="965" xr:uid="{00000000-0005-0000-0000-0000EC180000}"/>
    <cellStyle name="Normal 2 2 4 2" xfId="1399" xr:uid="{00000000-0005-0000-0000-0000ED180000}"/>
    <cellStyle name="Normal 2 2 4 3" xfId="1636" xr:uid="{00000000-0005-0000-0000-0000EE180000}"/>
    <cellStyle name="Normal 2 2 4 4" xfId="1964" xr:uid="{00000000-0005-0000-0000-0000EF180000}"/>
    <cellStyle name="Normal 2 2 4 5" xfId="3079" xr:uid="{00000000-0005-0000-0000-0000F0180000}"/>
    <cellStyle name="Normal 2 2 4 6" xfId="3772" xr:uid="{00000000-0005-0000-0000-0000F1180000}"/>
    <cellStyle name="Normal 2 2 4 7" xfId="4616" xr:uid="{00000000-0005-0000-0000-0000F2180000}"/>
    <cellStyle name="Normal 2 2 4 8" xfId="8292" xr:uid="{00000000-0005-0000-0000-0000F3180000}"/>
    <cellStyle name="Normal 2 2 5" xfId="1061" xr:uid="{00000000-0005-0000-0000-0000F4180000}"/>
    <cellStyle name="Normal 2 2 5 2" xfId="1486" xr:uid="{00000000-0005-0000-0000-0000F5180000}"/>
    <cellStyle name="Normal 2 2 5 3" xfId="1719" xr:uid="{00000000-0005-0000-0000-0000F6180000}"/>
    <cellStyle name="Normal 2 2 5 4" xfId="2047" xr:uid="{00000000-0005-0000-0000-0000F7180000}"/>
    <cellStyle name="Normal 2 2 5 5" xfId="3171" xr:uid="{00000000-0005-0000-0000-0000F8180000}"/>
    <cellStyle name="Normal 2 2 5 6" xfId="2734" xr:uid="{00000000-0005-0000-0000-0000F9180000}"/>
    <cellStyle name="Normal 2 2 5 7" xfId="3773" xr:uid="{00000000-0005-0000-0000-0000FA180000}"/>
    <cellStyle name="Normal 2 2 6" xfId="1105" xr:uid="{00000000-0005-0000-0000-0000FB180000}"/>
    <cellStyle name="Normal 2 2 6 2" xfId="1528" xr:uid="{00000000-0005-0000-0000-0000FC180000}"/>
    <cellStyle name="Normal 2 2 6 3" xfId="1760" xr:uid="{00000000-0005-0000-0000-0000FD180000}"/>
    <cellStyle name="Normal 2 2 6 4" xfId="2088" xr:uid="{00000000-0005-0000-0000-0000FE180000}"/>
    <cellStyle name="Normal 2 2 6 5" xfId="3215" xr:uid="{00000000-0005-0000-0000-0000FF180000}"/>
    <cellStyle name="Normal 2 2 6 6" xfId="3658" xr:uid="{00000000-0005-0000-0000-000000190000}"/>
    <cellStyle name="Normal 2 2 6 7" xfId="4533" xr:uid="{00000000-0005-0000-0000-000001190000}"/>
    <cellStyle name="Normal 2 2 7" xfId="1263" xr:uid="{00000000-0005-0000-0000-000002190000}"/>
    <cellStyle name="Normal 2 2 7 2" xfId="2217" xr:uid="{00000000-0005-0000-0000-000003190000}"/>
    <cellStyle name="Normal 2 2 7 2 2" xfId="4109" xr:uid="{00000000-0005-0000-0000-000004190000}"/>
    <cellStyle name="Normal 2 2 7 2 3" xfId="4908" xr:uid="{00000000-0005-0000-0000-000005190000}"/>
    <cellStyle name="Normal 2 2 7 2 4" xfId="5538" xr:uid="{00000000-0005-0000-0000-000006190000}"/>
    <cellStyle name="Normal 2 2 7 3" xfId="3357" xr:uid="{00000000-0005-0000-0000-000007190000}"/>
    <cellStyle name="Normal 2 2 7 4" xfId="3707" xr:uid="{00000000-0005-0000-0000-000008190000}"/>
    <cellStyle name="Normal 2 2 7 5" xfId="4573" xr:uid="{00000000-0005-0000-0000-000009190000}"/>
    <cellStyle name="Normal 2 2 8" xfId="1320" xr:uid="{00000000-0005-0000-0000-00000A190000}"/>
    <cellStyle name="Normal 2 2 8 2" xfId="2269" xr:uid="{00000000-0005-0000-0000-00000B190000}"/>
    <cellStyle name="Normal 2 2 8 2 2" xfId="4161" xr:uid="{00000000-0005-0000-0000-00000C190000}"/>
    <cellStyle name="Normal 2 2 8 2 3" xfId="4960" xr:uid="{00000000-0005-0000-0000-00000D190000}"/>
    <cellStyle name="Normal 2 2 8 2 4" xfId="5590" xr:uid="{00000000-0005-0000-0000-00000E190000}"/>
    <cellStyle name="Normal 2 2 8 3" xfId="3412" xr:uid="{00000000-0005-0000-0000-00000F190000}"/>
    <cellStyle name="Normal 2 2 8 4" xfId="2501" xr:uid="{00000000-0005-0000-0000-000010190000}"/>
    <cellStyle name="Normal 2 2 8 5" xfId="2847" xr:uid="{00000000-0005-0000-0000-000011190000}"/>
    <cellStyle name="Normal 2 2 9" xfId="1885" xr:uid="{00000000-0005-0000-0000-000012190000}"/>
    <cellStyle name="Normal 2 2 9 2" xfId="3834" xr:uid="{00000000-0005-0000-0000-000013190000}"/>
    <cellStyle name="Normal 2 2 9 3" xfId="4676" xr:uid="{00000000-0005-0000-0000-000014190000}"/>
    <cellStyle name="Normal 2 2 9 4" xfId="5359" xr:uid="{00000000-0005-0000-0000-000015190000}"/>
    <cellStyle name="Normal 2 20" xfId="6653" xr:uid="{00000000-0005-0000-0000-000016190000}"/>
    <cellStyle name="Normal 2 21" xfId="6126" xr:uid="{00000000-0005-0000-0000-000017190000}"/>
    <cellStyle name="Normal 2 22" xfId="6600" xr:uid="{00000000-0005-0000-0000-000018190000}"/>
    <cellStyle name="Normal 2 23" xfId="6579" xr:uid="{00000000-0005-0000-0000-000019190000}"/>
    <cellStyle name="Normal 2 24" xfId="6894" xr:uid="{00000000-0005-0000-0000-00001A190000}"/>
    <cellStyle name="Normal 2 25" xfId="6557" xr:uid="{00000000-0005-0000-0000-00001B190000}"/>
    <cellStyle name="Normal 2 26" xfId="7090" xr:uid="{00000000-0005-0000-0000-00001C190000}"/>
    <cellStyle name="Normal 2 27" xfId="7095" xr:uid="{00000000-0005-0000-0000-00001D190000}"/>
    <cellStyle name="Normal 2 28" xfId="7101" xr:uid="{00000000-0005-0000-0000-00001E190000}"/>
    <cellStyle name="Normal 2 29" xfId="7108" xr:uid="{00000000-0005-0000-0000-00001F190000}"/>
    <cellStyle name="Normal 2 3" xfId="19" xr:uid="{00000000-0005-0000-0000-000020190000}"/>
    <cellStyle name="Normal 2 3 2" xfId="783" xr:uid="{00000000-0005-0000-0000-000021190000}"/>
    <cellStyle name="Normal 2 3 2 2" xfId="1476" xr:uid="{00000000-0005-0000-0000-000022190000}"/>
    <cellStyle name="Normal 2 3 2 3" xfId="1709" xr:uid="{00000000-0005-0000-0000-000023190000}"/>
    <cellStyle name="Normal 2 3 2 4" xfId="2037" xr:uid="{00000000-0005-0000-0000-000024190000}"/>
    <cellStyle name="Normal 2 3 2 5" xfId="3161" xr:uid="{00000000-0005-0000-0000-000025190000}"/>
    <cellStyle name="Normal 2 3 2 6" xfId="3537" xr:uid="{00000000-0005-0000-0000-000026190000}"/>
    <cellStyle name="Normal 2 3 2 7" xfId="4435" xr:uid="{00000000-0005-0000-0000-000027190000}"/>
    <cellStyle name="Normal 2 3 3" xfId="1095" xr:uid="{00000000-0005-0000-0000-000028190000}"/>
    <cellStyle name="Normal 2 3 3 2" xfId="1518" xr:uid="{00000000-0005-0000-0000-000029190000}"/>
    <cellStyle name="Normal 2 3 3 3" xfId="1750" xr:uid="{00000000-0005-0000-0000-00002A190000}"/>
    <cellStyle name="Normal 2 3 3 4" xfId="2078" xr:uid="{00000000-0005-0000-0000-00002B190000}"/>
    <cellStyle name="Normal 2 3 3 5" xfId="3205" xr:uid="{00000000-0005-0000-0000-00002C190000}"/>
    <cellStyle name="Normal 2 3 3 6" xfId="3709" xr:uid="{00000000-0005-0000-0000-00002D190000}"/>
    <cellStyle name="Normal 2 3 3 7" xfId="4575" xr:uid="{00000000-0005-0000-0000-00002E190000}"/>
    <cellStyle name="Normal 2 3 4" xfId="1134" xr:uid="{00000000-0005-0000-0000-00002F190000}"/>
    <cellStyle name="Normal 2 3 4 2" xfId="1557" xr:uid="{00000000-0005-0000-0000-000030190000}"/>
    <cellStyle name="Normal 2 3 4 3" xfId="1788" xr:uid="{00000000-0005-0000-0000-000031190000}"/>
    <cellStyle name="Normal 2 3 4 4" xfId="2116" xr:uid="{00000000-0005-0000-0000-000032190000}"/>
    <cellStyle name="Normal 2 3 4 5" xfId="3243" xr:uid="{00000000-0005-0000-0000-000033190000}"/>
    <cellStyle name="Normal 2 3 4 6" xfId="2747" xr:uid="{00000000-0005-0000-0000-000034190000}"/>
    <cellStyle name="Normal 2 3 4 7" xfId="3738" xr:uid="{00000000-0005-0000-0000-000035190000}"/>
    <cellStyle name="Normal 2 3 5" xfId="7131" xr:uid="{00000000-0005-0000-0000-000036190000}"/>
    <cellStyle name="Normal 2 3 6" xfId="8293" xr:uid="{00000000-0005-0000-0000-000037190000}"/>
    <cellStyle name="Normal 2 30" xfId="7113" xr:uid="{00000000-0005-0000-0000-000038190000}"/>
    <cellStyle name="Normal 2 31" xfId="7116" xr:uid="{00000000-0005-0000-0000-000039190000}"/>
    <cellStyle name="Normal 2 32" xfId="7117" xr:uid="{00000000-0005-0000-0000-00003A190000}"/>
    <cellStyle name="Normal 2 33" xfId="7167" xr:uid="{00000000-0005-0000-0000-00003B190000}"/>
    <cellStyle name="Normal 2 34" xfId="7154" xr:uid="{00000000-0005-0000-0000-00003C190000}"/>
    <cellStyle name="Normal 2 35" xfId="7168" xr:uid="{00000000-0005-0000-0000-00003D190000}"/>
    <cellStyle name="Normal 2 36" xfId="7139" xr:uid="{00000000-0005-0000-0000-00003E190000}"/>
    <cellStyle name="Normal 2 37" xfId="7129" xr:uid="{00000000-0005-0000-0000-00003F190000}"/>
    <cellStyle name="Normal 2 38" xfId="7140" xr:uid="{00000000-0005-0000-0000-000040190000}"/>
    <cellStyle name="Normal 2 39" xfId="7144" xr:uid="{00000000-0005-0000-0000-000041190000}"/>
    <cellStyle name="Normal 2 4" xfId="827" xr:uid="{00000000-0005-0000-0000-000042190000}"/>
    <cellStyle name="Normal 2 4 2" xfId="1073" xr:uid="{00000000-0005-0000-0000-000043190000}"/>
    <cellStyle name="Normal 2 4 2 2" xfId="1497" xr:uid="{00000000-0005-0000-0000-000044190000}"/>
    <cellStyle name="Normal 2 4 2 3" xfId="1730" xr:uid="{00000000-0005-0000-0000-000045190000}"/>
    <cellStyle name="Normal 2 4 2 4" xfId="2058" xr:uid="{00000000-0005-0000-0000-000046190000}"/>
    <cellStyle name="Normal 2 4 2 5" xfId="3183" xr:uid="{00000000-0005-0000-0000-000047190000}"/>
    <cellStyle name="Normal 2 4 2 6" xfId="3046" xr:uid="{00000000-0005-0000-0000-000048190000}"/>
    <cellStyle name="Normal 2 4 2 7" xfId="2937" xr:uid="{00000000-0005-0000-0000-000049190000}"/>
    <cellStyle name="Normal 2 4 3" xfId="1116" xr:uid="{00000000-0005-0000-0000-00004A190000}"/>
    <cellStyle name="Normal 2 4 3 2" xfId="1539" xr:uid="{00000000-0005-0000-0000-00004B190000}"/>
    <cellStyle name="Normal 2 4 3 3" xfId="1771" xr:uid="{00000000-0005-0000-0000-00004C190000}"/>
    <cellStyle name="Normal 2 4 3 4" xfId="2099" xr:uid="{00000000-0005-0000-0000-00004D190000}"/>
    <cellStyle name="Normal 2 4 3 5" xfId="3226" xr:uid="{00000000-0005-0000-0000-00004E190000}"/>
    <cellStyle name="Normal 2 4 3 6" xfId="2815" xr:uid="{00000000-0005-0000-0000-00004F190000}"/>
    <cellStyle name="Normal 2 4 3 7" xfId="2858" xr:uid="{00000000-0005-0000-0000-000050190000}"/>
    <cellStyle name="Normal 2 4 4" xfId="1151" xr:uid="{00000000-0005-0000-0000-000051190000}"/>
    <cellStyle name="Normal 2 4 4 2" xfId="1574" xr:uid="{00000000-0005-0000-0000-000052190000}"/>
    <cellStyle name="Normal 2 4 4 3" xfId="1805" xr:uid="{00000000-0005-0000-0000-000053190000}"/>
    <cellStyle name="Normal 2 4 4 4" xfId="2133" xr:uid="{00000000-0005-0000-0000-000054190000}"/>
    <cellStyle name="Normal 2 4 4 5" xfId="3260" xr:uid="{00000000-0005-0000-0000-000055190000}"/>
    <cellStyle name="Normal 2 4 4 6" xfId="3905" xr:uid="{00000000-0005-0000-0000-000056190000}"/>
    <cellStyle name="Normal 2 4 4 7" xfId="4747" xr:uid="{00000000-0005-0000-0000-000057190000}"/>
    <cellStyle name="Normal 2 4 5" xfId="8294" xr:uid="{00000000-0005-0000-0000-000058190000}"/>
    <cellStyle name="Normal 2 40" xfId="7166" xr:uid="{00000000-0005-0000-0000-000059190000}"/>
    <cellStyle name="Normal 2 41" xfId="8736" xr:uid="{76A281A2-E5CA-44C4-939E-E9DE32D14585}"/>
    <cellStyle name="Normal 2 5" xfId="821" xr:uid="{00000000-0005-0000-0000-00005A190000}"/>
    <cellStyle name="Normal 2 5 2" xfId="8295" xr:uid="{00000000-0005-0000-0000-00005B190000}"/>
    <cellStyle name="Normal 2 6" xfId="382" xr:uid="{00000000-0005-0000-0000-00005C190000}"/>
    <cellStyle name="Normal 2 6 2" xfId="1259" xr:uid="{00000000-0005-0000-0000-00005D190000}"/>
    <cellStyle name="Normal 2 6 2 2" xfId="2213" xr:uid="{00000000-0005-0000-0000-00005E190000}"/>
    <cellStyle name="Normal 2 6 2 2 2" xfId="4105" xr:uid="{00000000-0005-0000-0000-00005F190000}"/>
    <cellStyle name="Normal 2 6 2 2 3" xfId="4904" xr:uid="{00000000-0005-0000-0000-000060190000}"/>
    <cellStyle name="Normal 2 6 2 2 4" xfId="5534" xr:uid="{00000000-0005-0000-0000-000061190000}"/>
    <cellStyle name="Normal 2 6 2 3" xfId="3353" xr:uid="{00000000-0005-0000-0000-000062190000}"/>
    <cellStyle name="Normal 2 6 2 4" xfId="3990" xr:uid="{00000000-0005-0000-0000-000063190000}"/>
    <cellStyle name="Normal 2 6 2 5" xfId="4809" xr:uid="{00000000-0005-0000-0000-000064190000}"/>
    <cellStyle name="Normal 2 6 3" xfId="1508" xr:uid="{00000000-0005-0000-0000-000065190000}"/>
    <cellStyle name="Normal 2 6 3 2" xfId="2368" xr:uid="{00000000-0005-0000-0000-000066190000}"/>
    <cellStyle name="Normal 2 6 3 2 2" xfId="4260" xr:uid="{00000000-0005-0000-0000-000067190000}"/>
    <cellStyle name="Normal 2 6 3 2 3" xfId="5059" xr:uid="{00000000-0005-0000-0000-000068190000}"/>
    <cellStyle name="Normal 2 6 3 2 4" xfId="5689" xr:uid="{00000000-0005-0000-0000-000069190000}"/>
    <cellStyle name="Normal 2 6 3 3" xfId="3563" xr:uid="{00000000-0005-0000-0000-00006A190000}"/>
    <cellStyle name="Normal 2 6 3 4" xfId="4457" xr:uid="{00000000-0005-0000-0000-00006B190000}"/>
    <cellStyle name="Normal 2 6 3 5" xfId="5221" xr:uid="{00000000-0005-0000-0000-00006C190000}"/>
    <cellStyle name="Normal 2 6 4" xfId="1884" xr:uid="{00000000-0005-0000-0000-00006D190000}"/>
    <cellStyle name="Normal 2 6 4 2" xfId="3833" xr:uid="{00000000-0005-0000-0000-00006E190000}"/>
    <cellStyle name="Normal 2 6 4 3" xfId="4675" xr:uid="{00000000-0005-0000-0000-00006F190000}"/>
    <cellStyle name="Normal 2 6 4 4" xfId="5358" xr:uid="{00000000-0005-0000-0000-000070190000}"/>
    <cellStyle name="Normal 2 6 5" xfId="2680" xr:uid="{00000000-0005-0000-0000-000071190000}"/>
    <cellStyle name="Normal 2 6 6" xfId="2628" xr:uid="{00000000-0005-0000-0000-000072190000}"/>
    <cellStyle name="Normal 2 6 7" xfId="2948" xr:uid="{00000000-0005-0000-0000-000073190000}"/>
    <cellStyle name="Normal 2 7" xfId="933" xr:uid="{00000000-0005-0000-0000-000074190000}"/>
    <cellStyle name="Normal 2 7 2" xfId="1380" xr:uid="{00000000-0005-0000-0000-000075190000}"/>
    <cellStyle name="Normal 2 7 2 2" xfId="2325" xr:uid="{00000000-0005-0000-0000-000076190000}"/>
    <cellStyle name="Normal 2 7 2 2 2" xfId="4217" xr:uid="{00000000-0005-0000-0000-000077190000}"/>
    <cellStyle name="Normal 2 7 2 2 3" xfId="5016" xr:uid="{00000000-0005-0000-0000-000078190000}"/>
    <cellStyle name="Normal 2 7 2 2 4" xfId="5646" xr:uid="{00000000-0005-0000-0000-000079190000}"/>
    <cellStyle name="Normal 2 7 2 3" xfId="3469" xr:uid="{00000000-0005-0000-0000-00007A190000}"/>
    <cellStyle name="Normal 2 7 2 4" xfId="4379" xr:uid="{00000000-0005-0000-0000-00007B190000}"/>
    <cellStyle name="Normal 2 7 2 5" xfId="5178" xr:uid="{00000000-0005-0000-0000-00007C190000}"/>
    <cellStyle name="Normal 2 7 3" xfId="1618" xr:uid="{00000000-0005-0000-0000-00007D190000}"/>
    <cellStyle name="Normal 2 7 3 2" xfId="2410" xr:uid="{00000000-0005-0000-0000-00007E190000}"/>
    <cellStyle name="Normal 2 7 3 2 2" xfId="4302" xr:uid="{00000000-0005-0000-0000-00007F190000}"/>
    <cellStyle name="Normal 2 7 3 2 3" xfId="5101" xr:uid="{00000000-0005-0000-0000-000080190000}"/>
    <cellStyle name="Normal 2 7 3 2 4" xfId="5731" xr:uid="{00000000-0005-0000-0000-000081190000}"/>
    <cellStyle name="Normal 2 7 3 3" xfId="3643" xr:uid="{00000000-0005-0000-0000-000082190000}"/>
    <cellStyle name="Normal 2 7 3 4" xfId="4521" xr:uid="{00000000-0005-0000-0000-000083190000}"/>
    <cellStyle name="Normal 2 7 3 5" xfId="5263" xr:uid="{00000000-0005-0000-0000-000084190000}"/>
    <cellStyle name="Normal 2 7 4" xfId="1946" xr:uid="{00000000-0005-0000-0000-000085190000}"/>
    <cellStyle name="Normal 2 7 4 2" xfId="3894" xr:uid="{00000000-0005-0000-0000-000086190000}"/>
    <cellStyle name="Normal 2 7 4 3" xfId="4736" xr:uid="{00000000-0005-0000-0000-000087190000}"/>
    <cellStyle name="Normal 2 7 4 4" xfId="5419" xr:uid="{00000000-0005-0000-0000-000088190000}"/>
    <cellStyle name="Normal 2 7 5" xfId="3052" xr:uid="{00000000-0005-0000-0000-000089190000}"/>
    <cellStyle name="Normal 2 7 6" xfId="2895" xr:uid="{00000000-0005-0000-0000-00008A190000}"/>
    <cellStyle name="Normal 2 7 7" xfId="3723" xr:uid="{00000000-0005-0000-0000-00008B190000}"/>
    <cellStyle name="Normal 2 7 8" xfId="8496" xr:uid="{F23FA7BF-EA84-444F-8BB7-CBB488FD1E2C}"/>
    <cellStyle name="Normal 2 8" xfId="942" xr:uid="{00000000-0005-0000-0000-00008C190000}"/>
    <cellStyle name="Normal 2 8 2" xfId="1383" xr:uid="{00000000-0005-0000-0000-00008D190000}"/>
    <cellStyle name="Normal 2 8 2 2" xfId="2328" xr:uid="{00000000-0005-0000-0000-00008E190000}"/>
    <cellStyle name="Normal 2 8 2 2 2" xfId="4220" xr:uid="{00000000-0005-0000-0000-00008F190000}"/>
    <cellStyle name="Normal 2 8 2 2 3" xfId="5019" xr:uid="{00000000-0005-0000-0000-000090190000}"/>
    <cellStyle name="Normal 2 8 2 2 4" xfId="5649" xr:uid="{00000000-0005-0000-0000-000091190000}"/>
    <cellStyle name="Normal 2 8 2 3" xfId="3472" xr:uid="{00000000-0005-0000-0000-000092190000}"/>
    <cellStyle name="Normal 2 8 2 4" xfId="4382" xr:uid="{00000000-0005-0000-0000-000093190000}"/>
    <cellStyle name="Normal 2 8 2 5" xfId="5181" xr:uid="{00000000-0005-0000-0000-000094190000}"/>
    <cellStyle name="Normal 2 8 3" xfId="1621" xr:uid="{00000000-0005-0000-0000-000095190000}"/>
    <cellStyle name="Normal 2 8 3 2" xfId="2413" xr:uid="{00000000-0005-0000-0000-000096190000}"/>
    <cellStyle name="Normal 2 8 3 2 2" xfId="4305" xr:uid="{00000000-0005-0000-0000-000097190000}"/>
    <cellStyle name="Normal 2 8 3 2 3" xfId="5104" xr:uid="{00000000-0005-0000-0000-000098190000}"/>
    <cellStyle name="Normal 2 8 3 2 4" xfId="5734" xr:uid="{00000000-0005-0000-0000-000099190000}"/>
    <cellStyle name="Normal 2 8 3 3" xfId="3646" xr:uid="{00000000-0005-0000-0000-00009A190000}"/>
    <cellStyle name="Normal 2 8 3 4" xfId="4524" xr:uid="{00000000-0005-0000-0000-00009B190000}"/>
    <cellStyle name="Normal 2 8 3 5" xfId="5266" xr:uid="{00000000-0005-0000-0000-00009C190000}"/>
    <cellStyle name="Normal 2 8 4" xfId="1949" xr:uid="{00000000-0005-0000-0000-00009D190000}"/>
    <cellStyle name="Normal 2 8 4 2" xfId="3897" xr:uid="{00000000-0005-0000-0000-00009E190000}"/>
    <cellStyle name="Normal 2 8 4 3" xfId="4739" xr:uid="{00000000-0005-0000-0000-00009F190000}"/>
    <cellStyle name="Normal 2 8 4 4" xfId="5422" xr:uid="{00000000-0005-0000-0000-0000A0190000}"/>
    <cellStyle name="Normal 2 8 5" xfId="3058" xr:uid="{00000000-0005-0000-0000-0000A1190000}"/>
    <cellStyle name="Normal 2 8 6" xfId="3653" xr:uid="{00000000-0005-0000-0000-0000A2190000}"/>
    <cellStyle name="Normal 2 8 7" xfId="4530" xr:uid="{00000000-0005-0000-0000-0000A3190000}"/>
    <cellStyle name="Normal 2 9" xfId="931" xr:uid="{00000000-0005-0000-0000-0000A4190000}"/>
    <cellStyle name="Normal 2 9 2" xfId="1378" xr:uid="{00000000-0005-0000-0000-0000A5190000}"/>
    <cellStyle name="Normal 2 9 2 2" xfId="2323" xr:uid="{00000000-0005-0000-0000-0000A6190000}"/>
    <cellStyle name="Normal 2 9 2 2 2" xfId="4215" xr:uid="{00000000-0005-0000-0000-0000A7190000}"/>
    <cellStyle name="Normal 2 9 2 2 3" xfId="5014" xr:uid="{00000000-0005-0000-0000-0000A8190000}"/>
    <cellStyle name="Normal 2 9 2 2 4" xfId="5644" xr:uid="{00000000-0005-0000-0000-0000A9190000}"/>
    <cellStyle name="Normal 2 9 2 3" xfId="3467" xr:uid="{00000000-0005-0000-0000-0000AA190000}"/>
    <cellStyle name="Normal 2 9 2 4" xfId="4377" xr:uid="{00000000-0005-0000-0000-0000AB190000}"/>
    <cellStyle name="Normal 2 9 2 5" xfId="5176" xr:uid="{00000000-0005-0000-0000-0000AC190000}"/>
    <cellStyle name="Normal 2 9 3" xfId="1616" xr:uid="{00000000-0005-0000-0000-0000AD190000}"/>
    <cellStyle name="Normal 2 9 3 2" xfId="2408" xr:uid="{00000000-0005-0000-0000-0000AE190000}"/>
    <cellStyle name="Normal 2 9 3 2 2" xfId="4300" xr:uid="{00000000-0005-0000-0000-0000AF190000}"/>
    <cellStyle name="Normal 2 9 3 2 3" xfId="5099" xr:uid="{00000000-0005-0000-0000-0000B0190000}"/>
    <cellStyle name="Normal 2 9 3 2 4" xfId="5729" xr:uid="{00000000-0005-0000-0000-0000B1190000}"/>
    <cellStyle name="Normal 2 9 3 3" xfId="3641" xr:uid="{00000000-0005-0000-0000-0000B2190000}"/>
    <cellStyle name="Normal 2 9 3 4" xfId="4519" xr:uid="{00000000-0005-0000-0000-0000B3190000}"/>
    <cellStyle name="Normal 2 9 3 5" xfId="5261" xr:uid="{00000000-0005-0000-0000-0000B4190000}"/>
    <cellStyle name="Normal 2 9 4" xfId="1944" xr:uid="{00000000-0005-0000-0000-0000B5190000}"/>
    <cellStyle name="Normal 2 9 4 2" xfId="3892" xr:uid="{00000000-0005-0000-0000-0000B6190000}"/>
    <cellStyle name="Normal 2 9 4 3" xfId="4734" xr:uid="{00000000-0005-0000-0000-0000B7190000}"/>
    <cellStyle name="Normal 2 9 4 4" xfId="5417" xr:uid="{00000000-0005-0000-0000-0000B8190000}"/>
    <cellStyle name="Normal 2 9 5" xfId="3050" xr:uid="{00000000-0005-0000-0000-0000B9190000}"/>
    <cellStyle name="Normal 2 9 6" xfId="2907" xr:uid="{00000000-0005-0000-0000-0000BA190000}"/>
    <cellStyle name="Normal 2 9 7" xfId="3501" xr:uid="{00000000-0005-0000-0000-0000BB190000}"/>
    <cellStyle name="Normal 20" xfId="133" xr:uid="{00000000-0005-0000-0000-0000BC190000}"/>
    <cellStyle name="Normal 20 2" xfId="8297" xr:uid="{00000000-0005-0000-0000-0000BD190000}"/>
    <cellStyle name="Normal 20 3" xfId="8298" xr:uid="{00000000-0005-0000-0000-0000BE190000}"/>
    <cellStyle name="Normal 20 4" xfId="8296" xr:uid="{00000000-0005-0000-0000-0000BF190000}"/>
    <cellStyle name="Normal 21" xfId="350" xr:uid="{00000000-0005-0000-0000-0000C0190000}"/>
    <cellStyle name="Normal 21 2" xfId="8299" xr:uid="{00000000-0005-0000-0000-0000C1190000}"/>
    <cellStyle name="Normal 22" xfId="16" xr:uid="{00000000-0005-0000-0000-0000C2190000}"/>
    <cellStyle name="Normal 22 2" xfId="8301" xr:uid="{00000000-0005-0000-0000-0000C3190000}"/>
    <cellStyle name="Normal 22 3" xfId="8302" xr:uid="{00000000-0005-0000-0000-0000C4190000}"/>
    <cellStyle name="Normal 22 4" xfId="8300" xr:uid="{00000000-0005-0000-0000-0000C5190000}"/>
    <cellStyle name="Normal 23" xfId="7084" xr:uid="{00000000-0005-0000-0000-0000C6190000}"/>
    <cellStyle name="Normal 23 2" xfId="8303" xr:uid="{00000000-0005-0000-0000-0000C7190000}"/>
    <cellStyle name="Normal 23 3" xfId="8304" xr:uid="{00000000-0005-0000-0000-0000C8190000}"/>
    <cellStyle name="Normal 24" xfId="8305" xr:uid="{00000000-0005-0000-0000-0000C9190000}"/>
    <cellStyle name="Normal 25" xfId="8306" xr:uid="{00000000-0005-0000-0000-0000CA190000}"/>
    <cellStyle name="Normal 26" xfId="8307" xr:uid="{00000000-0005-0000-0000-0000CB190000}"/>
    <cellStyle name="Normal 26 2" xfId="8308" xr:uid="{00000000-0005-0000-0000-0000CC190000}"/>
    <cellStyle name="Normal 26 3" xfId="8309" xr:uid="{00000000-0005-0000-0000-0000CD190000}"/>
    <cellStyle name="Normal 27" xfId="8310" xr:uid="{00000000-0005-0000-0000-0000CE190000}"/>
    <cellStyle name="Normal 28" xfId="8311" xr:uid="{00000000-0005-0000-0000-0000CF190000}"/>
    <cellStyle name="Normal 29" xfId="8312" xr:uid="{00000000-0005-0000-0000-0000D0190000}"/>
    <cellStyle name="Normal 3" xfId="66" xr:uid="{00000000-0005-0000-0000-0000D1190000}"/>
    <cellStyle name="Normal 3 10" xfId="2584" xr:uid="{00000000-0005-0000-0000-0000D2190000}"/>
    <cellStyle name="Normal 3 11" xfId="2955" xr:uid="{00000000-0005-0000-0000-0000D3190000}"/>
    <cellStyle name="Normal 3 12" xfId="3599" xr:uid="{00000000-0005-0000-0000-0000D4190000}"/>
    <cellStyle name="Normal 3 13" xfId="5857" xr:uid="{00000000-0005-0000-0000-0000D5190000}"/>
    <cellStyle name="Normal 3 14" xfId="6102" xr:uid="{00000000-0005-0000-0000-0000D6190000}"/>
    <cellStyle name="Normal 3 15" xfId="6666" xr:uid="{00000000-0005-0000-0000-0000D7190000}"/>
    <cellStyle name="Normal 3 16" xfId="6627" xr:uid="{00000000-0005-0000-0000-0000D8190000}"/>
    <cellStyle name="Normal 3 17" xfId="6622" xr:uid="{00000000-0005-0000-0000-0000D9190000}"/>
    <cellStyle name="Normal 3 18" xfId="6569" xr:uid="{00000000-0005-0000-0000-0000DA190000}"/>
    <cellStyle name="Normal 3 19" xfId="6755" xr:uid="{00000000-0005-0000-0000-0000DB190000}"/>
    <cellStyle name="Normal 3 2" xfId="317" xr:uid="{00000000-0005-0000-0000-0000DC190000}"/>
    <cellStyle name="Normal 3 2 2" xfId="1264" xr:uid="{00000000-0005-0000-0000-0000DD190000}"/>
    <cellStyle name="Normal 3 2 2 2" xfId="2218" xr:uid="{00000000-0005-0000-0000-0000DE190000}"/>
    <cellStyle name="Normal 3 2 2 2 2" xfId="4110" xr:uid="{00000000-0005-0000-0000-0000DF190000}"/>
    <cellStyle name="Normal 3 2 2 2 3" xfId="4909" xr:uid="{00000000-0005-0000-0000-0000E0190000}"/>
    <cellStyle name="Normal 3 2 2 2 4" xfId="5539" xr:uid="{00000000-0005-0000-0000-0000E1190000}"/>
    <cellStyle name="Normal 3 2 2 3" xfId="3358" xr:uid="{00000000-0005-0000-0000-0000E2190000}"/>
    <cellStyle name="Normal 3 2 2 4" xfId="3543" xr:uid="{00000000-0005-0000-0000-0000E3190000}"/>
    <cellStyle name="Normal 3 2 2 5" xfId="4441" xr:uid="{00000000-0005-0000-0000-0000E4190000}"/>
    <cellStyle name="Normal 3 2 3" xfId="1317" xr:uid="{00000000-0005-0000-0000-0000E5190000}"/>
    <cellStyle name="Normal 3 2 3 2" xfId="2266" xr:uid="{00000000-0005-0000-0000-0000E6190000}"/>
    <cellStyle name="Normal 3 2 3 2 2" xfId="4158" xr:uid="{00000000-0005-0000-0000-0000E7190000}"/>
    <cellStyle name="Normal 3 2 3 2 3" xfId="4957" xr:uid="{00000000-0005-0000-0000-0000E8190000}"/>
    <cellStyle name="Normal 3 2 3 2 4" xfId="5587" xr:uid="{00000000-0005-0000-0000-0000E9190000}"/>
    <cellStyle name="Normal 3 2 3 3" xfId="3409" xr:uid="{00000000-0005-0000-0000-0000EA190000}"/>
    <cellStyle name="Normal 3 2 3 4" xfId="2504" xr:uid="{00000000-0005-0000-0000-0000EB190000}"/>
    <cellStyle name="Normal 3 2 3 5" xfId="2830" xr:uid="{00000000-0005-0000-0000-0000EC190000}"/>
    <cellStyle name="Normal 3 2 4" xfId="1886" xr:uid="{00000000-0005-0000-0000-0000ED190000}"/>
    <cellStyle name="Normal 3 2 4 2" xfId="3835" xr:uid="{00000000-0005-0000-0000-0000EE190000}"/>
    <cellStyle name="Normal 3 2 4 3" xfId="4677" xr:uid="{00000000-0005-0000-0000-0000EF190000}"/>
    <cellStyle name="Normal 3 2 4 4" xfId="5360" xr:uid="{00000000-0005-0000-0000-0000F0190000}"/>
    <cellStyle name="Normal 3 2 5" xfId="2691" xr:uid="{00000000-0005-0000-0000-0000F1190000}"/>
    <cellStyle name="Normal 3 2 6" xfId="2622" xr:uid="{00000000-0005-0000-0000-0000F2190000}"/>
    <cellStyle name="Normal 3 2 7" xfId="4016" xr:uid="{00000000-0005-0000-0000-0000F3190000}"/>
    <cellStyle name="Normal 3 2 8" xfId="8313" xr:uid="{00000000-0005-0000-0000-0000F4190000}"/>
    <cellStyle name="Normal 3 20" xfId="6343" xr:uid="{00000000-0005-0000-0000-0000F5190000}"/>
    <cellStyle name="Normal 3 21" xfId="6987" xr:uid="{00000000-0005-0000-0000-0000F6190000}"/>
    <cellStyle name="Normal 3 22" xfId="6580" xr:uid="{00000000-0005-0000-0000-0000F7190000}"/>
    <cellStyle name="Normal 3 23" xfId="8737" xr:uid="{F24664F4-0695-496C-8DD7-0755C84866F4}"/>
    <cellStyle name="Normal 3 3" xfId="381" xr:uid="{00000000-0005-0000-0000-0000F8190000}"/>
    <cellStyle name="Normal 3 3 2" xfId="1258" xr:uid="{00000000-0005-0000-0000-0000F9190000}"/>
    <cellStyle name="Normal 3 3 2 2" xfId="2212" xr:uid="{00000000-0005-0000-0000-0000FA190000}"/>
    <cellStyle name="Normal 3 3 2 2 2" xfId="4104" xr:uid="{00000000-0005-0000-0000-0000FB190000}"/>
    <cellStyle name="Normal 3 3 2 2 3" xfId="4903" xr:uid="{00000000-0005-0000-0000-0000FC190000}"/>
    <cellStyle name="Normal 3 3 2 2 4" xfId="5533" xr:uid="{00000000-0005-0000-0000-0000FD190000}"/>
    <cellStyle name="Normal 3 3 2 3" xfId="3352" xr:uid="{00000000-0005-0000-0000-0000FE190000}"/>
    <cellStyle name="Normal 3 3 2 4" xfId="3593" xr:uid="{00000000-0005-0000-0000-0000FF190000}"/>
    <cellStyle name="Normal 3 3 2 5" xfId="4476" xr:uid="{00000000-0005-0000-0000-0000001A0000}"/>
    <cellStyle name="Normal 3 3 3" xfId="1550" xr:uid="{00000000-0005-0000-0000-0000011A0000}"/>
    <cellStyle name="Normal 3 3 3 2" xfId="2375" xr:uid="{00000000-0005-0000-0000-0000021A0000}"/>
    <cellStyle name="Normal 3 3 3 2 2" xfId="4267" xr:uid="{00000000-0005-0000-0000-0000031A0000}"/>
    <cellStyle name="Normal 3 3 3 2 3" xfId="5066" xr:uid="{00000000-0005-0000-0000-0000041A0000}"/>
    <cellStyle name="Normal 3 3 3 2 4" xfId="5696" xr:uid="{00000000-0005-0000-0000-0000051A0000}"/>
    <cellStyle name="Normal 3 3 3 3" xfId="3591" xr:uid="{00000000-0005-0000-0000-0000061A0000}"/>
    <cellStyle name="Normal 3 3 3 4" xfId="4475" xr:uid="{00000000-0005-0000-0000-0000071A0000}"/>
    <cellStyle name="Normal 3 3 3 5" xfId="5228" xr:uid="{00000000-0005-0000-0000-0000081A0000}"/>
    <cellStyle name="Normal 3 3 4" xfId="1883" xr:uid="{00000000-0005-0000-0000-0000091A0000}"/>
    <cellStyle name="Normal 3 3 4 2" xfId="3832" xr:uid="{00000000-0005-0000-0000-00000A1A0000}"/>
    <cellStyle name="Normal 3 3 4 3" xfId="4674" xr:uid="{00000000-0005-0000-0000-00000B1A0000}"/>
    <cellStyle name="Normal 3 3 4 4" xfId="5357" xr:uid="{00000000-0005-0000-0000-00000C1A0000}"/>
    <cellStyle name="Normal 3 3 5" xfId="2679" xr:uid="{00000000-0005-0000-0000-00000D1A0000}"/>
    <cellStyle name="Normal 3 3 6" xfId="2629" xr:uid="{00000000-0005-0000-0000-00000E1A0000}"/>
    <cellStyle name="Normal 3 3 7" xfId="2943" xr:uid="{00000000-0005-0000-0000-00000F1A0000}"/>
    <cellStyle name="Normal 3 3 8" xfId="8314" xr:uid="{00000000-0005-0000-0000-0000101A0000}"/>
    <cellStyle name="Normal 3 4" xfId="934" xr:uid="{00000000-0005-0000-0000-0000111A0000}"/>
    <cellStyle name="Normal 3 4 2" xfId="1381" xr:uid="{00000000-0005-0000-0000-0000121A0000}"/>
    <cellStyle name="Normal 3 4 2 2" xfId="2326" xr:uid="{00000000-0005-0000-0000-0000131A0000}"/>
    <cellStyle name="Normal 3 4 2 2 2" xfId="4218" xr:uid="{00000000-0005-0000-0000-0000141A0000}"/>
    <cellStyle name="Normal 3 4 2 2 3" xfId="5017" xr:uid="{00000000-0005-0000-0000-0000151A0000}"/>
    <cellStyle name="Normal 3 4 2 2 4" xfId="5647" xr:uid="{00000000-0005-0000-0000-0000161A0000}"/>
    <cellStyle name="Normal 3 4 2 3" xfId="3470" xr:uid="{00000000-0005-0000-0000-0000171A0000}"/>
    <cellStyle name="Normal 3 4 2 4" xfId="4380" xr:uid="{00000000-0005-0000-0000-0000181A0000}"/>
    <cellStyle name="Normal 3 4 2 5" xfId="5179" xr:uid="{00000000-0005-0000-0000-0000191A0000}"/>
    <cellStyle name="Normal 3 4 3" xfId="1619" xr:uid="{00000000-0005-0000-0000-00001A1A0000}"/>
    <cellStyle name="Normal 3 4 3 2" xfId="2411" xr:uid="{00000000-0005-0000-0000-00001B1A0000}"/>
    <cellStyle name="Normal 3 4 3 2 2" xfId="4303" xr:uid="{00000000-0005-0000-0000-00001C1A0000}"/>
    <cellStyle name="Normal 3 4 3 2 3" xfId="5102" xr:uid="{00000000-0005-0000-0000-00001D1A0000}"/>
    <cellStyle name="Normal 3 4 3 2 4" xfId="5732" xr:uid="{00000000-0005-0000-0000-00001E1A0000}"/>
    <cellStyle name="Normal 3 4 3 3" xfId="3644" xr:uid="{00000000-0005-0000-0000-00001F1A0000}"/>
    <cellStyle name="Normal 3 4 3 4" xfId="4522" xr:uid="{00000000-0005-0000-0000-0000201A0000}"/>
    <cellStyle name="Normal 3 4 3 5" xfId="5264" xr:uid="{00000000-0005-0000-0000-0000211A0000}"/>
    <cellStyle name="Normal 3 4 4" xfId="1947" xr:uid="{00000000-0005-0000-0000-0000221A0000}"/>
    <cellStyle name="Normal 3 4 4 2" xfId="3895" xr:uid="{00000000-0005-0000-0000-0000231A0000}"/>
    <cellStyle name="Normal 3 4 4 3" xfId="4737" xr:uid="{00000000-0005-0000-0000-0000241A0000}"/>
    <cellStyle name="Normal 3 4 4 4" xfId="5420" xr:uid="{00000000-0005-0000-0000-0000251A0000}"/>
    <cellStyle name="Normal 3 4 5" xfId="3053" xr:uid="{00000000-0005-0000-0000-0000261A0000}"/>
    <cellStyle name="Normal 3 4 6" xfId="2890" xr:uid="{00000000-0005-0000-0000-0000271A0000}"/>
    <cellStyle name="Normal 3 4 7" xfId="2565" xr:uid="{00000000-0005-0000-0000-0000281A0000}"/>
    <cellStyle name="Normal 3 4 8" xfId="8315" xr:uid="{00000000-0005-0000-0000-0000291A0000}"/>
    <cellStyle name="Normal 3 5" xfId="941" xr:uid="{00000000-0005-0000-0000-00002A1A0000}"/>
    <cellStyle name="Normal 3 5 2" xfId="1382" xr:uid="{00000000-0005-0000-0000-00002B1A0000}"/>
    <cellStyle name="Normal 3 5 2 2" xfId="2327" xr:uid="{00000000-0005-0000-0000-00002C1A0000}"/>
    <cellStyle name="Normal 3 5 2 2 2" xfId="4219" xr:uid="{00000000-0005-0000-0000-00002D1A0000}"/>
    <cellStyle name="Normal 3 5 2 2 3" xfId="5018" xr:uid="{00000000-0005-0000-0000-00002E1A0000}"/>
    <cellStyle name="Normal 3 5 2 2 4" xfId="5648" xr:uid="{00000000-0005-0000-0000-00002F1A0000}"/>
    <cellStyle name="Normal 3 5 2 3" xfId="3471" xr:uid="{00000000-0005-0000-0000-0000301A0000}"/>
    <cellStyle name="Normal 3 5 2 4" xfId="4381" xr:uid="{00000000-0005-0000-0000-0000311A0000}"/>
    <cellStyle name="Normal 3 5 2 5" xfId="5180" xr:uid="{00000000-0005-0000-0000-0000321A0000}"/>
    <cellStyle name="Normal 3 5 3" xfId="1620" xr:uid="{00000000-0005-0000-0000-0000331A0000}"/>
    <cellStyle name="Normal 3 5 3 2" xfId="2412" xr:uid="{00000000-0005-0000-0000-0000341A0000}"/>
    <cellStyle name="Normal 3 5 3 2 2" xfId="4304" xr:uid="{00000000-0005-0000-0000-0000351A0000}"/>
    <cellStyle name="Normal 3 5 3 2 3" xfId="5103" xr:uid="{00000000-0005-0000-0000-0000361A0000}"/>
    <cellStyle name="Normal 3 5 3 2 4" xfId="5733" xr:uid="{00000000-0005-0000-0000-0000371A0000}"/>
    <cellStyle name="Normal 3 5 3 3" xfId="3645" xr:uid="{00000000-0005-0000-0000-0000381A0000}"/>
    <cellStyle name="Normal 3 5 3 4" xfId="4523" xr:uid="{00000000-0005-0000-0000-0000391A0000}"/>
    <cellStyle name="Normal 3 5 3 5" xfId="5265" xr:uid="{00000000-0005-0000-0000-00003A1A0000}"/>
    <cellStyle name="Normal 3 5 4" xfId="1948" xr:uid="{00000000-0005-0000-0000-00003B1A0000}"/>
    <cellStyle name="Normal 3 5 4 2" xfId="3896" xr:uid="{00000000-0005-0000-0000-00003C1A0000}"/>
    <cellStyle name="Normal 3 5 4 3" xfId="4738" xr:uid="{00000000-0005-0000-0000-00003D1A0000}"/>
    <cellStyle name="Normal 3 5 4 4" xfId="5421" xr:uid="{00000000-0005-0000-0000-00003E1A0000}"/>
    <cellStyle name="Normal 3 5 5" xfId="3057" xr:uid="{00000000-0005-0000-0000-00003F1A0000}"/>
    <cellStyle name="Normal 3 5 6" xfId="3904" xr:uid="{00000000-0005-0000-0000-0000401A0000}"/>
    <cellStyle name="Normal 3 5 7" xfId="4746" xr:uid="{00000000-0005-0000-0000-0000411A0000}"/>
    <cellStyle name="Normal 3 6" xfId="932" xr:uid="{00000000-0005-0000-0000-0000421A0000}"/>
    <cellStyle name="Normal 3 6 2" xfId="1379" xr:uid="{00000000-0005-0000-0000-0000431A0000}"/>
    <cellStyle name="Normal 3 6 2 2" xfId="2324" xr:uid="{00000000-0005-0000-0000-0000441A0000}"/>
    <cellStyle name="Normal 3 6 2 2 2" xfId="4216" xr:uid="{00000000-0005-0000-0000-0000451A0000}"/>
    <cellStyle name="Normal 3 6 2 2 3" xfId="5015" xr:uid="{00000000-0005-0000-0000-0000461A0000}"/>
    <cellStyle name="Normal 3 6 2 2 4" xfId="5645" xr:uid="{00000000-0005-0000-0000-0000471A0000}"/>
    <cellStyle name="Normal 3 6 2 3" xfId="3468" xr:uid="{00000000-0005-0000-0000-0000481A0000}"/>
    <cellStyle name="Normal 3 6 2 4" xfId="4378" xr:uid="{00000000-0005-0000-0000-0000491A0000}"/>
    <cellStyle name="Normal 3 6 2 5" xfId="5177" xr:uid="{00000000-0005-0000-0000-00004A1A0000}"/>
    <cellStyle name="Normal 3 6 3" xfId="1617" xr:uid="{00000000-0005-0000-0000-00004B1A0000}"/>
    <cellStyle name="Normal 3 6 3 2" xfId="2409" xr:uid="{00000000-0005-0000-0000-00004C1A0000}"/>
    <cellStyle name="Normal 3 6 3 2 2" xfId="4301" xr:uid="{00000000-0005-0000-0000-00004D1A0000}"/>
    <cellStyle name="Normal 3 6 3 2 3" xfId="5100" xr:uid="{00000000-0005-0000-0000-00004E1A0000}"/>
    <cellStyle name="Normal 3 6 3 2 4" xfId="5730" xr:uid="{00000000-0005-0000-0000-00004F1A0000}"/>
    <cellStyle name="Normal 3 6 3 3" xfId="3642" xr:uid="{00000000-0005-0000-0000-0000501A0000}"/>
    <cellStyle name="Normal 3 6 3 4" xfId="4520" xr:uid="{00000000-0005-0000-0000-0000511A0000}"/>
    <cellStyle name="Normal 3 6 3 5" xfId="5262" xr:uid="{00000000-0005-0000-0000-0000521A0000}"/>
    <cellStyle name="Normal 3 6 4" xfId="1945" xr:uid="{00000000-0005-0000-0000-0000531A0000}"/>
    <cellStyle name="Normal 3 6 4 2" xfId="3893" xr:uid="{00000000-0005-0000-0000-0000541A0000}"/>
    <cellStyle name="Normal 3 6 4 3" xfId="4735" xr:uid="{00000000-0005-0000-0000-0000551A0000}"/>
    <cellStyle name="Normal 3 6 4 4" xfId="5418" xr:uid="{00000000-0005-0000-0000-0000561A0000}"/>
    <cellStyle name="Normal 3 6 5" xfId="3051" xr:uid="{00000000-0005-0000-0000-0000571A0000}"/>
    <cellStyle name="Normal 3 6 6" xfId="2901" xr:uid="{00000000-0005-0000-0000-0000581A0000}"/>
    <cellStyle name="Normal 3 6 7" xfId="3965" xr:uid="{00000000-0005-0000-0000-0000591A0000}"/>
    <cellStyle name="Normal 3 6 8" xfId="8316" xr:uid="{00000000-0005-0000-0000-00005A1A0000}"/>
    <cellStyle name="Normal 3 7" xfId="1210" xr:uid="{00000000-0005-0000-0000-00005B1A0000}"/>
    <cellStyle name="Normal 3 7 2" xfId="2181" xr:uid="{00000000-0005-0000-0000-00005C1A0000}"/>
    <cellStyle name="Normal 3 7 2 2" xfId="4073" xr:uid="{00000000-0005-0000-0000-00005D1A0000}"/>
    <cellStyle name="Normal 3 7 2 3" xfId="4872" xr:uid="{00000000-0005-0000-0000-00005E1A0000}"/>
    <cellStyle name="Normal 3 7 2 4" xfId="5502" xr:uid="{00000000-0005-0000-0000-00005F1A0000}"/>
    <cellStyle name="Normal 3 7 3" xfId="3312" xr:uid="{00000000-0005-0000-0000-0000601A0000}"/>
    <cellStyle name="Normal 3 7 4" xfId="3572" xr:uid="{00000000-0005-0000-0000-0000611A0000}"/>
    <cellStyle name="Normal 3 7 5" xfId="4462" xr:uid="{00000000-0005-0000-0000-0000621A0000}"/>
    <cellStyle name="Normal 3 8" xfId="1318" xr:uid="{00000000-0005-0000-0000-0000631A0000}"/>
    <cellStyle name="Normal 3 8 2" xfId="2267" xr:uid="{00000000-0005-0000-0000-0000641A0000}"/>
    <cellStyle name="Normal 3 8 2 2" xfId="4159" xr:uid="{00000000-0005-0000-0000-0000651A0000}"/>
    <cellStyle name="Normal 3 8 2 3" xfId="4958" xr:uid="{00000000-0005-0000-0000-0000661A0000}"/>
    <cellStyle name="Normal 3 8 2 4" xfId="5588" xr:uid="{00000000-0005-0000-0000-0000671A0000}"/>
    <cellStyle name="Normal 3 8 3" xfId="3410" xr:uid="{00000000-0005-0000-0000-0000681A0000}"/>
    <cellStyle name="Normal 3 8 4" xfId="2503" xr:uid="{00000000-0005-0000-0000-0000691A0000}"/>
    <cellStyle name="Normal 3 8 5" xfId="2835" xr:uid="{00000000-0005-0000-0000-00006A1A0000}"/>
    <cellStyle name="Normal 3 9" xfId="1851" xr:uid="{00000000-0005-0000-0000-00006B1A0000}"/>
    <cellStyle name="Normal 3 9 2" xfId="3803" xr:uid="{00000000-0005-0000-0000-00006C1A0000}"/>
    <cellStyle name="Normal 3 9 3" xfId="4646" xr:uid="{00000000-0005-0000-0000-00006D1A0000}"/>
    <cellStyle name="Normal 3 9 4" xfId="5332" xr:uid="{00000000-0005-0000-0000-00006E1A0000}"/>
    <cellStyle name="Normal 30" xfId="7109" xr:uid="{00000000-0005-0000-0000-00006F1A0000}"/>
    <cellStyle name="Normal 30 2" xfId="8317" xr:uid="{00000000-0005-0000-0000-0000701A0000}"/>
    <cellStyle name="Normal 31" xfId="8318" xr:uid="{00000000-0005-0000-0000-0000711A0000}"/>
    <cellStyle name="Normal 32" xfId="8319" xr:uid="{00000000-0005-0000-0000-0000721A0000}"/>
    <cellStyle name="Normal 33" xfId="8320" xr:uid="{00000000-0005-0000-0000-0000731A0000}"/>
    <cellStyle name="Normal 34" xfId="8321" xr:uid="{00000000-0005-0000-0000-0000741A0000}"/>
    <cellStyle name="Normal 35" xfId="8322" xr:uid="{00000000-0005-0000-0000-0000751A0000}"/>
    <cellStyle name="Normal 36" xfId="8323" xr:uid="{00000000-0005-0000-0000-0000761A0000}"/>
    <cellStyle name="Normal 37" xfId="8324" xr:uid="{00000000-0005-0000-0000-0000771A0000}"/>
    <cellStyle name="Normal 38" xfId="8325" xr:uid="{00000000-0005-0000-0000-0000781A0000}"/>
    <cellStyle name="Normal 39" xfId="8326" xr:uid="{00000000-0005-0000-0000-0000791A0000}"/>
    <cellStyle name="Normal 4" xfId="73" xr:uid="{00000000-0005-0000-0000-00007A1A0000}"/>
    <cellStyle name="Normal 4 10" xfId="6496" xr:uid="{00000000-0005-0000-0000-00007B1A0000}"/>
    <cellStyle name="Normal 4 11" xfId="6052" xr:uid="{00000000-0005-0000-0000-00007C1A0000}"/>
    <cellStyle name="Normal 4 12" xfId="6392" xr:uid="{00000000-0005-0000-0000-00007D1A0000}"/>
    <cellStyle name="Normal 4 13" xfId="8327" xr:uid="{00000000-0005-0000-0000-00007E1A0000}"/>
    <cellStyle name="Normal 4 2" xfId="359" xr:uid="{00000000-0005-0000-0000-00007F1A0000}"/>
    <cellStyle name="Normal 4 2 2" xfId="8328" xr:uid="{00000000-0005-0000-0000-0000801A0000}"/>
    <cellStyle name="Normal 4 3" xfId="5904" xr:uid="{00000000-0005-0000-0000-0000811A0000}"/>
    <cellStyle name="Normal 4 3 2" xfId="8329" xr:uid="{00000000-0005-0000-0000-0000821A0000}"/>
    <cellStyle name="Normal 4 4" xfId="6070" xr:uid="{00000000-0005-0000-0000-0000831A0000}"/>
    <cellStyle name="Normal 4 4 2" xfId="8330" xr:uid="{00000000-0005-0000-0000-0000841A0000}"/>
    <cellStyle name="Normal 4 5" xfId="6445" xr:uid="{00000000-0005-0000-0000-0000851A0000}"/>
    <cellStyle name="Normal 4 5 2" xfId="8331" xr:uid="{00000000-0005-0000-0000-0000861A0000}"/>
    <cellStyle name="Normal 4 6" xfId="6789" xr:uid="{00000000-0005-0000-0000-0000871A0000}"/>
    <cellStyle name="Normal 4 6 2" xfId="8332" xr:uid="{00000000-0005-0000-0000-0000881A0000}"/>
    <cellStyle name="Normal 4 7" xfId="6118" xr:uid="{00000000-0005-0000-0000-0000891A0000}"/>
    <cellStyle name="Normal 4 8" xfId="6058" xr:uid="{00000000-0005-0000-0000-00008A1A0000}"/>
    <cellStyle name="Normal 4 9" xfId="6411" xr:uid="{00000000-0005-0000-0000-00008B1A0000}"/>
    <cellStyle name="Normal 40" xfId="8333" xr:uid="{00000000-0005-0000-0000-00008C1A0000}"/>
    <cellStyle name="Normal 41" xfId="8334" xr:uid="{00000000-0005-0000-0000-00008D1A0000}"/>
    <cellStyle name="Normal 42" xfId="8335" xr:uid="{00000000-0005-0000-0000-00008E1A0000}"/>
    <cellStyle name="Normal 43" xfId="8336" xr:uid="{00000000-0005-0000-0000-00008F1A0000}"/>
    <cellStyle name="Normal 44" xfId="8337" xr:uid="{00000000-0005-0000-0000-0000901A0000}"/>
    <cellStyle name="Normal 45" xfId="8338" xr:uid="{00000000-0005-0000-0000-0000911A0000}"/>
    <cellStyle name="Normal 46" xfId="8339" xr:uid="{00000000-0005-0000-0000-0000921A0000}"/>
    <cellStyle name="Normal 47" xfId="8340" xr:uid="{00000000-0005-0000-0000-0000931A0000}"/>
    <cellStyle name="Normal 48" xfId="8341" xr:uid="{00000000-0005-0000-0000-0000941A0000}"/>
    <cellStyle name="Normal 49" xfId="8342" xr:uid="{00000000-0005-0000-0000-0000951A0000}"/>
    <cellStyle name="Normal 5" xfId="75" xr:uid="{00000000-0005-0000-0000-0000961A0000}"/>
    <cellStyle name="Normal 5 10" xfId="6076" xr:uid="{00000000-0005-0000-0000-0000971A0000}"/>
    <cellStyle name="Normal 5 11" xfId="6379" xr:uid="{00000000-0005-0000-0000-0000981A0000}"/>
    <cellStyle name="Normal 5 12" xfId="6986" xr:uid="{00000000-0005-0000-0000-0000991A0000}"/>
    <cellStyle name="Normal 5 2" xfId="433" xr:uid="{00000000-0005-0000-0000-00009A1A0000}"/>
    <cellStyle name="Normal 5 2 2" xfId="8343" xr:uid="{00000000-0005-0000-0000-00009B1A0000}"/>
    <cellStyle name="Normal 5 3" xfId="5921" xr:uid="{00000000-0005-0000-0000-00009C1A0000}"/>
    <cellStyle name="Normal 5 4" xfId="6441" xr:uid="{00000000-0005-0000-0000-00009D1A0000}"/>
    <cellStyle name="Normal 5 5" xfId="6620" xr:uid="{00000000-0005-0000-0000-00009E1A0000}"/>
    <cellStyle name="Normal 5 6" xfId="6101" xr:uid="{00000000-0005-0000-0000-00009F1A0000}"/>
    <cellStyle name="Normal 5 7" xfId="6180" xr:uid="{00000000-0005-0000-0000-0000A01A0000}"/>
    <cellStyle name="Normal 5 8" xfId="6807" xr:uid="{00000000-0005-0000-0000-0000A11A0000}"/>
    <cellStyle name="Normal 5 9" xfId="6533" xr:uid="{00000000-0005-0000-0000-0000A21A0000}"/>
    <cellStyle name="Normal 50" xfId="8344" xr:uid="{00000000-0005-0000-0000-0000A31A0000}"/>
    <cellStyle name="Normal 51" xfId="8345" xr:uid="{00000000-0005-0000-0000-0000A41A0000}"/>
    <cellStyle name="Normal 52" xfId="8346" xr:uid="{00000000-0005-0000-0000-0000A51A0000}"/>
    <cellStyle name="Normal 53" xfId="8208" xr:uid="{00000000-0005-0000-0000-0000A61A0000}"/>
    <cellStyle name="Normal 54" xfId="8466" xr:uid="{EE1060AB-69F3-478F-A67F-DE97D2918BAC}"/>
    <cellStyle name="Normal 55" xfId="8572" xr:uid="{8F13EBB3-52F3-4702-955C-94247A671DBD}"/>
    <cellStyle name="Normal 56" xfId="8581" xr:uid="{09C35D59-F28E-4AC8-A285-E157E46048DB}"/>
    <cellStyle name="Normal 57" xfId="8582" xr:uid="{7C5E2AEE-3253-4593-9740-59B239CB2DDC}"/>
    <cellStyle name="Normal 58" xfId="8583" xr:uid="{000A2B5D-28CA-4245-8662-4FF2FE2E8A02}"/>
    <cellStyle name="Normal 59" xfId="8584" xr:uid="{6F724130-8563-4488-B537-747AAD80C880}"/>
    <cellStyle name="Normal 6" xfId="2" xr:uid="{00000000-0005-0000-0000-0000A71A0000}"/>
    <cellStyle name="Normal 6 10" xfId="6556" xr:uid="{00000000-0005-0000-0000-0000A81A0000}"/>
    <cellStyle name="Normal 6 11" xfId="6672" xr:uid="{00000000-0005-0000-0000-0000A91A0000}"/>
    <cellStyle name="Normal 6 12" xfId="7039" xr:uid="{00000000-0005-0000-0000-0000AA1A0000}"/>
    <cellStyle name="Normal 6 13" xfId="8347" xr:uid="{00000000-0005-0000-0000-0000AB1A0000}"/>
    <cellStyle name="Normal 6 2" xfId="1814" xr:uid="{00000000-0005-0000-0000-0000AC1A0000}"/>
    <cellStyle name="Normal 6 2 2" xfId="8348" xr:uid="{00000000-0005-0000-0000-0000AD1A0000}"/>
    <cellStyle name="Normal 6 3" xfId="6215" xr:uid="{00000000-0005-0000-0000-0000AE1A0000}"/>
    <cellStyle name="Normal 6 4" xfId="6014" xr:uid="{00000000-0005-0000-0000-0000AF1A0000}"/>
    <cellStyle name="Normal 6 5" xfId="6130" xr:uid="{00000000-0005-0000-0000-0000B01A0000}"/>
    <cellStyle name="Normal 6 6" xfId="6697" xr:uid="{00000000-0005-0000-0000-0000B11A0000}"/>
    <cellStyle name="Normal 6 7" xfId="6403" xr:uid="{00000000-0005-0000-0000-0000B21A0000}"/>
    <cellStyle name="Normal 6 8" xfId="6949" xr:uid="{00000000-0005-0000-0000-0000B31A0000}"/>
    <cellStyle name="Normal 6 9" xfId="6744" xr:uid="{00000000-0005-0000-0000-0000B41A0000}"/>
    <cellStyle name="Normal 60" xfId="8585" xr:uid="{DEA3E391-F36B-48AC-A769-D6E09C42074D}"/>
    <cellStyle name="Normal 61" xfId="8586" xr:uid="{D6207E0B-CA5E-4553-AB8D-0C54EA8F0663}"/>
    <cellStyle name="Normal 62" xfId="8587" xr:uid="{70F4CB61-BBBA-4B40-AFD3-114EA5D6B15C}"/>
    <cellStyle name="Normal 63" xfId="8588" xr:uid="{FBCBE1D8-DF53-4E14-A5B0-BEED160E1772}"/>
    <cellStyle name="Normal 64" xfId="8589" xr:uid="{731B17F7-CCE4-4766-932A-533CB8D1AED0}"/>
    <cellStyle name="Normal 65" xfId="8590" xr:uid="{B28AC4A4-B62E-4566-8A55-F1BB63021A3F}"/>
    <cellStyle name="Normal 66" xfId="8591" xr:uid="{4A06AE3D-E7A0-4A69-8184-CE1A722FFA85}"/>
    <cellStyle name="Normal 67" xfId="8592" xr:uid="{95F772C9-4994-4101-80DB-095DDA5E5005}"/>
    <cellStyle name="Normal 68" xfId="8593" xr:uid="{9C6F24B0-DA67-4D71-A376-E6874EFDDD40}"/>
    <cellStyle name="Normal 69" xfId="8594" xr:uid="{635AE05B-E48C-423B-BCC6-664ADC8E02C3}"/>
    <cellStyle name="Normal 7" xfId="93" xr:uid="{00000000-0005-0000-0000-0000B51A0000}"/>
    <cellStyle name="Normal 7 10" xfId="7048" xr:uid="{00000000-0005-0000-0000-0000B61A0000}"/>
    <cellStyle name="Normal 7 11" xfId="7064" xr:uid="{00000000-0005-0000-0000-0000B71A0000}"/>
    <cellStyle name="Normal 7 12" xfId="7075" xr:uid="{00000000-0005-0000-0000-0000B81A0000}"/>
    <cellStyle name="Normal 7 13" xfId="8349" xr:uid="{00000000-0005-0000-0000-0000B91A0000}"/>
    <cellStyle name="Normal 7 2" xfId="5775" xr:uid="{00000000-0005-0000-0000-0000BA1A0000}"/>
    <cellStyle name="Normal 7 3" xfId="6873" xr:uid="{00000000-0005-0000-0000-0000BB1A0000}"/>
    <cellStyle name="Normal 7 4" xfId="6907" xr:uid="{00000000-0005-0000-0000-0000BC1A0000}"/>
    <cellStyle name="Normal 7 5" xfId="6937" xr:uid="{00000000-0005-0000-0000-0000BD1A0000}"/>
    <cellStyle name="Normal 7 6" xfId="6968" xr:uid="{00000000-0005-0000-0000-0000BE1A0000}"/>
    <cellStyle name="Normal 7 7" xfId="6991" xr:uid="{00000000-0005-0000-0000-0000BF1A0000}"/>
    <cellStyle name="Normal 7 8" xfId="7013" xr:uid="{00000000-0005-0000-0000-0000C01A0000}"/>
    <cellStyle name="Normal 7 9" xfId="7030" xr:uid="{00000000-0005-0000-0000-0000C11A0000}"/>
    <cellStyle name="Normal 70" xfId="8595" xr:uid="{F05E6654-2D0D-4287-A848-72C85E4701C7}"/>
    <cellStyle name="Normal 71" xfId="8596" xr:uid="{60E31B90-9054-49CC-B43A-A88CCBBAE381}"/>
    <cellStyle name="Normal 72" xfId="8630" xr:uid="{E362F2DA-E089-4BD6-BCC8-A99CD6588F68}"/>
    <cellStyle name="Normal 73" xfId="8631" xr:uid="{4E850026-A509-484D-8D6D-428FE6628E20}"/>
    <cellStyle name="Normal 74" xfId="8632" xr:uid="{C89514DF-6423-4E21-984A-A2286F803210}"/>
    <cellStyle name="Normal 75" xfId="8633" xr:uid="{A55D9885-C3D7-436A-827C-14406AA69000}"/>
    <cellStyle name="Normal 76" xfId="8634" xr:uid="{24B0DDCA-E8F4-477B-886C-834C72044723}"/>
    <cellStyle name="Normal 77" xfId="8635" xr:uid="{387C3665-9BD1-40EB-94FF-1F53DC750F45}"/>
    <cellStyle name="Normal 78" xfId="8636" xr:uid="{2D512577-48F7-4B87-93F1-8DA1574DE441}"/>
    <cellStyle name="Normal 79" xfId="8637" xr:uid="{E039FC3F-F3CE-439B-AEAE-8792FDC60A7F}"/>
    <cellStyle name="Normal 8" xfId="95" xr:uid="{00000000-0005-0000-0000-0000C21A0000}"/>
    <cellStyle name="Normal 8 10" xfId="7050" xr:uid="{00000000-0005-0000-0000-0000C31A0000}"/>
    <cellStyle name="Normal 8 11" xfId="7066" xr:uid="{00000000-0005-0000-0000-0000C41A0000}"/>
    <cellStyle name="Normal 8 12" xfId="7077" xr:uid="{00000000-0005-0000-0000-0000C51A0000}"/>
    <cellStyle name="Normal 8 13" xfId="8350" xr:uid="{00000000-0005-0000-0000-0000C61A0000}"/>
    <cellStyle name="Normal 8 2" xfId="5777" xr:uid="{00000000-0005-0000-0000-0000C71A0000}"/>
    <cellStyle name="Normal 8 2 2" xfId="8351" xr:uid="{00000000-0005-0000-0000-0000C81A0000}"/>
    <cellStyle name="Normal 8 3" xfId="6875" xr:uid="{00000000-0005-0000-0000-0000C91A0000}"/>
    <cellStyle name="Normal 8 4" xfId="6909" xr:uid="{00000000-0005-0000-0000-0000CA1A0000}"/>
    <cellStyle name="Normal 8 5" xfId="6939" xr:uid="{00000000-0005-0000-0000-0000CB1A0000}"/>
    <cellStyle name="Normal 8 6" xfId="6970" xr:uid="{00000000-0005-0000-0000-0000CC1A0000}"/>
    <cellStyle name="Normal 8 7" xfId="6993" xr:uid="{00000000-0005-0000-0000-0000CD1A0000}"/>
    <cellStyle name="Normal 8 8" xfId="7015" xr:uid="{00000000-0005-0000-0000-0000CE1A0000}"/>
    <cellStyle name="Normal 8 9" xfId="7032" xr:uid="{00000000-0005-0000-0000-0000CF1A0000}"/>
    <cellStyle name="Normal 80" xfId="8699" xr:uid="{7B55D345-B080-4DBE-8B9C-0C70DC732862}"/>
    <cellStyle name="Normal 81" xfId="8700" xr:uid="{D011C65F-597F-412D-AF9D-D3339AB7D9B1}"/>
    <cellStyle name="Normal 82" xfId="8701" xr:uid="{4FB382E1-F107-4909-8FFF-6ED7FBB6A1AF}"/>
    <cellStyle name="Normal 83" xfId="8702" xr:uid="{539A70FD-B666-4F23-B3AD-02BCCC02E472}"/>
    <cellStyle name="Normal 84" xfId="8703" xr:uid="{EBE99AE3-7911-41D9-BB2D-1E4730FFA2FB}"/>
    <cellStyle name="Normal 85" xfId="8704" xr:uid="{A036CDF9-999F-413C-A3F9-3DD777E0E8D2}"/>
    <cellStyle name="Normal 86" xfId="8705" xr:uid="{998733D4-1BDB-47DA-B305-4EA855A5435D}"/>
    <cellStyle name="Normal 87" xfId="8706" xr:uid="{242843E2-6144-47F0-AC9A-8D9001931929}"/>
    <cellStyle name="Normal 88" xfId="8707" xr:uid="{91651DBB-FD0B-4FE6-B62D-691254A28160}"/>
    <cellStyle name="Normal 89" xfId="8708" xr:uid="{1201640F-CDE5-440D-AE18-667EBE5FDA71}"/>
    <cellStyle name="Normal 9" xfId="97" xr:uid="{00000000-0005-0000-0000-0000D01A0000}"/>
    <cellStyle name="Normal 9 10" xfId="7051" xr:uid="{00000000-0005-0000-0000-0000D11A0000}"/>
    <cellStyle name="Normal 9 11" xfId="7067" xr:uid="{00000000-0005-0000-0000-0000D21A0000}"/>
    <cellStyle name="Normal 9 12" xfId="7078" xr:uid="{00000000-0005-0000-0000-0000D31A0000}"/>
    <cellStyle name="Normal 9 13" xfId="8352" xr:uid="{00000000-0005-0000-0000-0000D41A0000}"/>
    <cellStyle name="Normal 9 2" xfId="5778" xr:uid="{00000000-0005-0000-0000-0000D51A0000}"/>
    <cellStyle name="Normal 9 3" xfId="6876" xr:uid="{00000000-0005-0000-0000-0000D61A0000}"/>
    <cellStyle name="Normal 9 4" xfId="6910" xr:uid="{00000000-0005-0000-0000-0000D71A0000}"/>
    <cellStyle name="Normal 9 5" xfId="6940" xr:uid="{00000000-0005-0000-0000-0000D81A0000}"/>
    <cellStyle name="Normal 9 6" xfId="6971" xr:uid="{00000000-0005-0000-0000-0000D91A0000}"/>
    <cellStyle name="Normal 9 7" xfId="6994" xr:uid="{00000000-0005-0000-0000-0000DA1A0000}"/>
    <cellStyle name="Normal 9 8" xfId="7016" xr:uid="{00000000-0005-0000-0000-0000DB1A0000}"/>
    <cellStyle name="Normal 9 9" xfId="7033" xr:uid="{00000000-0005-0000-0000-0000DC1A0000}"/>
    <cellStyle name="Normal 90" xfId="8709" xr:uid="{522F0965-0134-41FF-BEE7-C4DB53A9F814}"/>
    <cellStyle name="Normal 91" xfId="8710" xr:uid="{A19EDB91-AF25-4B58-82FF-8859C0AB10EB}"/>
    <cellStyle name="Normal 92" xfId="8711" xr:uid="{4D078DDD-8FED-470E-9BC8-9E1DCDB66080}"/>
    <cellStyle name="Normal 93" xfId="8712" xr:uid="{00D17B4A-E676-4DB4-BB64-19C818242839}"/>
    <cellStyle name="Normal 94" xfId="8713" xr:uid="{E7A6E1CF-DDC1-46BC-AA66-252105F49063}"/>
    <cellStyle name="Normal 95" xfId="8719" xr:uid="{28C6000C-0534-4F00-B74B-2014945E728F}"/>
    <cellStyle name="Normal 96" xfId="8728" xr:uid="{9050AC73-34BE-4098-A818-6B72C5023AA1}"/>
    <cellStyle name="Normal 97" xfId="8777" xr:uid="{A3D36082-5A60-434E-8993-643BBA93C41B}"/>
    <cellStyle name="Normal 98" xfId="8787" xr:uid="{7B40E1CE-6436-4119-978A-DB33C8829840}"/>
    <cellStyle name="Normal 99" xfId="8790" xr:uid="{855DC62C-74CC-4FC5-9DDE-1150DDE81619}"/>
    <cellStyle name="Normal(0)" xfId="45" xr:uid="{00000000-0005-0000-0000-0000DD1A0000}"/>
    <cellStyle name="Note 10" xfId="6548" xr:uid="{00000000-0005-0000-0000-0000DE1A0000}"/>
    <cellStyle name="Note 10 2" xfId="7952" xr:uid="{00000000-0005-0000-0000-0000DF1A0000}"/>
    <cellStyle name="Note 11" xfId="6354" xr:uid="{00000000-0005-0000-0000-0000E01A0000}"/>
    <cellStyle name="Note 11 2" xfId="7945" xr:uid="{00000000-0005-0000-0000-0000E11A0000}"/>
    <cellStyle name="Note 12" xfId="6647" xr:uid="{00000000-0005-0000-0000-0000E21A0000}"/>
    <cellStyle name="Note 12 2" xfId="7958" xr:uid="{00000000-0005-0000-0000-0000E31A0000}"/>
    <cellStyle name="Note 13" xfId="264" xr:uid="{00000000-0005-0000-0000-0000E41A0000}"/>
    <cellStyle name="Note 13 2" xfId="7716" xr:uid="{00000000-0005-0000-0000-0000E51A0000}"/>
    <cellStyle name="Note 2" xfId="319" xr:uid="{00000000-0005-0000-0000-0000E61A0000}"/>
    <cellStyle name="Note 2 10" xfId="2625" xr:uid="{00000000-0005-0000-0000-0000E71A0000}"/>
    <cellStyle name="Note 2 11" xfId="3987" xr:uid="{00000000-0005-0000-0000-0000E81A0000}"/>
    <cellStyle name="Note 2 12" xfId="4807" xr:uid="{00000000-0005-0000-0000-0000E91A0000}"/>
    <cellStyle name="Note 2 13" xfId="5880" xr:uid="{00000000-0005-0000-0000-0000EA1A0000}"/>
    <cellStyle name="Note 2 14" xfId="6152" xr:uid="{00000000-0005-0000-0000-0000EB1A0000}"/>
    <cellStyle name="Note 2 15" xfId="6214" xr:uid="{00000000-0005-0000-0000-0000EC1A0000}"/>
    <cellStyle name="Note 2 16" xfId="6732" xr:uid="{00000000-0005-0000-0000-0000ED1A0000}"/>
    <cellStyle name="Note 2 17" xfId="6247" xr:uid="{00000000-0005-0000-0000-0000EE1A0000}"/>
    <cellStyle name="Note 2 18" xfId="6049" xr:uid="{00000000-0005-0000-0000-0000EF1A0000}"/>
    <cellStyle name="Note 2 19" xfId="6574" xr:uid="{00000000-0005-0000-0000-0000F01A0000}"/>
    <cellStyle name="Note 2 2" xfId="320" xr:uid="{00000000-0005-0000-0000-0000F11A0000}"/>
    <cellStyle name="Note 2 2 2" xfId="8354" xr:uid="{00000000-0005-0000-0000-0000F21A0000}"/>
    <cellStyle name="Note 2 2 3" xfId="8511" xr:uid="{98E80E53-5C64-49F5-8852-5A6FCB5444F1}"/>
    <cellStyle name="Note 2 20" xfId="6448" xr:uid="{00000000-0005-0000-0000-0000F31A0000}"/>
    <cellStyle name="Note 2 21" xfId="6323" xr:uid="{00000000-0005-0000-0000-0000F41A0000}"/>
    <cellStyle name="Note 2 22" xfId="7021" xr:uid="{00000000-0005-0000-0000-0000F51A0000}"/>
    <cellStyle name="Note 2 23" xfId="7723" xr:uid="{00000000-0005-0000-0000-0000F61A0000}"/>
    <cellStyle name="Note 2 24" xfId="8353" xr:uid="{00000000-0005-0000-0000-0000F71A0000}"/>
    <cellStyle name="Note 2 25" xfId="8510" xr:uid="{719C2FB9-2DF3-4EEC-88F0-484EE14C86E7}"/>
    <cellStyle name="Note 2 3" xfId="864" xr:uid="{00000000-0005-0000-0000-0000F81A0000}"/>
    <cellStyle name="Note 2 3 2" xfId="8355" xr:uid="{00000000-0005-0000-0000-0000F91A0000}"/>
    <cellStyle name="Note 2 4" xfId="937" xr:uid="{00000000-0005-0000-0000-0000FA1A0000}"/>
    <cellStyle name="Note 2 5" xfId="936" xr:uid="{00000000-0005-0000-0000-0000FB1A0000}"/>
    <cellStyle name="Note 2 6" xfId="939" xr:uid="{00000000-0005-0000-0000-0000FC1A0000}"/>
    <cellStyle name="Note 2 7" xfId="1221" xr:uid="{00000000-0005-0000-0000-0000FD1A0000}"/>
    <cellStyle name="Note 2 8" xfId="1220" xr:uid="{00000000-0005-0000-0000-0000FE1A0000}"/>
    <cellStyle name="Note 2 9" xfId="1852" xr:uid="{00000000-0005-0000-0000-0000FF1A0000}"/>
    <cellStyle name="Note 3" xfId="321" xr:uid="{00000000-0005-0000-0000-0000001B0000}"/>
    <cellStyle name="Note 3 10" xfId="2626" xr:uid="{00000000-0005-0000-0000-0000011B0000}"/>
    <cellStyle name="Note 3 11" xfId="3729" xr:uid="{00000000-0005-0000-0000-0000021B0000}"/>
    <cellStyle name="Note 3 12" xfId="4587" xr:uid="{00000000-0005-0000-0000-0000031B0000}"/>
    <cellStyle name="Note 3 13" xfId="8356" xr:uid="{00000000-0005-0000-0000-0000041B0000}"/>
    <cellStyle name="Note 3 2" xfId="419" xr:uid="{00000000-0005-0000-0000-0000051B0000}"/>
    <cellStyle name="Note 3 2 2" xfId="8357" xr:uid="{00000000-0005-0000-0000-0000061B0000}"/>
    <cellStyle name="Note 3 3" xfId="865" xr:uid="{00000000-0005-0000-0000-0000071B0000}"/>
    <cellStyle name="Note 3 4" xfId="938" xr:uid="{00000000-0005-0000-0000-0000081B0000}"/>
    <cellStyle name="Note 3 5" xfId="935" xr:uid="{00000000-0005-0000-0000-0000091B0000}"/>
    <cellStyle name="Note 3 6" xfId="940" xr:uid="{00000000-0005-0000-0000-00000A1B0000}"/>
    <cellStyle name="Note 3 7" xfId="1222" xr:uid="{00000000-0005-0000-0000-00000B1B0000}"/>
    <cellStyle name="Note 3 8" xfId="1219" xr:uid="{00000000-0005-0000-0000-00000C1B0000}"/>
    <cellStyle name="Note 3 9" xfId="1853" xr:uid="{00000000-0005-0000-0000-00000D1B0000}"/>
    <cellStyle name="Note 4" xfId="5879" xr:uid="{00000000-0005-0000-0000-00000E1B0000}"/>
    <cellStyle name="Note 4 2" xfId="7922" xr:uid="{00000000-0005-0000-0000-00000F1B0000}"/>
    <cellStyle name="Note 4 2 2" xfId="8359" xr:uid="{00000000-0005-0000-0000-0000101B0000}"/>
    <cellStyle name="Note 4 3" xfId="8358" xr:uid="{00000000-0005-0000-0000-0000111B0000}"/>
    <cellStyle name="Note 5" xfId="6199" xr:uid="{00000000-0005-0000-0000-0000121B0000}"/>
    <cellStyle name="Note 5 2" xfId="7935" xr:uid="{00000000-0005-0000-0000-0000131B0000}"/>
    <cellStyle name="Note 6" xfId="6436" xr:uid="{00000000-0005-0000-0000-0000141B0000}"/>
    <cellStyle name="Note 6 2" xfId="7949" xr:uid="{00000000-0005-0000-0000-0000151B0000}"/>
    <cellStyle name="Note 7" xfId="6741" xr:uid="{00000000-0005-0000-0000-0000161B0000}"/>
    <cellStyle name="Note 7 2" xfId="7962" xr:uid="{00000000-0005-0000-0000-0000171B0000}"/>
    <cellStyle name="Note 8" xfId="6571" xr:uid="{00000000-0005-0000-0000-0000181B0000}"/>
    <cellStyle name="Note 8 2" xfId="7956" xr:uid="{00000000-0005-0000-0000-0000191B0000}"/>
    <cellStyle name="Note 9" xfId="6172" xr:uid="{00000000-0005-0000-0000-00001A1B0000}"/>
    <cellStyle name="Note 9 2" xfId="7933" xr:uid="{00000000-0005-0000-0000-00001B1B0000}"/>
    <cellStyle name="Number" xfId="8360" xr:uid="{00000000-0005-0000-0000-00001C1B0000}"/>
    <cellStyle name="Output 10" xfId="6592" xr:uid="{00000000-0005-0000-0000-00001D1B0000}"/>
    <cellStyle name="Output 11" xfId="5926" xr:uid="{00000000-0005-0000-0000-00001E1B0000}"/>
    <cellStyle name="Output 12" xfId="6087" xr:uid="{00000000-0005-0000-0000-00001F1B0000}"/>
    <cellStyle name="Output 13" xfId="6614" xr:uid="{00000000-0005-0000-0000-0000201B0000}"/>
    <cellStyle name="Output 2" xfId="322" xr:uid="{00000000-0005-0000-0000-0000211B0000}"/>
    <cellStyle name="Output 2 10" xfId="6184" xr:uid="{00000000-0005-0000-0000-0000221B0000}"/>
    <cellStyle name="Output 2 11" xfId="6124" xr:uid="{00000000-0005-0000-0000-0000231B0000}"/>
    <cellStyle name="Output 2 12" xfId="6322" xr:uid="{00000000-0005-0000-0000-0000241B0000}"/>
    <cellStyle name="Output 2 13" xfId="8361" xr:uid="{00000000-0005-0000-0000-0000251B0000}"/>
    <cellStyle name="Output 2 14" xfId="8515" xr:uid="{095180D5-1444-4B04-9BB0-0AEA7CFCB63D}"/>
    <cellStyle name="Output 2 2" xfId="323" xr:uid="{00000000-0005-0000-0000-0000261B0000}"/>
    <cellStyle name="Output 2 3" xfId="5882" xr:uid="{00000000-0005-0000-0000-0000271B0000}"/>
    <cellStyle name="Output 2 4" xfId="6687" xr:uid="{00000000-0005-0000-0000-0000281B0000}"/>
    <cellStyle name="Output 2 5" xfId="6780" xr:uid="{00000000-0005-0000-0000-0000291B0000}"/>
    <cellStyle name="Output 2 6" xfId="6428" xr:uid="{00000000-0005-0000-0000-00002A1B0000}"/>
    <cellStyle name="Output 2 7" xfId="6573" xr:uid="{00000000-0005-0000-0000-00002B1B0000}"/>
    <cellStyle name="Output 2 8" xfId="6536" xr:uid="{00000000-0005-0000-0000-00002C1B0000}"/>
    <cellStyle name="Output 2 9" xfId="6282" xr:uid="{00000000-0005-0000-0000-00002D1B0000}"/>
    <cellStyle name="Output 3" xfId="324" xr:uid="{00000000-0005-0000-0000-00002E1B0000}"/>
    <cellStyle name="Output 4" xfId="5881" xr:uid="{00000000-0005-0000-0000-00002F1B0000}"/>
    <cellStyle name="Output 5" xfId="6026" xr:uid="{00000000-0005-0000-0000-0000301B0000}"/>
    <cellStyle name="Output 6" xfId="6806" xr:uid="{00000000-0005-0000-0000-0000311B0000}"/>
    <cellStyle name="Output 7" xfId="6508" xr:uid="{00000000-0005-0000-0000-0000321B0000}"/>
    <cellStyle name="Output 8" xfId="6750" xr:uid="{00000000-0005-0000-0000-0000331B0000}"/>
    <cellStyle name="Output 9" xfId="6001" xr:uid="{00000000-0005-0000-0000-0000341B0000}"/>
    <cellStyle name="Output Amounts" xfId="325" xr:uid="{00000000-0005-0000-0000-0000351B0000}"/>
    <cellStyle name="Output Line Items" xfId="326" xr:uid="{00000000-0005-0000-0000-0000361B0000}"/>
    <cellStyle name="Password" xfId="8362" xr:uid="{00000000-0005-0000-0000-0000371B0000}"/>
    <cellStyle name="Percen - Style1" xfId="46" xr:uid="{00000000-0005-0000-0000-0000381B0000}"/>
    <cellStyle name="Percen - Style2" xfId="47" xr:uid="{00000000-0005-0000-0000-0000391B0000}"/>
    <cellStyle name="Percent" xfId="1" builtinId="5"/>
    <cellStyle name="Percent [2]" xfId="328" xr:uid="{00000000-0005-0000-0000-00003B1B0000}"/>
    <cellStyle name="Percent [2] 2" xfId="5804" xr:uid="{00000000-0005-0000-0000-00003C1B0000}"/>
    <cellStyle name="Percent [2] 3" xfId="5811" xr:uid="{00000000-0005-0000-0000-00003D1B0000}"/>
    <cellStyle name="Percent [2] 4" xfId="5817" xr:uid="{00000000-0005-0000-0000-00003E1B0000}"/>
    <cellStyle name="Percent 10" xfId="8491" xr:uid="{FA88089D-D1C7-414B-80C7-E7F4F71F5A3C}"/>
    <cellStyle name="Percent 11" xfId="8497" xr:uid="{2FCE1C23-90F5-40D7-92EC-A1641966C531}"/>
    <cellStyle name="Percent 12" xfId="8490" xr:uid="{00D34E28-2576-490C-B405-872D0BFA3BA3}"/>
    <cellStyle name="Percent 13" xfId="8499" xr:uid="{B563B253-6E41-4BE0-8480-BBE50FED9860}"/>
    <cellStyle name="Percent 14" xfId="8489" xr:uid="{31DEC0CD-07AC-45DA-B726-AAC5A0BAF1AC}"/>
    <cellStyle name="Percent 15" xfId="8500" xr:uid="{5364AD21-353C-4B5B-A197-147C7B2D53DF}"/>
    <cellStyle name="Percent 16" xfId="8488" xr:uid="{403FF536-3163-46F3-BA91-46875015EADE}"/>
    <cellStyle name="Percent 17" xfId="8501" xr:uid="{545EBD79-B1CB-46AA-8F2D-A8664694DB52}"/>
    <cellStyle name="Percent 18" xfId="8487" xr:uid="{E24A325F-A4BA-4F44-875B-D8079C115AF8}"/>
    <cellStyle name="Percent 19" xfId="8502" xr:uid="{7E93710E-259C-438B-95C6-E70C97728349}"/>
    <cellStyle name="Percent 2" xfId="12" xr:uid="{00000000-0005-0000-0000-00003F1B0000}"/>
    <cellStyle name="Percent 2 2" xfId="8365" xr:uid="{00000000-0005-0000-0000-0000401B0000}"/>
    <cellStyle name="Percent 2 2 2" xfId="8366" xr:uid="{00000000-0005-0000-0000-0000411B0000}"/>
    <cellStyle name="Percent 2 3" xfId="8367" xr:uid="{00000000-0005-0000-0000-0000421B0000}"/>
    <cellStyle name="Percent 2 4" xfId="8364" xr:uid="{00000000-0005-0000-0000-0000431B0000}"/>
    <cellStyle name="Percent 20" xfId="8486" xr:uid="{A169DD0D-A97B-4199-9469-495EF41CDA50}"/>
    <cellStyle name="Percent 21" xfId="8503" xr:uid="{D051411C-EA8E-4C8F-9037-8A7CD8331739}"/>
    <cellStyle name="Percent 22" xfId="8485" xr:uid="{7A390326-4870-411A-A3D8-6E2008971B56}"/>
    <cellStyle name="Percent 23" xfId="8504" xr:uid="{5736391A-B37B-4D19-A3F4-C9AE7D588C79}"/>
    <cellStyle name="Percent 24" xfId="8614" xr:uid="{EA242107-C325-425C-8C13-5A48968A597A}"/>
    <cellStyle name="Percent 25" xfId="8610" xr:uid="{D767649D-5CDA-4A91-B707-BADDF12F1B32}"/>
    <cellStyle name="Percent 26" xfId="8613" xr:uid="{CB3147F8-F381-491F-81F7-028C737D21C6}"/>
    <cellStyle name="Percent 27" xfId="8609" xr:uid="{C150CFFF-1AE9-46C8-84AC-292A49563548}"/>
    <cellStyle name="Percent 28" xfId="8615" xr:uid="{54F2829F-6814-4B5A-920A-F2D938225568}"/>
    <cellStyle name="Percent 29" xfId="8612" xr:uid="{820A734A-0B3E-4FA2-BD09-BD5654EE26B5}"/>
    <cellStyle name="Percent 3" xfId="8368" xr:uid="{00000000-0005-0000-0000-0000441B0000}"/>
    <cellStyle name="Percent 3 10" xfId="7164" xr:uid="{00000000-0005-0000-0000-0000451B0000}"/>
    <cellStyle name="Percent 3 11" xfId="7152" xr:uid="{00000000-0005-0000-0000-0000461B0000}"/>
    <cellStyle name="Percent 3 12" xfId="7155" xr:uid="{00000000-0005-0000-0000-0000471B0000}"/>
    <cellStyle name="Percent 3 13" xfId="7162" xr:uid="{00000000-0005-0000-0000-0000481B0000}"/>
    <cellStyle name="Percent 3 14" xfId="7141" xr:uid="{00000000-0005-0000-0000-0000491B0000}"/>
    <cellStyle name="Percent 3 15" xfId="7130" xr:uid="{00000000-0005-0000-0000-00004A1B0000}"/>
    <cellStyle name="Percent 3 16" xfId="7146" xr:uid="{00000000-0005-0000-0000-00004B1B0000}"/>
    <cellStyle name="Percent 3 17" xfId="7142" xr:uid="{00000000-0005-0000-0000-00004C1B0000}"/>
    <cellStyle name="Percent 3 2" xfId="7086" xr:uid="{00000000-0005-0000-0000-00004D1B0000}"/>
    <cellStyle name="Percent 3 3" xfId="148" xr:uid="{00000000-0005-0000-0000-00004E1B0000}"/>
    <cellStyle name="Percent 3 4" xfId="7091" xr:uid="{00000000-0005-0000-0000-00004F1B0000}"/>
    <cellStyle name="Percent 3 5" xfId="7094" xr:uid="{00000000-0005-0000-0000-0000501B0000}"/>
    <cellStyle name="Percent 3 6" xfId="7103" xr:uid="{00000000-0005-0000-0000-0000511B0000}"/>
    <cellStyle name="Percent 3 7" xfId="7107" xr:uid="{00000000-0005-0000-0000-0000521B0000}"/>
    <cellStyle name="Percent 3 8" xfId="7112" xr:uid="{00000000-0005-0000-0000-0000531B0000}"/>
    <cellStyle name="Percent 3 9" xfId="7171" xr:uid="{00000000-0005-0000-0000-0000541B0000}"/>
    <cellStyle name="Percent 30" xfId="8616" xr:uid="{62D9BD13-8BF9-4D47-930F-FC2EAFDF35F0}"/>
    <cellStyle name="Percent 31" xfId="8611" xr:uid="{03B52AE4-4524-4213-B197-9B615C6EA364}"/>
    <cellStyle name="Percent 32" xfId="8670" xr:uid="{6C926464-1D79-4285-9A22-60BAA7989FCC}"/>
    <cellStyle name="Percent 33" xfId="8667" xr:uid="{514B0BFE-816B-4BFE-A1D4-C3A4B5FE19A7}"/>
    <cellStyle name="Percent 34" xfId="8669" xr:uid="{D0248417-450B-4AC9-9E57-F4E5C2F29036}"/>
    <cellStyle name="Percent 35" xfId="8666" xr:uid="{2A0BCF70-25C4-4A5D-A3CC-B0ED586B9C93}"/>
    <cellStyle name="Percent 36" xfId="8671" xr:uid="{7F2211C4-B64F-42E8-971B-371662E99256}"/>
    <cellStyle name="Percent 37" xfId="8665" xr:uid="{4A0D461E-6BCB-443A-BA21-21169B84A941}"/>
    <cellStyle name="Percent 38" xfId="8672" xr:uid="{B871F04C-A7C8-4DBF-B9EC-72DF8423C5D9}"/>
    <cellStyle name="Percent 39" xfId="8668" xr:uid="{F5009DB3-10EA-4B2D-8A33-BA6621ADE29F}"/>
    <cellStyle name="Percent 4" xfId="8369" xr:uid="{00000000-0005-0000-0000-0000551B0000}"/>
    <cellStyle name="Percent 40" xfId="8673" xr:uid="{23BAB565-52F6-4CBB-901E-B165EE2AD1D2}"/>
    <cellStyle name="Percent 41" xfId="8664" xr:uid="{D8B66577-4D90-447A-B5A7-AF9944499841}"/>
    <cellStyle name="Percent 42" xfId="8674" xr:uid="{650B2A33-A10C-4A0F-A891-9541EE9E366E}"/>
    <cellStyle name="Percent 43" xfId="8663" xr:uid="{63D7A60E-DA28-47EC-9D4E-B50DED1075C8}"/>
    <cellStyle name="Percent 44" xfId="8675" xr:uid="{F60FBD46-EC70-4FBC-905B-886921A8ECA0}"/>
    <cellStyle name="Percent 45" xfId="8662" xr:uid="{3B6A5BD7-38F4-499A-926E-700C90870CF7}"/>
    <cellStyle name="Percent 46" xfId="8676" xr:uid="{B5D69F08-5F3D-4BF0-AA93-10EC7591E923}"/>
    <cellStyle name="Percent 47" xfId="8717" xr:uid="{CFA5F36D-B6F1-4ED5-84BA-6BDB0A50544C}"/>
    <cellStyle name="Percent 48" xfId="8725" xr:uid="{910AE723-816F-465C-B9DC-1C8892791BF7}"/>
    <cellStyle name="Percent 49" xfId="8739" xr:uid="{FB918DAA-6985-4B25-9119-CB95B577BEBF}"/>
    <cellStyle name="Percent 5" xfId="8370" xr:uid="{00000000-0005-0000-0000-0000561B0000}"/>
    <cellStyle name="Percent 50" xfId="8780" xr:uid="{0C44F9F6-CE1E-4DAC-951F-461CE8BFCEA1}"/>
    <cellStyle name="Percent 51" xfId="8781" xr:uid="{F3D1A2A7-28B8-45E1-878D-35144FAD9741}"/>
    <cellStyle name="Percent 52" xfId="8779" xr:uid="{166B55AF-FCD9-4ACE-8AD8-A3ACE3F80FB2}"/>
    <cellStyle name="Percent 53" xfId="8782" xr:uid="{BA3D68D8-036C-42A5-B02E-05CB31224AA2}"/>
    <cellStyle name="Percent 54" xfId="8778" xr:uid="{2A5B8B8A-42A8-45C2-B419-7A8363741B6E}"/>
    <cellStyle name="Percent 55" xfId="8811" xr:uid="{C875A8FE-0028-49E0-90D6-EA78963A1F08}"/>
    <cellStyle name="Percent 56" xfId="8812" xr:uid="{96B32F72-8A91-42CB-9B94-31198789272A}"/>
    <cellStyle name="Percent 57" xfId="8810" xr:uid="{8C6AE105-6D2D-4496-A77C-CF9A8AD34999}"/>
    <cellStyle name="Percent 58" xfId="8813" xr:uid="{922D1AC0-F043-486A-8248-C2BA477E6202}"/>
    <cellStyle name="Percent 59" xfId="8809" xr:uid="{53322851-37B2-4713-818D-FC26A114585B}"/>
    <cellStyle name="Percent 6" xfId="8363" xr:uid="{00000000-0005-0000-0000-0000571B0000}"/>
    <cellStyle name="Percent 60" xfId="8814" xr:uid="{565999B5-32AD-445A-A6A3-251D92E116D2}"/>
    <cellStyle name="Percent 61" xfId="8808" xr:uid="{005EF6DB-E771-44F7-A3CB-E75DB8374D19}"/>
    <cellStyle name="Percent 62" xfId="8815" xr:uid="{9A4C76BF-9B3C-4565-B1B0-EC63CA689CE3}"/>
    <cellStyle name="Percent 63" xfId="8807" xr:uid="{3F31AAC8-2FFD-4748-912D-BECE454777E1}"/>
    <cellStyle name="Percent 64" xfId="8816" xr:uid="{77CD72AC-031A-4CE8-BEBE-55B3C32FF2F8}"/>
    <cellStyle name="Percent 65" xfId="8806" xr:uid="{E77E9FD7-C45D-4DAE-9DDF-8DD1E802B6D7}"/>
    <cellStyle name="Percent 66" xfId="8817" xr:uid="{3C1CE3BB-A6EC-41E7-BE1C-3E9BA41CAC5F}"/>
    <cellStyle name="Percent 67" xfId="8805" xr:uid="{64AD147A-291D-42D0-A35B-E9A6C61DF32E}"/>
    <cellStyle name="Percent 68" xfId="8818" xr:uid="{9399FB6D-0B81-4D16-B047-F8C30BC6CAE3}"/>
    <cellStyle name="Percent 69" xfId="8803" xr:uid="{12024264-0AF6-4EB5-A22C-77288018EE1C}"/>
    <cellStyle name="Percent 7" xfId="8518" xr:uid="{6274A92C-3DE2-4CFD-B8D2-2C382C3B917C}"/>
    <cellStyle name="Percent 70" xfId="8820" xr:uid="{89259F2B-6AFB-43A8-93BA-1DB175CDD5BE}"/>
    <cellStyle name="Percent 71" xfId="8801" xr:uid="{4595A22C-5A43-4A6E-A1B4-9D454BC3144B}"/>
    <cellStyle name="Percent 72" xfId="8822" xr:uid="{BC2E9CC1-6A23-4434-B3C9-D5DE49654871}"/>
    <cellStyle name="Percent 73" xfId="8893" xr:uid="{780BB0DD-65C7-44A2-AC97-9AA16D0F600E}"/>
    <cellStyle name="Percent 74" xfId="8894" xr:uid="{3DF1ED3B-28AB-4D91-A6AA-505595F55146}"/>
    <cellStyle name="Percent 75" xfId="8892" xr:uid="{C8B9D46B-0CE7-4D47-A8B1-85494E71813C}"/>
    <cellStyle name="Percent 76" xfId="8895" xr:uid="{D1E0A5C4-C97A-4CC1-99B2-1CE9426BE6C8}"/>
    <cellStyle name="Percent 77" xfId="8915" xr:uid="{53565797-8E2F-4B23-86C7-56A46C9CDFF0}"/>
    <cellStyle name="Percent 78" xfId="8916" xr:uid="{6A7F318A-C120-44D9-B9F8-383889E51639}"/>
    <cellStyle name="Percent 79" xfId="8914" xr:uid="{FB55CFF6-8F46-41EC-AD8A-268121C1A6E6}"/>
    <cellStyle name="Percent 8" xfId="8492" xr:uid="{DC25B860-5F7A-4331-916D-DF6C2C45FE83}"/>
    <cellStyle name="Percent 80" xfId="8917" xr:uid="{3B64B035-2443-4777-8F5C-5534BEAFAFB2}"/>
    <cellStyle name="Percent 81" xfId="8913" xr:uid="{6551DDF4-1755-42F2-A1EB-18715B3B0041}"/>
    <cellStyle name="Percent 82" xfId="8938" xr:uid="{7313FDE2-167D-4932-BA0E-39CD460DB55C}"/>
    <cellStyle name="Percent 83" xfId="8939" xr:uid="{2D69917B-7B49-4CBD-B1F7-F85BA0149BC5}"/>
    <cellStyle name="Percent 84" xfId="8937" xr:uid="{07F549FF-31AE-4DD6-9043-D84D7E9CDAEF}"/>
    <cellStyle name="Percent 9" xfId="8498" xr:uid="{3B697A1C-4752-48B9-933F-447BDC309DF1}"/>
    <cellStyle name="Percent(0)" xfId="48" xr:uid="{00000000-0005-0000-0000-0000581B0000}"/>
    <cellStyle name="Percent(0) 10" xfId="6176" xr:uid="{00000000-0005-0000-0000-0000591B0000}"/>
    <cellStyle name="Percent(0) 11" xfId="6594" xr:uid="{00000000-0005-0000-0000-00005A1B0000}"/>
    <cellStyle name="Percent(0) 12" xfId="6765" xr:uid="{00000000-0005-0000-0000-00005B1B0000}"/>
    <cellStyle name="Percent(0) 2" xfId="329" xr:uid="{00000000-0005-0000-0000-00005C1B0000}"/>
    <cellStyle name="Percent(0) 3" xfId="5883" xr:uid="{00000000-0005-0000-0000-00005D1B0000}"/>
    <cellStyle name="Percent(0) 4" xfId="6507" xr:uid="{00000000-0005-0000-0000-00005E1B0000}"/>
    <cellStyle name="Percent(0) 5" xfId="6677" xr:uid="{00000000-0005-0000-0000-00005F1B0000}"/>
    <cellStyle name="Percent(0) 6" xfId="6183" xr:uid="{00000000-0005-0000-0000-0000601B0000}"/>
    <cellStyle name="Percent(0) 7" xfId="6632" xr:uid="{00000000-0005-0000-0000-0000611B0000}"/>
    <cellStyle name="Percent(0) 8" xfId="6271" xr:uid="{00000000-0005-0000-0000-0000621B0000}"/>
    <cellStyle name="Percent(0) 9" xfId="5930" xr:uid="{00000000-0005-0000-0000-0000631B0000}"/>
    <cellStyle name="Reset  - Style7" xfId="330" xr:uid="{00000000-0005-0000-0000-0000641B0000}"/>
    <cellStyle name="SAPBEXaggData" xfId="8" xr:uid="{00000000-0005-0000-0000-0000651B0000}"/>
    <cellStyle name="SAPBEXaggData 10" xfId="7359" xr:uid="{00000000-0005-0000-0000-0000661B0000}"/>
    <cellStyle name="SAPBEXaggData 11" xfId="7416" xr:uid="{00000000-0005-0000-0000-0000671B0000}"/>
    <cellStyle name="SAPBEXaggData 12" xfId="7702" xr:uid="{00000000-0005-0000-0000-0000681B0000}"/>
    <cellStyle name="SAPBEXaggData 13" xfId="8371" xr:uid="{00000000-0005-0000-0000-0000691B0000}"/>
    <cellStyle name="SAPBEXaggData 14" xfId="8522" xr:uid="{9FD40FF2-AB3C-4FDA-A2E6-4A5FC6FE880B}"/>
    <cellStyle name="SAPBEXaggData 2" xfId="49" xr:uid="{00000000-0005-0000-0000-00006A1B0000}"/>
    <cellStyle name="SAPBEXaggData 2 10" xfId="7703" xr:uid="{00000000-0005-0000-0000-00006B1B0000}"/>
    <cellStyle name="SAPBEXaggData 2 2" xfId="7179" xr:uid="{00000000-0005-0000-0000-00006C1B0000}"/>
    <cellStyle name="SAPBEXaggData 2 3" xfId="7492" xr:uid="{00000000-0005-0000-0000-00006D1B0000}"/>
    <cellStyle name="SAPBEXaggData 2 4" xfId="7485" xr:uid="{00000000-0005-0000-0000-00006E1B0000}"/>
    <cellStyle name="SAPBEXaggData 2 5" xfId="7577" xr:uid="{00000000-0005-0000-0000-00006F1B0000}"/>
    <cellStyle name="SAPBEXaggData 2 6" xfId="7597" xr:uid="{00000000-0005-0000-0000-0000701B0000}"/>
    <cellStyle name="SAPBEXaggData 2 7" xfId="7616" xr:uid="{00000000-0005-0000-0000-0000711B0000}"/>
    <cellStyle name="SAPBEXaggData 2 8" xfId="7406" xr:uid="{00000000-0005-0000-0000-0000721B0000}"/>
    <cellStyle name="SAPBEXaggData 2 9" xfId="7653" xr:uid="{00000000-0005-0000-0000-0000731B0000}"/>
    <cellStyle name="SAPBEXaggData 3" xfId="7118" xr:uid="{00000000-0005-0000-0000-0000741B0000}"/>
    <cellStyle name="SAPBEXaggData 3 10" xfId="7980" xr:uid="{00000000-0005-0000-0000-0000751B0000}"/>
    <cellStyle name="SAPBEXaggData 3 2" xfId="7539" xr:uid="{00000000-0005-0000-0000-0000761B0000}"/>
    <cellStyle name="SAPBEXaggData 3 3" xfId="7569" xr:uid="{00000000-0005-0000-0000-0000771B0000}"/>
    <cellStyle name="SAPBEXaggData 3 4" xfId="7588" xr:uid="{00000000-0005-0000-0000-0000781B0000}"/>
    <cellStyle name="SAPBEXaggData 3 5" xfId="7608" xr:uid="{00000000-0005-0000-0000-0000791B0000}"/>
    <cellStyle name="SAPBEXaggData 3 6" xfId="7626" xr:uid="{00000000-0005-0000-0000-00007A1B0000}"/>
    <cellStyle name="SAPBEXaggData 3 7" xfId="7644" xr:uid="{00000000-0005-0000-0000-00007B1B0000}"/>
    <cellStyle name="SAPBEXaggData 3 8" xfId="7663" xr:uid="{00000000-0005-0000-0000-00007C1B0000}"/>
    <cellStyle name="SAPBEXaggData 3 9" xfId="7680" xr:uid="{00000000-0005-0000-0000-00007D1B0000}"/>
    <cellStyle name="SAPBEXaggData 4" xfId="7177" xr:uid="{00000000-0005-0000-0000-00007E1B0000}"/>
    <cellStyle name="SAPBEXaggData 5" xfId="7493" xr:uid="{00000000-0005-0000-0000-00007F1B0000}"/>
    <cellStyle name="SAPBEXaggData 6" xfId="7395" xr:uid="{00000000-0005-0000-0000-0000801B0000}"/>
    <cellStyle name="SAPBEXaggData 7" xfId="7404" xr:uid="{00000000-0005-0000-0000-0000811B0000}"/>
    <cellStyle name="SAPBEXaggData 8" xfId="7474" xr:uid="{00000000-0005-0000-0000-0000821B0000}"/>
    <cellStyle name="SAPBEXaggData 9" xfId="7187" xr:uid="{00000000-0005-0000-0000-0000831B0000}"/>
    <cellStyle name="SAPBEXaggDataEmph" xfId="8372" xr:uid="{00000000-0005-0000-0000-0000841B0000}"/>
    <cellStyle name="SAPBEXaggDataEmph 2" xfId="8523" xr:uid="{CD44BCF0-2006-4AB3-B04E-00A6678C7389}"/>
    <cellStyle name="SAPBEXaggItem" xfId="7" xr:uid="{00000000-0005-0000-0000-0000851B0000}"/>
    <cellStyle name="SAPBEXaggItem 10" xfId="7411" xr:uid="{00000000-0005-0000-0000-0000861B0000}"/>
    <cellStyle name="SAPBEXaggItem 11" xfId="7437" xr:uid="{00000000-0005-0000-0000-0000871B0000}"/>
    <cellStyle name="SAPBEXaggItem 12" xfId="7701" xr:uid="{00000000-0005-0000-0000-0000881B0000}"/>
    <cellStyle name="SAPBEXaggItem 13" xfId="8373" xr:uid="{00000000-0005-0000-0000-0000891B0000}"/>
    <cellStyle name="SAPBEXaggItem 14" xfId="8524" xr:uid="{3C775975-914C-4E55-89E9-66BE26A32013}"/>
    <cellStyle name="SAPBEXaggItem 2" xfId="50" xr:uid="{00000000-0005-0000-0000-00008A1B0000}"/>
    <cellStyle name="SAPBEXaggItem 2 10" xfId="7704" xr:uid="{00000000-0005-0000-0000-00008B1B0000}"/>
    <cellStyle name="SAPBEXaggItem 2 2" xfId="7180" xr:uid="{00000000-0005-0000-0000-00008C1B0000}"/>
    <cellStyle name="SAPBEXaggItem 2 3" xfId="7188" xr:uid="{00000000-0005-0000-0000-00008D1B0000}"/>
    <cellStyle name="SAPBEXaggItem 2 4" xfId="7483" xr:uid="{00000000-0005-0000-0000-00008E1B0000}"/>
    <cellStyle name="SAPBEXaggItem 2 5" xfId="7506" xr:uid="{00000000-0005-0000-0000-00008F1B0000}"/>
    <cellStyle name="SAPBEXaggItem 2 6" xfId="7477" xr:uid="{00000000-0005-0000-0000-0000901B0000}"/>
    <cellStyle name="SAPBEXaggItem 2 7" xfId="7409" xr:uid="{00000000-0005-0000-0000-0000911B0000}"/>
    <cellStyle name="SAPBEXaggItem 2 8" xfId="7377" xr:uid="{00000000-0005-0000-0000-0000921B0000}"/>
    <cellStyle name="SAPBEXaggItem 2 9" xfId="7301" xr:uid="{00000000-0005-0000-0000-0000931B0000}"/>
    <cellStyle name="SAPBEXaggItem 3" xfId="7119" xr:uid="{00000000-0005-0000-0000-0000941B0000}"/>
    <cellStyle name="SAPBEXaggItem 3 10" xfId="7981" xr:uid="{00000000-0005-0000-0000-0000951B0000}"/>
    <cellStyle name="SAPBEXaggItem 3 2" xfId="7540" xr:uid="{00000000-0005-0000-0000-0000961B0000}"/>
    <cellStyle name="SAPBEXaggItem 3 3" xfId="7570" xr:uid="{00000000-0005-0000-0000-0000971B0000}"/>
    <cellStyle name="SAPBEXaggItem 3 4" xfId="7589" xr:uid="{00000000-0005-0000-0000-0000981B0000}"/>
    <cellStyle name="SAPBEXaggItem 3 5" xfId="7609" xr:uid="{00000000-0005-0000-0000-0000991B0000}"/>
    <cellStyle name="SAPBEXaggItem 3 6" xfId="7627" xr:uid="{00000000-0005-0000-0000-00009A1B0000}"/>
    <cellStyle name="SAPBEXaggItem 3 7" xfId="7645" xr:uid="{00000000-0005-0000-0000-00009B1B0000}"/>
    <cellStyle name="SAPBEXaggItem 3 8" xfId="7664" xr:uid="{00000000-0005-0000-0000-00009C1B0000}"/>
    <cellStyle name="SAPBEXaggItem 3 9" xfId="7681" xr:uid="{00000000-0005-0000-0000-00009D1B0000}"/>
    <cellStyle name="SAPBEXaggItem 4" xfId="7176" xr:uid="{00000000-0005-0000-0000-00009E1B0000}"/>
    <cellStyle name="SAPBEXaggItem 5" xfId="7513" xr:uid="{00000000-0005-0000-0000-00009F1B0000}"/>
    <cellStyle name="SAPBEXaggItem 6" xfId="7328" xr:uid="{00000000-0005-0000-0000-0000A01B0000}"/>
    <cellStyle name="SAPBEXaggItem 7" xfId="7481" xr:uid="{00000000-0005-0000-0000-0000A11B0000}"/>
    <cellStyle name="SAPBEXaggItem 8" xfId="7355" xr:uid="{00000000-0005-0000-0000-0000A21B0000}"/>
    <cellStyle name="SAPBEXaggItem 9" xfId="7351" xr:uid="{00000000-0005-0000-0000-0000A31B0000}"/>
    <cellStyle name="SAPBEXaggItemX" xfId="8374" xr:uid="{00000000-0005-0000-0000-0000A41B0000}"/>
    <cellStyle name="SAPBEXaggItemX 2" xfId="8525" xr:uid="{EAF1C6BB-8A20-4004-B5A4-33A1761B9703}"/>
    <cellStyle name="SAPBEXchaText" xfId="4" xr:uid="{00000000-0005-0000-0000-0000A51B0000}"/>
    <cellStyle name="SAPBEXchaText 10" xfId="7288" xr:uid="{00000000-0005-0000-0000-0000A61B0000}"/>
    <cellStyle name="SAPBEXchaText 11" xfId="7465" xr:uid="{00000000-0005-0000-0000-0000A71B0000}"/>
    <cellStyle name="SAPBEXchaText 12" xfId="7697" xr:uid="{00000000-0005-0000-0000-0000A81B0000}"/>
    <cellStyle name="SAPBEXchaText 13" xfId="8375" xr:uid="{00000000-0005-0000-0000-0000A91B0000}"/>
    <cellStyle name="SAPBEXchaText 2" xfId="51" xr:uid="{00000000-0005-0000-0000-0000AA1B0000}"/>
    <cellStyle name="SAPBEXchaText 2 10" xfId="7705" xr:uid="{00000000-0005-0000-0000-0000AB1B0000}"/>
    <cellStyle name="SAPBEXchaText 2 11" xfId="8376" xr:uid="{00000000-0005-0000-0000-0000AC1B0000}"/>
    <cellStyle name="SAPBEXchaText 2 12" xfId="8526" xr:uid="{4DEF8168-E3A0-43B3-B853-6E760A04E19C}"/>
    <cellStyle name="SAPBEXchaText 2 2" xfId="7181" xr:uid="{00000000-0005-0000-0000-0000AD1B0000}"/>
    <cellStyle name="SAPBEXchaText 2 3" xfId="7517" xr:uid="{00000000-0005-0000-0000-0000AE1B0000}"/>
    <cellStyle name="SAPBEXchaText 2 4" xfId="7503" xr:uid="{00000000-0005-0000-0000-0000AF1B0000}"/>
    <cellStyle name="SAPBEXchaText 2 5" xfId="7350" xr:uid="{00000000-0005-0000-0000-0000B01B0000}"/>
    <cellStyle name="SAPBEXchaText 2 6" xfId="7192" xr:uid="{00000000-0005-0000-0000-0000B11B0000}"/>
    <cellStyle name="SAPBEXchaText 2 7" xfId="7425" xr:uid="{00000000-0005-0000-0000-0000B21B0000}"/>
    <cellStyle name="SAPBEXchaText 2 8" xfId="7286" xr:uid="{00000000-0005-0000-0000-0000B31B0000}"/>
    <cellStyle name="SAPBEXchaText 2 9" xfId="7412" xr:uid="{00000000-0005-0000-0000-0000B41B0000}"/>
    <cellStyle name="SAPBEXchaText 3" xfId="7120" xr:uid="{00000000-0005-0000-0000-0000B51B0000}"/>
    <cellStyle name="SAPBEXchaText 3 10" xfId="7982" xr:uid="{00000000-0005-0000-0000-0000B61B0000}"/>
    <cellStyle name="SAPBEXchaText 3 11" xfId="8377" xr:uid="{00000000-0005-0000-0000-0000B71B0000}"/>
    <cellStyle name="SAPBEXchaText 3 12" xfId="8527" xr:uid="{9F0ACE62-73A1-4835-B30D-90A2B2CD019C}"/>
    <cellStyle name="SAPBEXchaText 3 2" xfId="7541" xr:uid="{00000000-0005-0000-0000-0000B81B0000}"/>
    <cellStyle name="SAPBEXchaText 3 3" xfId="7571" xr:uid="{00000000-0005-0000-0000-0000B91B0000}"/>
    <cellStyle name="SAPBEXchaText 3 4" xfId="7590" xr:uid="{00000000-0005-0000-0000-0000BA1B0000}"/>
    <cellStyle name="SAPBEXchaText 3 5" xfId="7610" xr:uid="{00000000-0005-0000-0000-0000BB1B0000}"/>
    <cellStyle name="SAPBEXchaText 3 6" xfId="7628" xr:uid="{00000000-0005-0000-0000-0000BC1B0000}"/>
    <cellStyle name="SAPBEXchaText 3 7" xfId="7646" xr:uid="{00000000-0005-0000-0000-0000BD1B0000}"/>
    <cellStyle name="SAPBEXchaText 3 8" xfId="7665" xr:uid="{00000000-0005-0000-0000-0000BE1B0000}"/>
    <cellStyle name="SAPBEXchaText 3 9" xfId="7682" xr:uid="{00000000-0005-0000-0000-0000BF1B0000}"/>
    <cellStyle name="SAPBEXchaText 4" xfId="7173" xr:uid="{00000000-0005-0000-0000-0000C01B0000}"/>
    <cellStyle name="SAPBEXchaText 5" xfId="7488" xr:uid="{00000000-0005-0000-0000-0000C11B0000}"/>
    <cellStyle name="SAPBEXchaText 6" xfId="7337" xr:uid="{00000000-0005-0000-0000-0000C21B0000}"/>
    <cellStyle name="SAPBEXchaText 7" xfId="7450" xr:uid="{00000000-0005-0000-0000-0000C31B0000}"/>
    <cellStyle name="SAPBEXchaText 8" xfId="7429" xr:uid="{00000000-0005-0000-0000-0000C41B0000}"/>
    <cellStyle name="SAPBEXchaText 9" xfId="7309" xr:uid="{00000000-0005-0000-0000-0000C51B0000}"/>
    <cellStyle name="SAPBEXexcBad7" xfId="8378" xr:uid="{00000000-0005-0000-0000-0000C61B0000}"/>
    <cellStyle name="SAPBEXexcBad7 2" xfId="8528" xr:uid="{B94A6ABF-A58C-4246-979A-4DE37A4E1423}"/>
    <cellStyle name="SAPBEXexcBad8" xfId="8379" xr:uid="{00000000-0005-0000-0000-0000C71B0000}"/>
    <cellStyle name="SAPBEXexcBad8 2" xfId="8529" xr:uid="{89556C62-2B99-4715-BC50-F02ACEA78902}"/>
    <cellStyle name="SAPBEXexcBad9" xfId="8380" xr:uid="{00000000-0005-0000-0000-0000C81B0000}"/>
    <cellStyle name="SAPBEXexcBad9 2" xfId="8530" xr:uid="{A1E6530E-332D-4D3A-8C1F-3D8130567B7E}"/>
    <cellStyle name="SAPBEXexcCritical4" xfId="8381" xr:uid="{00000000-0005-0000-0000-0000C91B0000}"/>
    <cellStyle name="SAPBEXexcCritical4 2" xfId="8531" xr:uid="{772C9067-9B71-4CFA-A0AE-17302C4A1792}"/>
    <cellStyle name="SAPBEXexcCritical5" xfId="8382" xr:uid="{00000000-0005-0000-0000-0000CA1B0000}"/>
    <cellStyle name="SAPBEXexcCritical5 2" xfId="8532" xr:uid="{CCFC8640-3ED4-4FB0-A5AE-62C8CEB7B3E3}"/>
    <cellStyle name="SAPBEXexcCritical6" xfId="8383" xr:uid="{00000000-0005-0000-0000-0000CB1B0000}"/>
    <cellStyle name="SAPBEXexcCritical6 2" xfId="8533" xr:uid="{0A446C52-4BBF-4434-885A-5E41CC2390CA}"/>
    <cellStyle name="SAPBEXexcGood1" xfId="8384" xr:uid="{00000000-0005-0000-0000-0000CC1B0000}"/>
    <cellStyle name="SAPBEXexcGood1 2" xfId="8534" xr:uid="{DA1F206E-2274-437E-8A14-60532A33A860}"/>
    <cellStyle name="SAPBEXexcGood2" xfId="8385" xr:uid="{00000000-0005-0000-0000-0000CD1B0000}"/>
    <cellStyle name="SAPBEXexcGood2 2" xfId="8535" xr:uid="{27AD7268-FAE5-4080-AEA3-F6F9BFF6230D}"/>
    <cellStyle name="SAPBEXexcGood3" xfId="8386" xr:uid="{00000000-0005-0000-0000-0000CE1B0000}"/>
    <cellStyle name="SAPBEXexcGood3 2" xfId="8536" xr:uid="{03A38BE9-6300-406B-9227-64242D64BBB7}"/>
    <cellStyle name="SAPBEXfilterDrill" xfId="52" xr:uid="{00000000-0005-0000-0000-0000CF1B0000}"/>
    <cellStyle name="SAPBEXfilterItem" xfId="8387" xr:uid="{00000000-0005-0000-0000-0000D01B0000}"/>
    <cellStyle name="SAPBEXfilterItem 2" xfId="8388" xr:uid="{00000000-0005-0000-0000-0000D11B0000}"/>
    <cellStyle name="SAPBEXfilterItem_Dec 2010 UT GRC Tax Schedules W_10yrPlan _Edited 05.04.09" xfId="53" xr:uid="{00000000-0005-0000-0000-0000D21B0000}"/>
    <cellStyle name="SAPBEXfilterText" xfId="8389" xr:uid="{00000000-0005-0000-0000-0000D31B0000}"/>
    <cellStyle name="SAPBEXformats" xfId="8390" xr:uid="{00000000-0005-0000-0000-0000D41B0000}"/>
    <cellStyle name="SAPBEXformats 2" xfId="8538" xr:uid="{EBFD72EC-0175-407E-862F-0898560129A9}"/>
    <cellStyle name="SAPBEXheaderItem" xfId="8391" xr:uid="{00000000-0005-0000-0000-0000D51B0000}"/>
    <cellStyle name="SAPBEXheaderItem 2" xfId="8392" xr:uid="{00000000-0005-0000-0000-0000D61B0000}"/>
    <cellStyle name="SAPBEXheaderItem_Dec 2010 UT GRC Tax Schedules W_10yrPlan _Edited 05.04.09" xfId="54" xr:uid="{00000000-0005-0000-0000-0000D71B0000}"/>
    <cellStyle name="SAPBEXheaderText" xfId="8393" xr:uid="{00000000-0005-0000-0000-0000D81B0000}"/>
    <cellStyle name="SAPBEXheaderText 2" xfId="8394" xr:uid="{00000000-0005-0000-0000-0000D91B0000}"/>
    <cellStyle name="SAPBEXheaderText_Year-End DIT Balance 1208" xfId="55" xr:uid="{00000000-0005-0000-0000-0000DA1B0000}"/>
    <cellStyle name="SAPBEXHLevel0" xfId="8395" xr:uid="{00000000-0005-0000-0000-0000DB1B0000}"/>
    <cellStyle name="SAPBEXHLevel0 2" xfId="8541" xr:uid="{55505F32-BACD-42FC-88AB-2D5D82231B5C}"/>
    <cellStyle name="SAPBEXHLevel0X" xfId="8396" xr:uid="{00000000-0005-0000-0000-0000DC1B0000}"/>
    <cellStyle name="SAPBEXHLevel0X 2" xfId="8542" xr:uid="{11FFB6E5-F4E0-4CB0-97C5-1155DAE10E12}"/>
    <cellStyle name="SAPBEXHLevel1" xfId="8397" xr:uid="{00000000-0005-0000-0000-0000DD1B0000}"/>
    <cellStyle name="SAPBEXHLevel1 2" xfId="8543" xr:uid="{37151E5F-C349-480D-8C06-01FBF3262CC4}"/>
    <cellStyle name="SAPBEXHLevel1X" xfId="8398" xr:uid="{00000000-0005-0000-0000-0000DE1B0000}"/>
    <cellStyle name="SAPBEXHLevel1X 2" xfId="8544" xr:uid="{5DC64EBE-C95E-4784-9721-C31636440771}"/>
    <cellStyle name="SAPBEXHLevel2" xfId="8399" xr:uid="{00000000-0005-0000-0000-0000DF1B0000}"/>
    <cellStyle name="SAPBEXHLevel2 2" xfId="8545" xr:uid="{889F94B7-EB31-4E22-A4B1-70FDC901884C}"/>
    <cellStyle name="SAPBEXHLevel2X" xfId="8400" xr:uid="{00000000-0005-0000-0000-0000E01B0000}"/>
    <cellStyle name="SAPBEXHLevel2X 2" xfId="8546" xr:uid="{25EA8982-F2DE-4B91-AB23-E0002B696BA9}"/>
    <cellStyle name="SAPBEXHLevel3" xfId="8401" xr:uid="{00000000-0005-0000-0000-0000E11B0000}"/>
    <cellStyle name="SAPBEXHLevel3 2" xfId="8547" xr:uid="{2FAD284C-558C-491A-A584-31F0FF8D159F}"/>
    <cellStyle name="SAPBEXHLevel3X" xfId="8402" xr:uid="{00000000-0005-0000-0000-0000E21B0000}"/>
    <cellStyle name="SAPBEXHLevel3X 2" xfId="8548" xr:uid="{96B87ECF-4EDA-418A-BD9D-57C3E0E250F4}"/>
    <cellStyle name="SAPBEXresData" xfId="8403" xr:uid="{00000000-0005-0000-0000-0000E31B0000}"/>
    <cellStyle name="SAPBEXresData 2" xfId="8549" xr:uid="{DDBFF92A-7AEC-48D2-BA1C-4B9CF08873BC}"/>
    <cellStyle name="SAPBEXresDataEmph" xfId="8404" xr:uid="{00000000-0005-0000-0000-0000E41B0000}"/>
    <cellStyle name="SAPBEXresDataEmph 2" xfId="8550" xr:uid="{B81BBA15-1EE3-40C1-98EB-6A591CF356D6}"/>
    <cellStyle name="SAPBEXresItem" xfId="8405" xr:uid="{00000000-0005-0000-0000-0000E51B0000}"/>
    <cellStyle name="SAPBEXresItem 2" xfId="8551" xr:uid="{8FA62257-8571-4A01-8C1E-CCE5D7A34791}"/>
    <cellStyle name="SAPBEXresItemX" xfId="8406" xr:uid="{00000000-0005-0000-0000-0000E61B0000}"/>
    <cellStyle name="SAPBEXresItemX 2" xfId="8552" xr:uid="{3A8F1DEE-EA9C-49F6-BAA8-77C7CB6DF6EB}"/>
    <cellStyle name="SAPBEXstdData" xfId="6" xr:uid="{00000000-0005-0000-0000-0000E71B0000}"/>
    <cellStyle name="SAPBEXstdData 10" xfId="7386" xr:uid="{00000000-0005-0000-0000-0000E81B0000}"/>
    <cellStyle name="SAPBEXstdData 11" xfId="7270" xr:uid="{00000000-0005-0000-0000-0000E91B0000}"/>
    <cellStyle name="SAPBEXstdData 12" xfId="7700" xr:uid="{00000000-0005-0000-0000-0000EA1B0000}"/>
    <cellStyle name="SAPBEXstdData 13" xfId="8407" xr:uid="{00000000-0005-0000-0000-0000EB1B0000}"/>
    <cellStyle name="SAPBEXstdData 2" xfId="56" xr:uid="{00000000-0005-0000-0000-0000EC1B0000}"/>
    <cellStyle name="SAPBEXstdData 2 10" xfId="7706" xr:uid="{00000000-0005-0000-0000-0000ED1B0000}"/>
    <cellStyle name="SAPBEXstdData 2 11" xfId="8408" xr:uid="{00000000-0005-0000-0000-0000EE1B0000}"/>
    <cellStyle name="SAPBEXstdData 2 12" xfId="8553" xr:uid="{28D9FD5E-93FE-4436-9750-ECA28CD1153C}"/>
    <cellStyle name="SAPBEXstdData 2 2" xfId="7183" xr:uid="{00000000-0005-0000-0000-0000EF1B0000}"/>
    <cellStyle name="SAPBEXstdData 2 3" xfId="7479" xr:uid="{00000000-0005-0000-0000-0000F01B0000}"/>
    <cellStyle name="SAPBEXstdData 2 4" xfId="7457" xr:uid="{00000000-0005-0000-0000-0000F11B0000}"/>
    <cellStyle name="SAPBEXstdData 2 5" xfId="7514" xr:uid="{00000000-0005-0000-0000-0000F21B0000}"/>
    <cellStyle name="SAPBEXstdData 2 6" xfId="7516" xr:uid="{00000000-0005-0000-0000-0000F31B0000}"/>
    <cellStyle name="SAPBEXstdData 2 7" xfId="7504" xr:uid="{00000000-0005-0000-0000-0000F41B0000}"/>
    <cellStyle name="SAPBEXstdData 2 8" xfId="7353" xr:uid="{00000000-0005-0000-0000-0000F51B0000}"/>
    <cellStyle name="SAPBEXstdData 2 9" xfId="7519" xr:uid="{00000000-0005-0000-0000-0000F61B0000}"/>
    <cellStyle name="SAPBEXstdData 3" xfId="7121" xr:uid="{00000000-0005-0000-0000-0000F71B0000}"/>
    <cellStyle name="SAPBEXstdData 3 10" xfId="7983" xr:uid="{00000000-0005-0000-0000-0000F81B0000}"/>
    <cellStyle name="SAPBEXstdData 3 2" xfId="7542" xr:uid="{00000000-0005-0000-0000-0000F91B0000}"/>
    <cellStyle name="SAPBEXstdData 3 3" xfId="7572" xr:uid="{00000000-0005-0000-0000-0000FA1B0000}"/>
    <cellStyle name="SAPBEXstdData 3 4" xfId="7591" xr:uid="{00000000-0005-0000-0000-0000FB1B0000}"/>
    <cellStyle name="SAPBEXstdData 3 5" xfId="7611" xr:uid="{00000000-0005-0000-0000-0000FC1B0000}"/>
    <cellStyle name="SAPBEXstdData 3 6" xfId="7629" xr:uid="{00000000-0005-0000-0000-0000FD1B0000}"/>
    <cellStyle name="SAPBEXstdData 3 7" xfId="7647" xr:uid="{00000000-0005-0000-0000-0000FE1B0000}"/>
    <cellStyle name="SAPBEXstdData 3 8" xfId="7666" xr:uid="{00000000-0005-0000-0000-0000FF1B0000}"/>
    <cellStyle name="SAPBEXstdData 3 9" xfId="7683" xr:uid="{00000000-0005-0000-0000-0000001C0000}"/>
    <cellStyle name="SAPBEXstdData 4" xfId="7175" xr:uid="{00000000-0005-0000-0000-0000011C0000}"/>
    <cellStyle name="SAPBEXstdData 5" xfId="7204" xr:uid="{00000000-0005-0000-0000-0000021C0000}"/>
    <cellStyle name="SAPBEXstdData 6" xfId="7498" xr:uid="{00000000-0005-0000-0000-0000031C0000}"/>
    <cellStyle name="SAPBEXstdData 7" xfId="7495" xr:uid="{00000000-0005-0000-0000-0000041C0000}"/>
    <cellStyle name="SAPBEXstdData 8" xfId="7426" xr:uid="{00000000-0005-0000-0000-0000051C0000}"/>
    <cellStyle name="SAPBEXstdData 9" xfId="7441" xr:uid="{00000000-0005-0000-0000-0000061C0000}"/>
    <cellStyle name="SAPBEXstdDataEmph" xfId="8409" xr:uid="{00000000-0005-0000-0000-0000071C0000}"/>
    <cellStyle name="SAPBEXstdDataEmph 2" xfId="8554" xr:uid="{EF47D02C-A65B-49C0-A3C3-A0C5D093783B}"/>
    <cellStyle name="SAPBEXstdItem" xfId="3" xr:uid="{00000000-0005-0000-0000-0000081C0000}"/>
    <cellStyle name="SAPBEXstdItem 10" xfId="7151" xr:uid="{00000000-0005-0000-0000-0000091C0000}"/>
    <cellStyle name="SAPBEXstdItem 10 2" xfId="7549" xr:uid="{00000000-0005-0000-0000-00000A1C0000}"/>
    <cellStyle name="SAPBEXstdItem 10 3" xfId="7579" xr:uid="{00000000-0005-0000-0000-00000B1C0000}"/>
    <cellStyle name="SAPBEXstdItem 10 4" xfId="7600" xr:uid="{00000000-0005-0000-0000-00000C1C0000}"/>
    <cellStyle name="SAPBEXstdItem 10 5" xfId="7618" xr:uid="{00000000-0005-0000-0000-00000D1C0000}"/>
    <cellStyle name="SAPBEXstdItem 10 6" xfId="7636" xr:uid="{00000000-0005-0000-0000-00000E1C0000}"/>
    <cellStyle name="SAPBEXstdItem 10 7" xfId="7654" xr:uid="{00000000-0005-0000-0000-00000F1C0000}"/>
    <cellStyle name="SAPBEXstdItem 10 8" xfId="7672" xr:uid="{00000000-0005-0000-0000-0000101C0000}"/>
    <cellStyle name="SAPBEXstdItem 10 9" xfId="7689" xr:uid="{00000000-0005-0000-0000-0000111C0000}"/>
    <cellStyle name="SAPBEXstdItem 11" xfId="7169" xr:uid="{00000000-0005-0000-0000-0000121C0000}"/>
    <cellStyle name="SAPBEXstdItem 11 2" xfId="7555" xr:uid="{00000000-0005-0000-0000-0000131C0000}"/>
    <cellStyle name="SAPBEXstdItem 11 3" xfId="7586" xr:uid="{00000000-0005-0000-0000-0000141C0000}"/>
    <cellStyle name="SAPBEXstdItem 11 4" xfId="7606" xr:uid="{00000000-0005-0000-0000-0000151C0000}"/>
    <cellStyle name="SAPBEXstdItem 11 5" xfId="7624" xr:uid="{00000000-0005-0000-0000-0000161C0000}"/>
    <cellStyle name="SAPBEXstdItem 11 6" xfId="7642" xr:uid="{00000000-0005-0000-0000-0000171C0000}"/>
    <cellStyle name="SAPBEXstdItem 11 7" xfId="7661" xr:uid="{00000000-0005-0000-0000-0000181C0000}"/>
    <cellStyle name="SAPBEXstdItem 11 8" xfId="7678" xr:uid="{00000000-0005-0000-0000-0000191C0000}"/>
    <cellStyle name="SAPBEXstdItem 11 9" xfId="7695" xr:uid="{00000000-0005-0000-0000-00001A1C0000}"/>
    <cellStyle name="SAPBEXstdItem 12" xfId="7161" xr:uid="{00000000-0005-0000-0000-00001B1C0000}"/>
    <cellStyle name="SAPBEXstdItem 12 2" xfId="7553" xr:uid="{00000000-0005-0000-0000-00001C1C0000}"/>
    <cellStyle name="SAPBEXstdItem 12 3" xfId="7584" xr:uid="{00000000-0005-0000-0000-00001D1C0000}"/>
    <cellStyle name="SAPBEXstdItem 12 4" xfId="7604" xr:uid="{00000000-0005-0000-0000-00001E1C0000}"/>
    <cellStyle name="SAPBEXstdItem 12 5" xfId="7622" xr:uid="{00000000-0005-0000-0000-00001F1C0000}"/>
    <cellStyle name="SAPBEXstdItem 12 6" xfId="7640" xr:uid="{00000000-0005-0000-0000-0000201C0000}"/>
    <cellStyle name="SAPBEXstdItem 12 7" xfId="7658" xr:uid="{00000000-0005-0000-0000-0000211C0000}"/>
    <cellStyle name="SAPBEXstdItem 12 8" xfId="7676" xr:uid="{00000000-0005-0000-0000-0000221C0000}"/>
    <cellStyle name="SAPBEXstdItem 12 9" xfId="7693" xr:uid="{00000000-0005-0000-0000-0000231C0000}"/>
    <cellStyle name="SAPBEXstdItem 13" xfId="7134" xr:uid="{00000000-0005-0000-0000-0000241C0000}"/>
    <cellStyle name="SAPBEXstdItem 13 2" xfId="7546" xr:uid="{00000000-0005-0000-0000-0000251C0000}"/>
    <cellStyle name="SAPBEXstdItem 13 3" xfId="7576" xr:uid="{00000000-0005-0000-0000-0000261C0000}"/>
    <cellStyle name="SAPBEXstdItem 13 4" xfId="7596" xr:uid="{00000000-0005-0000-0000-0000271C0000}"/>
    <cellStyle name="SAPBEXstdItem 13 5" xfId="7615" xr:uid="{00000000-0005-0000-0000-0000281C0000}"/>
    <cellStyle name="SAPBEXstdItem 13 6" xfId="7633" xr:uid="{00000000-0005-0000-0000-0000291C0000}"/>
    <cellStyle name="SAPBEXstdItem 13 7" xfId="7651" xr:uid="{00000000-0005-0000-0000-00002A1C0000}"/>
    <cellStyle name="SAPBEXstdItem 13 8" xfId="7670" xr:uid="{00000000-0005-0000-0000-00002B1C0000}"/>
    <cellStyle name="SAPBEXstdItem 13 9" xfId="7687" xr:uid="{00000000-0005-0000-0000-00002C1C0000}"/>
    <cellStyle name="SAPBEXstdItem 14" xfId="7159" xr:uid="{00000000-0005-0000-0000-00002D1C0000}"/>
    <cellStyle name="SAPBEXstdItem 14 2" xfId="7552" xr:uid="{00000000-0005-0000-0000-00002E1C0000}"/>
    <cellStyle name="SAPBEXstdItem 14 3" xfId="7583" xr:uid="{00000000-0005-0000-0000-00002F1C0000}"/>
    <cellStyle name="SAPBEXstdItem 14 4" xfId="7603" xr:uid="{00000000-0005-0000-0000-0000301C0000}"/>
    <cellStyle name="SAPBEXstdItem 14 5" xfId="7621" xr:uid="{00000000-0005-0000-0000-0000311C0000}"/>
    <cellStyle name="SAPBEXstdItem 14 6" xfId="7639" xr:uid="{00000000-0005-0000-0000-0000321C0000}"/>
    <cellStyle name="SAPBEXstdItem 14 7" xfId="7657" xr:uid="{00000000-0005-0000-0000-0000331C0000}"/>
    <cellStyle name="SAPBEXstdItem 14 8" xfId="7675" xr:uid="{00000000-0005-0000-0000-0000341C0000}"/>
    <cellStyle name="SAPBEXstdItem 14 9" xfId="7692" xr:uid="{00000000-0005-0000-0000-0000351C0000}"/>
    <cellStyle name="SAPBEXstdItem 15" xfId="7149" xr:uid="{00000000-0005-0000-0000-0000361C0000}"/>
    <cellStyle name="SAPBEXstdItem 16" xfId="7137" xr:uid="{00000000-0005-0000-0000-0000371C0000}"/>
    <cellStyle name="SAPBEXstdItem 17" xfId="7133" xr:uid="{00000000-0005-0000-0000-0000381C0000}"/>
    <cellStyle name="SAPBEXstdItem 18" xfId="7172" xr:uid="{00000000-0005-0000-0000-0000391C0000}"/>
    <cellStyle name="SAPBEXstdItem 19" xfId="7472" xr:uid="{00000000-0005-0000-0000-00003A1C0000}"/>
    <cellStyle name="SAPBEXstdItem 2" xfId="57" xr:uid="{00000000-0005-0000-0000-00003B1C0000}"/>
    <cellStyle name="SAPBEXstdItem 2 10" xfId="7165" xr:uid="{00000000-0005-0000-0000-00003C1C0000}"/>
    <cellStyle name="SAPBEXstdItem 2 10 2" xfId="7554" xr:uid="{00000000-0005-0000-0000-00003D1C0000}"/>
    <cellStyle name="SAPBEXstdItem 2 10 3" xfId="7585" xr:uid="{00000000-0005-0000-0000-00003E1C0000}"/>
    <cellStyle name="SAPBEXstdItem 2 10 4" xfId="7605" xr:uid="{00000000-0005-0000-0000-00003F1C0000}"/>
    <cellStyle name="SAPBEXstdItem 2 10 5" xfId="7623" xr:uid="{00000000-0005-0000-0000-0000401C0000}"/>
    <cellStyle name="SAPBEXstdItem 2 10 6" xfId="7641" xr:uid="{00000000-0005-0000-0000-0000411C0000}"/>
    <cellStyle name="SAPBEXstdItem 2 10 7" xfId="7659" xr:uid="{00000000-0005-0000-0000-0000421C0000}"/>
    <cellStyle name="SAPBEXstdItem 2 10 8" xfId="7677" xr:uid="{00000000-0005-0000-0000-0000431C0000}"/>
    <cellStyle name="SAPBEXstdItem 2 10 9" xfId="7694" xr:uid="{00000000-0005-0000-0000-0000441C0000}"/>
    <cellStyle name="SAPBEXstdItem 2 11" xfId="7145" xr:uid="{00000000-0005-0000-0000-0000451C0000}"/>
    <cellStyle name="SAPBEXstdItem 2 11 2" xfId="7547" xr:uid="{00000000-0005-0000-0000-0000461C0000}"/>
    <cellStyle name="SAPBEXstdItem 2 11 3" xfId="7578" xr:uid="{00000000-0005-0000-0000-0000471C0000}"/>
    <cellStyle name="SAPBEXstdItem 2 11 4" xfId="7598" xr:uid="{00000000-0005-0000-0000-0000481C0000}"/>
    <cellStyle name="SAPBEXstdItem 2 11 5" xfId="7617" xr:uid="{00000000-0005-0000-0000-0000491C0000}"/>
    <cellStyle name="SAPBEXstdItem 2 11 6" xfId="7635" xr:uid="{00000000-0005-0000-0000-00004A1C0000}"/>
    <cellStyle name="SAPBEXstdItem 2 11 7" xfId="7652" xr:uid="{00000000-0005-0000-0000-00004B1C0000}"/>
    <cellStyle name="SAPBEXstdItem 2 11 8" xfId="7671" xr:uid="{00000000-0005-0000-0000-00004C1C0000}"/>
    <cellStyle name="SAPBEXstdItem 2 11 9" xfId="7688" xr:uid="{00000000-0005-0000-0000-00004D1C0000}"/>
    <cellStyle name="SAPBEXstdItem 2 12" xfId="7124" xr:uid="{00000000-0005-0000-0000-00004E1C0000}"/>
    <cellStyle name="SAPBEXstdItem 2 12 2" xfId="7545" xr:uid="{00000000-0005-0000-0000-00004F1C0000}"/>
    <cellStyle name="SAPBEXstdItem 2 12 3" xfId="7575" xr:uid="{00000000-0005-0000-0000-0000501C0000}"/>
    <cellStyle name="SAPBEXstdItem 2 12 4" xfId="7594" xr:uid="{00000000-0005-0000-0000-0000511C0000}"/>
    <cellStyle name="SAPBEXstdItem 2 12 5" xfId="7614" xr:uid="{00000000-0005-0000-0000-0000521C0000}"/>
    <cellStyle name="SAPBEXstdItem 2 12 6" xfId="7632" xr:uid="{00000000-0005-0000-0000-0000531C0000}"/>
    <cellStyle name="SAPBEXstdItem 2 12 7" xfId="7650" xr:uid="{00000000-0005-0000-0000-0000541C0000}"/>
    <cellStyle name="SAPBEXstdItem 2 12 8" xfId="7669" xr:uid="{00000000-0005-0000-0000-0000551C0000}"/>
    <cellStyle name="SAPBEXstdItem 2 12 9" xfId="7686" xr:uid="{00000000-0005-0000-0000-0000561C0000}"/>
    <cellStyle name="SAPBEXstdItem 2 13" xfId="7143" xr:uid="{00000000-0005-0000-0000-0000571C0000}"/>
    <cellStyle name="SAPBEXstdItem 2 14" xfId="7135" xr:uid="{00000000-0005-0000-0000-0000581C0000}"/>
    <cellStyle name="SAPBEXstdItem 2 15" xfId="7160" xr:uid="{00000000-0005-0000-0000-0000591C0000}"/>
    <cellStyle name="SAPBEXstdItem 2 16" xfId="7184" xr:uid="{00000000-0005-0000-0000-00005A1C0000}"/>
    <cellStyle name="SAPBEXstdItem 2 17" xfId="7469" xr:uid="{00000000-0005-0000-0000-00005B1C0000}"/>
    <cellStyle name="SAPBEXstdItem 2 18" xfId="7502" xr:uid="{00000000-0005-0000-0000-00005C1C0000}"/>
    <cellStyle name="SAPBEXstdItem 2 19" xfId="7325" xr:uid="{00000000-0005-0000-0000-00005D1C0000}"/>
    <cellStyle name="SAPBEXstdItem 2 2" xfId="7088" xr:uid="{00000000-0005-0000-0000-00005E1C0000}"/>
    <cellStyle name="SAPBEXstdItem 2 2 10" xfId="7970" xr:uid="{00000000-0005-0000-0000-00005F1C0000}"/>
    <cellStyle name="SAPBEXstdItem 2 2 2" xfId="7529" xr:uid="{00000000-0005-0000-0000-0000601C0000}"/>
    <cellStyle name="SAPBEXstdItem 2 2 3" xfId="7559" xr:uid="{00000000-0005-0000-0000-0000611C0000}"/>
    <cellStyle name="SAPBEXstdItem 2 2 4" xfId="7434" xr:uid="{00000000-0005-0000-0000-0000621C0000}"/>
    <cellStyle name="SAPBEXstdItem 2 2 5" xfId="7321" xr:uid="{00000000-0005-0000-0000-0000631C0000}"/>
    <cellStyle name="SAPBEXstdItem 2 2 6" xfId="7190" xr:uid="{00000000-0005-0000-0000-0000641C0000}"/>
    <cellStyle name="SAPBEXstdItem 2 2 7" xfId="7306" xr:uid="{00000000-0005-0000-0000-0000651C0000}"/>
    <cellStyle name="SAPBEXstdItem 2 2 8" xfId="7303" xr:uid="{00000000-0005-0000-0000-0000661C0000}"/>
    <cellStyle name="SAPBEXstdItem 2 2 9" xfId="7473" xr:uid="{00000000-0005-0000-0000-0000671C0000}"/>
    <cellStyle name="SAPBEXstdItem 2 20" xfId="7318" xr:uid="{00000000-0005-0000-0000-0000681C0000}"/>
    <cellStyle name="SAPBEXstdItem 2 21" xfId="7396" xr:uid="{00000000-0005-0000-0000-0000691C0000}"/>
    <cellStyle name="SAPBEXstdItem 2 22" xfId="7403" xr:uid="{00000000-0005-0000-0000-00006A1C0000}"/>
    <cellStyle name="SAPBEXstdItem 2 23" xfId="7332" xr:uid="{00000000-0005-0000-0000-00006B1C0000}"/>
    <cellStyle name="SAPBEXstdItem 2 24" xfId="7707" xr:uid="{00000000-0005-0000-0000-00006C1C0000}"/>
    <cellStyle name="SAPBEXstdItem 2 25" xfId="8411" xr:uid="{00000000-0005-0000-0000-00006D1C0000}"/>
    <cellStyle name="SAPBEXstdItem 2 26" xfId="8556" xr:uid="{F279598A-595F-4171-9ADB-4BAAC56CF7B4}"/>
    <cellStyle name="SAPBEXstdItem 2 3" xfId="7093" xr:uid="{00000000-0005-0000-0000-00006E1C0000}"/>
    <cellStyle name="SAPBEXstdItem 2 3 10" xfId="7972" xr:uid="{00000000-0005-0000-0000-00006F1C0000}"/>
    <cellStyle name="SAPBEXstdItem 2 3 2" xfId="7531" xr:uid="{00000000-0005-0000-0000-0000701C0000}"/>
    <cellStyle name="SAPBEXstdItem 2 3 3" xfId="7561" xr:uid="{00000000-0005-0000-0000-0000711C0000}"/>
    <cellStyle name="SAPBEXstdItem 2 3 4" xfId="7507" xr:uid="{00000000-0005-0000-0000-0000721C0000}"/>
    <cellStyle name="SAPBEXstdItem 2 3 5" xfId="7316" xr:uid="{00000000-0005-0000-0000-0000731C0000}"/>
    <cellStyle name="SAPBEXstdItem 2 3 6" xfId="7331" xr:uid="{00000000-0005-0000-0000-0000741C0000}"/>
    <cellStyle name="SAPBEXstdItem 2 3 7" xfId="7298" xr:uid="{00000000-0005-0000-0000-0000751C0000}"/>
    <cellStyle name="SAPBEXstdItem 2 3 8" xfId="7341" xr:uid="{00000000-0005-0000-0000-0000761C0000}"/>
    <cellStyle name="SAPBEXstdItem 2 3 9" xfId="7279" xr:uid="{00000000-0005-0000-0000-0000771C0000}"/>
    <cellStyle name="SAPBEXstdItem 2 4" xfId="7099" xr:uid="{00000000-0005-0000-0000-0000781C0000}"/>
    <cellStyle name="SAPBEXstdItem 2 4 10" xfId="7973" xr:uid="{00000000-0005-0000-0000-0000791C0000}"/>
    <cellStyle name="SAPBEXstdItem 2 4 2" xfId="7532" xr:uid="{00000000-0005-0000-0000-00007A1C0000}"/>
    <cellStyle name="SAPBEXstdItem 2 4 3" xfId="7562" xr:uid="{00000000-0005-0000-0000-00007B1C0000}"/>
    <cellStyle name="SAPBEXstdItem 2 4 4" xfId="7263" xr:uid="{00000000-0005-0000-0000-00007C1C0000}"/>
    <cellStyle name="SAPBEXstdItem 2 4 5" xfId="7475" xr:uid="{00000000-0005-0000-0000-00007D1C0000}"/>
    <cellStyle name="SAPBEXstdItem 2 4 6" xfId="7299" xr:uid="{00000000-0005-0000-0000-00007E1C0000}"/>
    <cellStyle name="SAPBEXstdItem 2 4 7" xfId="7490" xr:uid="{00000000-0005-0000-0000-00007F1C0000}"/>
    <cellStyle name="SAPBEXstdItem 2 4 8" xfId="7191" xr:uid="{00000000-0005-0000-0000-0000801C0000}"/>
    <cellStyle name="SAPBEXstdItem 2 4 9" xfId="7520" xr:uid="{00000000-0005-0000-0000-0000811C0000}"/>
    <cellStyle name="SAPBEXstdItem 2 5" xfId="7106" xr:uid="{00000000-0005-0000-0000-0000821C0000}"/>
    <cellStyle name="SAPBEXstdItem 2 5 10" xfId="7977" xr:uid="{00000000-0005-0000-0000-0000831C0000}"/>
    <cellStyle name="SAPBEXstdItem 2 5 2" xfId="7536" xr:uid="{00000000-0005-0000-0000-0000841C0000}"/>
    <cellStyle name="SAPBEXstdItem 2 5 3" xfId="7566" xr:uid="{00000000-0005-0000-0000-0000851C0000}"/>
    <cellStyle name="SAPBEXstdItem 2 5 4" xfId="7499" xr:uid="{00000000-0005-0000-0000-0000861C0000}"/>
    <cellStyle name="SAPBEXstdItem 2 5 5" xfId="7269" xr:uid="{00000000-0005-0000-0000-0000871C0000}"/>
    <cellStyle name="SAPBEXstdItem 2 5 6" xfId="7453" xr:uid="{00000000-0005-0000-0000-0000881C0000}"/>
    <cellStyle name="SAPBEXstdItem 2 5 7" xfId="7197" xr:uid="{00000000-0005-0000-0000-0000891C0000}"/>
    <cellStyle name="SAPBEXstdItem 2 5 8" xfId="7307" xr:uid="{00000000-0005-0000-0000-00008A1C0000}"/>
    <cellStyle name="SAPBEXstdItem 2 5 9" xfId="7423" xr:uid="{00000000-0005-0000-0000-00008B1C0000}"/>
    <cellStyle name="SAPBEXstdItem 2 6" xfId="7111" xr:uid="{00000000-0005-0000-0000-00008C1C0000}"/>
    <cellStyle name="SAPBEXstdItem 2 6 10" xfId="7978" xr:uid="{00000000-0005-0000-0000-00008D1C0000}"/>
    <cellStyle name="SAPBEXstdItem 2 6 2" xfId="7537" xr:uid="{00000000-0005-0000-0000-00008E1C0000}"/>
    <cellStyle name="SAPBEXstdItem 2 6 3" xfId="7567" xr:uid="{00000000-0005-0000-0000-00008F1C0000}"/>
    <cellStyle name="SAPBEXstdItem 2 6 4" xfId="7393" xr:uid="{00000000-0005-0000-0000-0000901C0000}"/>
    <cellStyle name="SAPBEXstdItem 2 6 5" xfId="7445" xr:uid="{00000000-0005-0000-0000-0000911C0000}"/>
    <cellStyle name="SAPBEXstdItem 2 6 6" xfId="7440" xr:uid="{00000000-0005-0000-0000-0000921C0000}"/>
    <cellStyle name="SAPBEXstdItem 2 6 7" xfId="7458" xr:uid="{00000000-0005-0000-0000-0000931C0000}"/>
    <cellStyle name="SAPBEXstdItem 2 6 8" xfId="7313" xr:uid="{00000000-0005-0000-0000-0000941C0000}"/>
    <cellStyle name="SAPBEXstdItem 2 6 9" xfId="7182" xr:uid="{00000000-0005-0000-0000-0000951C0000}"/>
    <cellStyle name="SAPBEXstdItem 2 7" xfId="7115" xr:uid="{00000000-0005-0000-0000-0000961C0000}"/>
    <cellStyle name="SAPBEXstdItem 2 7 10" xfId="7979" xr:uid="{00000000-0005-0000-0000-0000971C0000}"/>
    <cellStyle name="SAPBEXstdItem 2 7 2" xfId="7538" xr:uid="{00000000-0005-0000-0000-0000981C0000}"/>
    <cellStyle name="SAPBEXstdItem 2 7 3" xfId="7568" xr:uid="{00000000-0005-0000-0000-0000991C0000}"/>
    <cellStyle name="SAPBEXstdItem 2 7 4" xfId="7587" xr:uid="{00000000-0005-0000-0000-00009A1C0000}"/>
    <cellStyle name="SAPBEXstdItem 2 7 5" xfId="7607" xr:uid="{00000000-0005-0000-0000-00009B1C0000}"/>
    <cellStyle name="SAPBEXstdItem 2 7 6" xfId="7625" xr:uid="{00000000-0005-0000-0000-00009C1C0000}"/>
    <cellStyle name="SAPBEXstdItem 2 7 7" xfId="7643" xr:uid="{00000000-0005-0000-0000-00009D1C0000}"/>
    <cellStyle name="SAPBEXstdItem 2 7 8" xfId="7662" xr:uid="{00000000-0005-0000-0000-00009E1C0000}"/>
    <cellStyle name="SAPBEXstdItem 2 7 9" xfId="7679" xr:uid="{00000000-0005-0000-0000-00009F1C0000}"/>
    <cellStyle name="SAPBEXstdItem 2 8" xfId="7156" xr:uid="{00000000-0005-0000-0000-0000A01C0000}"/>
    <cellStyle name="SAPBEXstdItem 2 8 2" xfId="7550" xr:uid="{00000000-0005-0000-0000-0000A11C0000}"/>
    <cellStyle name="SAPBEXstdItem 2 8 3" xfId="7580" xr:uid="{00000000-0005-0000-0000-0000A21C0000}"/>
    <cellStyle name="SAPBEXstdItem 2 8 4" xfId="7601" xr:uid="{00000000-0005-0000-0000-0000A31C0000}"/>
    <cellStyle name="SAPBEXstdItem 2 8 5" xfId="7619" xr:uid="{00000000-0005-0000-0000-0000A41C0000}"/>
    <cellStyle name="SAPBEXstdItem 2 8 6" xfId="7637" xr:uid="{00000000-0005-0000-0000-0000A51C0000}"/>
    <cellStyle name="SAPBEXstdItem 2 8 7" xfId="7655" xr:uid="{00000000-0005-0000-0000-0000A61C0000}"/>
    <cellStyle name="SAPBEXstdItem 2 8 8" xfId="7673" xr:uid="{00000000-0005-0000-0000-0000A71C0000}"/>
    <cellStyle name="SAPBEXstdItem 2 8 9" xfId="7690" xr:uid="{00000000-0005-0000-0000-0000A81C0000}"/>
    <cellStyle name="SAPBEXstdItem 2 9" xfId="7157" xr:uid="{00000000-0005-0000-0000-0000A91C0000}"/>
    <cellStyle name="SAPBEXstdItem 2 9 2" xfId="7551" xr:uid="{00000000-0005-0000-0000-0000AA1C0000}"/>
    <cellStyle name="SAPBEXstdItem 2 9 3" xfId="7581" xr:uid="{00000000-0005-0000-0000-0000AB1C0000}"/>
    <cellStyle name="SAPBEXstdItem 2 9 4" xfId="7602" xr:uid="{00000000-0005-0000-0000-0000AC1C0000}"/>
    <cellStyle name="SAPBEXstdItem 2 9 5" xfId="7620" xr:uid="{00000000-0005-0000-0000-0000AD1C0000}"/>
    <cellStyle name="SAPBEXstdItem 2 9 6" xfId="7638" xr:uid="{00000000-0005-0000-0000-0000AE1C0000}"/>
    <cellStyle name="SAPBEXstdItem 2 9 7" xfId="7656" xr:uid="{00000000-0005-0000-0000-0000AF1C0000}"/>
    <cellStyle name="SAPBEXstdItem 2 9 8" xfId="7674" xr:uid="{00000000-0005-0000-0000-0000B01C0000}"/>
    <cellStyle name="SAPBEXstdItem 2 9 9" xfId="7691" xr:uid="{00000000-0005-0000-0000-0000B11C0000}"/>
    <cellStyle name="SAPBEXstdItem 20" xfId="7287" xr:uid="{00000000-0005-0000-0000-0000B21C0000}"/>
    <cellStyle name="SAPBEXstdItem 21" xfId="7415" xr:uid="{00000000-0005-0000-0000-0000B31C0000}"/>
    <cellStyle name="SAPBEXstdItem 22" xfId="7442" xr:uid="{00000000-0005-0000-0000-0000B41C0000}"/>
    <cellStyle name="SAPBEXstdItem 23" xfId="7418" xr:uid="{00000000-0005-0000-0000-0000B51C0000}"/>
    <cellStyle name="SAPBEXstdItem 24" xfId="7363" xr:uid="{00000000-0005-0000-0000-0000B61C0000}"/>
    <cellStyle name="SAPBEXstdItem 25" xfId="7391" xr:uid="{00000000-0005-0000-0000-0000B71C0000}"/>
    <cellStyle name="SAPBEXstdItem 26" xfId="7699" xr:uid="{00000000-0005-0000-0000-0000B81C0000}"/>
    <cellStyle name="SAPBEXstdItem 27" xfId="8410" xr:uid="{00000000-0005-0000-0000-0000B91C0000}"/>
    <cellStyle name="SAPBEXstdItem 28" xfId="8555" xr:uid="{3BDA7ADA-D994-486D-8EA9-D35F8815F18B}"/>
    <cellStyle name="SAPBEXstdItem 29" xfId="8740" xr:uid="{426E87B5-5DBC-4ECA-827A-79A95E4E1954}"/>
    <cellStyle name="SAPBEXstdItem 3" xfId="120" xr:uid="{00000000-0005-0000-0000-0000BA1C0000}"/>
    <cellStyle name="SAPBEXstdItem 3 10" xfId="7710" xr:uid="{00000000-0005-0000-0000-0000BB1C0000}"/>
    <cellStyle name="SAPBEXstdItem 3 11" xfId="8412" xr:uid="{00000000-0005-0000-0000-0000BC1C0000}"/>
    <cellStyle name="SAPBEXstdItem 3 12" xfId="8557" xr:uid="{4A6DAA3F-BD7D-415C-9FB3-BA7E44928F2D}"/>
    <cellStyle name="SAPBEXstdItem 3 2" xfId="7189" xr:uid="{00000000-0005-0000-0000-0000BD1C0000}"/>
    <cellStyle name="SAPBEXstdItem 3 3" xfId="7466" xr:uid="{00000000-0005-0000-0000-0000BE1C0000}"/>
    <cellStyle name="SAPBEXstdItem 3 4" xfId="7417" xr:uid="{00000000-0005-0000-0000-0000BF1C0000}"/>
    <cellStyle name="SAPBEXstdItem 3 5" xfId="7430" xr:uid="{00000000-0005-0000-0000-0000C01C0000}"/>
    <cellStyle name="SAPBEXstdItem 3 6" xfId="7205" xr:uid="{00000000-0005-0000-0000-0000C11C0000}"/>
    <cellStyle name="SAPBEXstdItem 3 7" xfId="7582" xr:uid="{00000000-0005-0000-0000-0000C21C0000}"/>
    <cellStyle name="SAPBEXstdItem 3 8" xfId="7470" xr:uid="{00000000-0005-0000-0000-0000C31C0000}"/>
    <cellStyle name="SAPBEXstdItem 3 9" xfId="7489" xr:uid="{00000000-0005-0000-0000-0000C41C0000}"/>
    <cellStyle name="SAPBEXstdItem 4" xfId="1400" xr:uid="{00000000-0005-0000-0000-0000C51C0000}"/>
    <cellStyle name="SAPBEXstdItem 4 10" xfId="7805" xr:uid="{00000000-0005-0000-0000-0000C61C0000}"/>
    <cellStyle name="SAPBEXstdItem 4 2" xfId="7300" xr:uid="{00000000-0005-0000-0000-0000C71C0000}"/>
    <cellStyle name="SAPBEXstdItem 4 3" xfId="7523" xr:uid="{00000000-0005-0000-0000-0000C81C0000}"/>
    <cellStyle name="SAPBEXstdItem 4 4" xfId="7314" xr:uid="{00000000-0005-0000-0000-0000C91C0000}"/>
    <cellStyle name="SAPBEXstdItem 4 5" xfId="7373" xr:uid="{00000000-0005-0000-0000-0000CA1C0000}"/>
    <cellStyle name="SAPBEXstdItem 4 6" xfId="7414" xr:uid="{00000000-0005-0000-0000-0000CB1C0000}"/>
    <cellStyle name="SAPBEXstdItem 4 7" xfId="7410" xr:uid="{00000000-0005-0000-0000-0000CC1C0000}"/>
    <cellStyle name="SAPBEXstdItem 4 8" xfId="7402" xr:uid="{00000000-0005-0000-0000-0000CD1C0000}"/>
    <cellStyle name="SAPBEXstdItem 4 9" xfId="7354" xr:uid="{00000000-0005-0000-0000-0000CE1C0000}"/>
    <cellStyle name="SAPBEXstdItem 5" xfId="7089" xr:uid="{00000000-0005-0000-0000-0000CF1C0000}"/>
    <cellStyle name="SAPBEXstdItem 5 10" xfId="7971" xr:uid="{00000000-0005-0000-0000-0000D01C0000}"/>
    <cellStyle name="SAPBEXstdItem 5 2" xfId="7530" xr:uid="{00000000-0005-0000-0000-0000D11C0000}"/>
    <cellStyle name="SAPBEXstdItem 5 3" xfId="7560" xr:uid="{00000000-0005-0000-0000-0000D21C0000}"/>
    <cellStyle name="SAPBEXstdItem 5 4" xfId="7366" xr:uid="{00000000-0005-0000-0000-0000D31C0000}"/>
    <cellStyle name="SAPBEXstdItem 5 5" xfId="7186" xr:uid="{00000000-0005-0000-0000-0000D41C0000}"/>
    <cellStyle name="SAPBEXstdItem 5 6" xfId="7497" xr:uid="{00000000-0005-0000-0000-0000D51C0000}"/>
    <cellStyle name="SAPBEXstdItem 5 7" xfId="7509" xr:uid="{00000000-0005-0000-0000-0000D61C0000}"/>
    <cellStyle name="SAPBEXstdItem 5 8" xfId="7343" xr:uid="{00000000-0005-0000-0000-0000D71C0000}"/>
    <cellStyle name="SAPBEXstdItem 5 9" xfId="7527" xr:uid="{00000000-0005-0000-0000-0000D81C0000}"/>
    <cellStyle name="SAPBEXstdItem 6" xfId="7102" xr:uid="{00000000-0005-0000-0000-0000D91C0000}"/>
    <cellStyle name="SAPBEXstdItem 6 10" xfId="7975" xr:uid="{00000000-0005-0000-0000-0000DA1C0000}"/>
    <cellStyle name="SAPBEXstdItem 6 2" xfId="7534" xr:uid="{00000000-0005-0000-0000-0000DB1C0000}"/>
    <cellStyle name="SAPBEXstdItem 6 3" xfId="7564" xr:uid="{00000000-0005-0000-0000-0000DC1C0000}"/>
    <cellStyle name="SAPBEXstdItem 6 4" xfId="7524" xr:uid="{00000000-0005-0000-0000-0000DD1C0000}"/>
    <cellStyle name="SAPBEXstdItem 6 5" xfId="7345" xr:uid="{00000000-0005-0000-0000-0000DE1C0000}"/>
    <cellStyle name="SAPBEXstdItem 6 6" xfId="7446" xr:uid="{00000000-0005-0000-0000-0000DF1C0000}"/>
    <cellStyle name="SAPBEXstdItem 6 7" xfId="7380" xr:uid="{00000000-0005-0000-0000-0000E01C0000}"/>
    <cellStyle name="SAPBEXstdItem 6 8" xfId="7511" xr:uid="{00000000-0005-0000-0000-0000E11C0000}"/>
    <cellStyle name="SAPBEXstdItem 6 9" xfId="7456" xr:uid="{00000000-0005-0000-0000-0000E21C0000}"/>
    <cellStyle name="SAPBEXstdItem 7" xfId="7100" xr:uid="{00000000-0005-0000-0000-0000E31C0000}"/>
    <cellStyle name="SAPBEXstdItem 7 10" xfId="7974" xr:uid="{00000000-0005-0000-0000-0000E41C0000}"/>
    <cellStyle name="SAPBEXstdItem 7 2" xfId="7533" xr:uid="{00000000-0005-0000-0000-0000E51C0000}"/>
    <cellStyle name="SAPBEXstdItem 7 3" xfId="7563" xr:uid="{00000000-0005-0000-0000-0000E61C0000}"/>
    <cellStyle name="SAPBEXstdItem 7 4" xfId="7451" xr:uid="{00000000-0005-0000-0000-0000E71C0000}"/>
    <cellStyle name="SAPBEXstdItem 7 5" xfId="7487" xr:uid="{00000000-0005-0000-0000-0000E81C0000}"/>
    <cellStyle name="SAPBEXstdItem 7 6" xfId="7198" xr:uid="{00000000-0005-0000-0000-0000E91C0000}"/>
    <cellStyle name="SAPBEXstdItem 7 7" xfId="7558" xr:uid="{00000000-0005-0000-0000-0000EA1C0000}"/>
    <cellStyle name="SAPBEXstdItem 7 8" xfId="7478" xr:uid="{00000000-0005-0000-0000-0000EB1C0000}"/>
    <cellStyle name="SAPBEXstdItem 7 9" xfId="7634" xr:uid="{00000000-0005-0000-0000-0000EC1C0000}"/>
    <cellStyle name="SAPBEXstdItem 8" xfId="7104" xr:uid="{00000000-0005-0000-0000-0000ED1C0000}"/>
    <cellStyle name="SAPBEXstdItem 8 10" xfId="7976" xr:uid="{00000000-0005-0000-0000-0000EE1C0000}"/>
    <cellStyle name="SAPBEXstdItem 8 2" xfId="7535" xr:uid="{00000000-0005-0000-0000-0000EF1C0000}"/>
    <cellStyle name="SAPBEXstdItem 8 3" xfId="7565" xr:uid="{00000000-0005-0000-0000-0000F01C0000}"/>
    <cellStyle name="SAPBEXstdItem 8 4" xfId="7358" xr:uid="{00000000-0005-0000-0000-0000F11C0000}"/>
    <cellStyle name="SAPBEXstdItem 8 5" xfId="7444" xr:uid="{00000000-0005-0000-0000-0000F21C0000}"/>
    <cellStyle name="SAPBEXstdItem 8 6" xfId="7439" xr:uid="{00000000-0005-0000-0000-0000F31C0000}"/>
    <cellStyle name="SAPBEXstdItem 8 7" xfId="7178" xr:uid="{00000000-0005-0000-0000-0000F41C0000}"/>
    <cellStyle name="SAPBEXstdItem 8 8" xfId="7521" xr:uid="{00000000-0005-0000-0000-0000F51C0000}"/>
    <cellStyle name="SAPBEXstdItem 8 9" xfId="7207" xr:uid="{00000000-0005-0000-0000-0000F61C0000}"/>
    <cellStyle name="SAPBEXstdItem 9" xfId="7122" xr:uid="{00000000-0005-0000-0000-0000F71C0000}"/>
    <cellStyle name="SAPBEXstdItem 9 10" xfId="7984" xr:uid="{00000000-0005-0000-0000-0000F81C0000}"/>
    <cellStyle name="SAPBEXstdItem 9 2" xfId="7543" xr:uid="{00000000-0005-0000-0000-0000F91C0000}"/>
    <cellStyle name="SAPBEXstdItem 9 3" xfId="7573" xr:uid="{00000000-0005-0000-0000-0000FA1C0000}"/>
    <cellStyle name="SAPBEXstdItem 9 4" xfId="7592" xr:uid="{00000000-0005-0000-0000-0000FB1C0000}"/>
    <cellStyle name="SAPBEXstdItem 9 5" xfId="7612" xr:uid="{00000000-0005-0000-0000-0000FC1C0000}"/>
    <cellStyle name="SAPBEXstdItem 9 6" xfId="7630" xr:uid="{00000000-0005-0000-0000-0000FD1C0000}"/>
    <cellStyle name="SAPBEXstdItem 9 7" xfId="7648" xr:uid="{00000000-0005-0000-0000-0000FE1C0000}"/>
    <cellStyle name="SAPBEXstdItem 9 8" xfId="7667" xr:uid="{00000000-0005-0000-0000-0000FF1C0000}"/>
    <cellStyle name="SAPBEXstdItem 9 9" xfId="7684" xr:uid="{00000000-0005-0000-0000-0000001D0000}"/>
    <cellStyle name="SAPBEXstdItemX" xfId="5" xr:uid="{00000000-0005-0000-0000-0000011D0000}"/>
    <cellStyle name="SAPBEXstdItemX 10" xfId="7262" xr:uid="{00000000-0005-0000-0000-0000021D0000}"/>
    <cellStyle name="SAPBEXstdItemX 11" xfId="7421" xr:uid="{00000000-0005-0000-0000-0000031D0000}"/>
    <cellStyle name="SAPBEXstdItemX 12" xfId="7698" xr:uid="{00000000-0005-0000-0000-0000041D0000}"/>
    <cellStyle name="SAPBEXstdItemX 13" xfId="8413" xr:uid="{00000000-0005-0000-0000-0000051D0000}"/>
    <cellStyle name="SAPBEXstdItemX 14" xfId="8558" xr:uid="{345F1AEA-1A81-4813-B84D-91DD859E7271}"/>
    <cellStyle name="SAPBEXstdItemX 2" xfId="58" xr:uid="{00000000-0005-0000-0000-0000061D0000}"/>
    <cellStyle name="SAPBEXstdItemX 2 10" xfId="7708" xr:uid="{00000000-0005-0000-0000-0000071D0000}"/>
    <cellStyle name="SAPBEXstdItemX 2 11" xfId="8414" xr:uid="{00000000-0005-0000-0000-0000081D0000}"/>
    <cellStyle name="SAPBEXstdItemX 2 12" xfId="8559" xr:uid="{2115940B-4D35-4F27-BD84-91C47A89C19C}"/>
    <cellStyle name="SAPBEXstdItemX 2 2" xfId="7185" xr:uid="{00000000-0005-0000-0000-0000091D0000}"/>
    <cellStyle name="SAPBEXstdItemX 2 3" xfId="7215" xr:uid="{00000000-0005-0000-0000-00000A1D0000}"/>
    <cellStyle name="SAPBEXstdItemX 2 4" xfId="7210" xr:uid="{00000000-0005-0000-0000-00000B1D0000}"/>
    <cellStyle name="SAPBEXstdItemX 2 5" xfId="7346" xr:uid="{00000000-0005-0000-0000-00000C1D0000}"/>
    <cellStyle name="SAPBEXstdItemX 2 6" xfId="7213" xr:uid="{00000000-0005-0000-0000-00000D1D0000}"/>
    <cellStyle name="SAPBEXstdItemX 2 7" xfId="7496" xr:uid="{00000000-0005-0000-0000-00000E1D0000}"/>
    <cellStyle name="SAPBEXstdItemX 2 8" xfId="7508" xr:uid="{00000000-0005-0000-0000-00000F1D0000}"/>
    <cellStyle name="SAPBEXstdItemX 2 9" xfId="7323" xr:uid="{00000000-0005-0000-0000-0000101D0000}"/>
    <cellStyle name="SAPBEXstdItemX 3" xfId="7123" xr:uid="{00000000-0005-0000-0000-0000111D0000}"/>
    <cellStyle name="SAPBEXstdItemX 3 10" xfId="7985" xr:uid="{00000000-0005-0000-0000-0000121D0000}"/>
    <cellStyle name="SAPBEXstdItemX 3 2" xfId="7544" xr:uid="{00000000-0005-0000-0000-0000131D0000}"/>
    <cellStyle name="SAPBEXstdItemX 3 3" xfId="7574" xr:uid="{00000000-0005-0000-0000-0000141D0000}"/>
    <cellStyle name="SAPBEXstdItemX 3 4" xfId="7593" xr:uid="{00000000-0005-0000-0000-0000151D0000}"/>
    <cellStyle name="SAPBEXstdItemX 3 5" xfId="7613" xr:uid="{00000000-0005-0000-0000-0000161D0000}"/>
    <cellStyle name="SAPBEXstdItemX 3 6" xfId="7631" xr:uid="{00000000-0005-0000-0000-0000171D0000}"/>
    <cellStyle name="SAPBEXstdItemX 3 7" xfId="7649" xr:uid="{00000000-0005-0000-0000-0000181D0000}"/>
    <cellStyle name="SAPBEXstdItemX 3 8" xfId="7668" xr:uid="{00000000-0005-0000-0000-0000191D0000}"/>
    <cellStyle name="SAPBEXstdItemX 3 9" xfId="7685" xr:uid="{00000000-0005-0000-0000-00001A1D0000}"/>
    <cellStyle name="SAPBEXstdItemX 4" xfId="7174" xr:uid="{00000000-0005-0000-0000-00001B1D0000}"/>
    <cellStyle name="SAPBEXstdItemX 5" xfId="7467" xr:uid="{00000000-0005-0000-0000-00001C1D0000}"/>
    <cellStyle name="SAPBEXstdItemX 6" xfId="7330" xr:uid="{00000000-0005-0000-0000-00001D1D0000}"/>
    <cellStyle name="SAPBEXstdItemX 7" xfId="7405" xr:uid="{00000000-0005-0000-0000-00001E1D0000}"/>
    <cellStyle name="SAPBEXstdItemX 8" xfId="7390" xr:uid="{00000000-0005-0000-0000-00001F1D0000}"/>
    <cellStyle name="SAPBEXstdItemX 9" xfId="7482" xr:uid="{00000000-0005-0000-0000-0000201D0000}"/>
    <cellStyle name="SAPBEXtitle" xfId="8415" xr:uid="{00000000-0005-0000-0000-0000211D0000}"/>
    <cellStyle name="SAPBEXtitle 2" xfId="8416" xr:uid="{00000000-0005-0000-0000-0000221D0000}"/>
    <cellStyle name="SAPBEXtitle_Dec 2010 UT GRC Tax Schedules W_10yrPlan _Edited 05.04.09" xfId="59" xr:uid="{00000000-0005-0000-0000-0000231D0000}"/>
    <cellStyle name="SAPBEXundefined" xfId="8417" xr:uid="{00000000-0005-0000-0000-0000241D0000}"/>
    <cellStyle name="SAPBEXundefined 2" xfId="8560" xr:uid="{32D2042D-F530-4A70-A5E5-D3C40C5C1760}"/>
    <cellStyle name="SAPBorder" xfId="8418" xr:uid="{00000000-0005-0000-0000-0000251D0000}"/>
    <cellStyle name="SAPBorder 2" xfId="8741" xr:uid="{8B9D74A6-A715-496C-969F-19CB3270424F}"/>
    <cellStyle name="SAPDataCell" xfId="8419" xr:uid="{00000000-0005-0000-0000-0000261D0000}"/>
    <cellStyle name="SAPDataCell 2" xfId="8742" xr:uid="{A9F65816-9D0C-4B3C-8FDF-73E70E3D39EF}"/>
    <cellStyle name="SAPDataTotalCell" xfId="8420" xr:uid="{00000000-0005-0000-0000-0000271D0000}"/>
    <cellStyle name="SAPDataTotalCell 2" xfId="8743" xr:uid="{EE509807-A0EA-48E3-A924-51017451B8BA}"/>
    <cellStyle name="SAPDimensionCell" xfId="8421" xr:uid="{00000000-0005-0000-0000-0000281D0000}"/>
    <cellStyle name="SAPDimensionCell 2" xfId="8744" xr:uid="{9F98BE51-5A65-4490-BC50-F314D4FA275C}"/>
    <cellStyle name="SAPEditableDataCell" xfId="8422" xr:uid="{00000000-0005-0000-0000-0000291D0000}"/>
    <cellStyle name="SAPEditableDataCell 2" xfId="8745" xr:uid="{70B3BA37-B703-4380-A848-C1077FB4E76A}"/>
    <cellStyle name="SAPEditableDataTotalCell" xfId="8423" xr:uid="{00000000-0005-0000-0000-00002A1D0000}"/>
    <cellStyle name="SAPEditableDataTotalCell 2" xfId="8746" xr:uid="{2EC7107B-D3CD-4F04-97A8-3F9F915B2A15}"/>
    <cellStyle name="SAPEmphasized" xfId="8424" xr:uid="{00000000-0005-0000-0000-00002B1D0000}"/>
    <cellStyle name="SAPEmphasized 2" xfId="8747" xr:uid="{140D18AE-FE24-42EB-8A30-535771E5ED14}"/>
    <cellStyle name="SAPEmphasizedEditableDataCell" xfId="8425" xr:uid="{00000000-0005-0000-0000-00002C1D0000}"/>
    <cellStyle name="SAPEmphasizedEditableDataCell 2" xfId="8748" xr:uid="{4B2B2510-9190-430C-A15A-C4E22F8BE875}"/>
    <cellStyle name="SAPEmphasizedEditableDataTotalCell" xfId="8426" xr:uid="{00000000-0005-0000-0000-00002D1D0000}"/>
    <cellStyle name="SAPEmphasizedEditableDataTotalCell 2" xfId="8749" xr:uid="{5FBD4A83-2CC0-4556-A930-63AC7F7BCFC1}"/>
    <cellStyle name="SAPEmphasizedLockedDataCell" xfId="8427" xr:uid="{00000000-0005-0000-0000-00002E1D0000}"/>
    <cellStyle name="SAPEmphasizedLockedDataCell 2" xfId="8750" xr:uid="{F2E4D278-01C4-42CA-80CA-6FE5CC234B67}"/>
    <cellStyle name="SAPEmphasizedLockedDataTotalCell" xfId="8428" xr:uid="{00000000-0005-0000-0000-00002F1D0000}"/>
    <cellStyle name="SAPEmphasizedLockedDataTotalCell 2" xfId="8751" xr:uid="{423246DA-885E-4276-8ECE-E2BBA6782D7A}"/>
    <cellStyle name="SAPEmphasizedReadonlyDataCell" xfId="8429" xr:uid="{00000000-0005-0000-0000-0000301D0000}"/>
    <cellStyle name="SAPEmphasizedReadonlyDataCell 2" xfId="8752" xr:uid="{87BCA074-13BF-43DB-8B16-63A176032C22}"/>
    <cellStyle name="SAPEmphasizedReadonlyDataTotalCell" xfId="8430" xr:uid="{00000000-0005-0000-0000-0000311D0000}"/>
    <cellStyle name="SAPEmphasizedReadonlyDataTotalCell 2" xfId="8753" xr:uid="{D7E0558B-57A8-48DE-9BEE-3DD970FFF7B0}"/>
    <cellStyle name="SAPEmphasizedTotal" xfId="8431" xr:uid="{00000000-0005-0000-0000-0000321D0000}"/>
    <cellStyle name="SAPEmphasizedTotal 2" xfId="8754" xr:uid="{D6B3602F-AEAD-44D2-A64E-7A646C3DC653}"/>
    <cellStyle name="SAPExceptionLevel1" xfId="8432" xr:uid="{00000000-0005-0000-0000-0000331D0000}"/>
    <cellStyle name="SAPExceptionLevel1 2" xfId="8755" xr:uid="{70AC503A-B27C-4C99-9AD3-83BD85591321}"/>
    <cellStyle name="SAPExceptionLevel2" xfId="8433" xr:uid="{00000000-0005-0000-0000-0000341D0000}"/>
    <cellStyle name="SAPExceptionLevel2 2" xfId="8756" xr:uid="{EC08BC73-BC92-4CBB-95F4-49E91C33CBD5}"/>
    <cellStyle name="SAPExceptionLevel3" xfId="8434" xr:uid="{00000000-0005-0000-0000-0000351D0000}"/>
    <cellStyle name="SAPExceptionLevel3 2" xfId="8757" xr:uid="{EAD9521C-A597-46BD-A62E-CC59F2B98B95}"/>
    <cellStyle name="SAPExceptionLevel4" xfId="8435" xr:uid="{00000000-0005-0000-0000-0000361D0000}"/>
    <cellStyle name="SAPExceptionLevel4 2" xfId="8758" xr:uid="{124FA9DF-49E7-47C1-A684-ED4468544A81}"/>
    <cellStyle name="SAPExceptionLevel5" xfId="8436" xr:uid="{00000000-0005-0000-0000-0000371D0000}"/>
    <cellStyle name="SAPExceptionLevel5 2" xfId="8759" xr:uid="{2684ED96-E491-49C7-B075-CB3C66D173DC}"/>
    <cellStyle name="SAPExceptionLevel6" xfId="8437" xr:uid="{00000000-0005-0000-0000-0000381D0000}"/>
    <cellStyle name="SAPExceptionLevel6 2" xfId="8760" xr:uid="{E9EBB1CB-284E-4ECD-80D2-CFC96816B3B6}"/>
    <cellStyle name="SAPExceptionLevel7" xfId="8438" xr:uid="{00000000-0005-0000-0000-0000391D0000}"/>
    <cellStyle name="SAPExceptionLevel7 2" xfId="8761" xr:uid="{FF9EAA56-1C88-42AE-B72F-FE4B3F39E929}"/>
    <cellStyle name="SAPExceptionLevel8" xfId="8439" xr:uid="{00000000-0005-0000-0000-00003A1D0000}"/>
    <cellStyle name="SAPExceptionLevel8 2" xfId="8762" xr:uid="{D8F498DD-862A-4DDD-87CD-6D2386792255}"/>
    <cellStyle name="SAPExceptionLevel9" xfId="8440" xr:uid="{00000000-0005-0000-0000-00003B1D0000}"/>
    <cellStyle name="SAPExceptionLevel9 2" xfId="8763" xr:uid="{B4C049F7-3AAD-4155-922D-30E740832C5E}"/>
    <cellStyle name="SAPHierarchyCell0" xfId="8441" xr:uid="{00000000-0005-0000-0000-00003C1D0000}"/>
    <cellStyle name="SAPHierarchyCell0 2" xfId="8764" xr:uid="{AD5A1B7E-2BE4-41E4-B869-9FBE79B7956B}"/>
    <cellStyle name="SAPHierarchyCell1" xfId="8442" xr:uid="{00000000-0005-0000-0000-00003D1D0000}"/>
    <cellStyle name="SAPHierarchyCell1 2" xfId="8765" xr:uid="{3BAAEC02-B479-46F0-B2BF-1FD89D1DB360}"/>
    <cellStyle name="SAPHierarchyCell2" xfId="8443" xr:uid="{00000000-0005-0000-0000-00003E1D0000}"/>
    <cellStyle name="SAPHierarchyCell2 2" xfId="8766" xr:uid="{68401123-263D-478B-8CC1-5D745045B5EA}"/>
    <cellStyle name="SAPHierarchyCell3" xfId="8444" xr:uid="{00000000-0005-0000-0000-00003F1D0000}"/>
    <cellStyle name="SAPHierarchyCell3 2" xfId="8767" xr:uid="{1445B6D9-E6DF-496E-B38A-7F4E55766494}"/>
    <cellStyle name="SAPHierarchyCell4" xfId="8445" xr:uid="{00000000-0005-0000-0000-0000401D0000}"/>
    <cellStyle name="SAPHierarchyCell4 2" xfId="8768" xr:uid="{00EA0B58-4DD1-47A1-A52F-6A5C4D4827C2}"/>
    <cellStyle name="SAPLockedDataCell" xfId="8446" xr:uid="{00000000-0005-0000-0000-0000411D0000}"/>
    <cellStyle name="SAPLockedDataCell 2" xfId="8769" xr:uid="{B839228E-81F8-4D39-8C16-A37A9F64652F}"/>
    <cellStyle name="SAPLockedDataTotalCell" xfId="8447" xr:uid="{00000000-0005-0000-0000-0000421D0000}"/>
    <cellStyle name="SAPLockedDataTotalCell 2" xfId="8770" xr:uid="{495A2532-1FFC-4B49-8FB6-638BF875879B}"/>
    <cellStyle name="SAPMemberCell" xfId="8448" xr:uid="{00000000-0005-0000-0000-0000431D0000}"/>
    <cellStyle name="SAPMemberCell 2" xfId="8771" xr:uid="{F6BFE54E-8CD6-4C65-8BC4-4DEEB6F9D5C0}"/>
    <cellStyle name="SAPMemberTotalCell" xfId="8449" xr:uid="{00000000-0005-0000-0000-0000441D0000}"/>
    <cellStyle name="SAPMemberTotalCell 2" xfId="8772" xr:uid="{BA360BDE-3D02-469B-BC26-9265C4E629E6}"/>
    <cellStyle name="SAPReadonlyDataCell" xfId="8450" xr:uid="{00000000-0005-0000-0000-0000451D0000}"/>
    <cellStyle name="SAPReadonlyDataCell 2" xfId="8773" xr:uid="{3C3CC1D7-D070-4A09-B39A-2805F05BCB11}"/>
    <cellStyle name="SAPReadonlyDataTotalCell" xfId="8451" xr:uid="{00000000-0005-0000-0000-0000461D0000}"/>
    <cellStyle name="SAPReadonlyDataTotalCell 2" xfId="8774" xr:uid="{B10939CF-692D-428F-AAB1-CB28CD85E632}"/>
    <cellStyle name="Shade" xfId="60" xr:uid="{00000000-0005-0000-0000-0000471D0000}"/>
    <cellStyle name="Special" xfId="61" xr:uid="{00000000-0005-0000-0000-0000481D0000}"/>
    <cellStyle name="Special 10" xfId="540" xr:uid="{00000000-0005-0000-0000-0000491D0000}"/>
    <cellStyle name="Special 10 2" xfId="7737" xr:uid="{00000000-0005-0000-0000-00004A1D0000}"/>
    <cellStyle name="Special 11" xfId="549" xr:uid="{00000000-0005-0000-0000-00004B1D0000}"/>
    <cellStyle name="Special 11 2" xfId="7738" xr:uid="{00000000-0005-0000-0000-00004C1D0000}"/>
    <cellStyle name="Special 12" xfId="558" xr:uid="{00000000-0005-0000-0000-00004D1D0000}"/>
    <cellStyle name="Special 12 2" xfId="7739" xr:uid="{00000000-0005-0000-0000-00004E1D0000}"/>
    <cellStyle name="Special 13" xfId="567" xr:uid="{00000000-0005-0000-0000-00004F1D0000}"/>
    <cellStyle name="Special 13 2" xfId="7740" xr:uid="{00000000-0005-0000-0000-0000501D0000}"/>
    <cellStyle name="Special 14" xfId="576" xr:uid="{00000000-0005-0000-0000-0000511D0000}"/>
    <cellStyle name="Special 14 2" xfId="7741" xr:uid="{00000000-0005-0000-0000-0000521D0000}"/>
    <cellStyle name="Special 15" xfId="585" xr:uid="{00000000-0005-0000-0000-0000531D0000}"/>
    <cellStyle name="Special 15 2" xfId="7742" xr:uid="{00000000-0005-0000-0000-0000541D0000}"/>
    <cellStyle name="Special 16" xfId="594" xr:uid="{00000000-0005-0000-0000-0000551D0000}"/>
    <cellStyle name="Special 16 2" xfId="7743" xr:uid="{00000000-0005-0000-0000-0000561D0000}"/>
    <cellStyle name="Special 17" xfId="603" xr:uid="{00000000-0005-0000-0000-0000571D0000}"/>
    <cellStyle name="Special 17 2" xfId="7744" xr:uid="{00000000-0005-0000-0000-0000581D0000}"/>
    <cellStyle name="Special 18" xfId="612" xr:uid="{00000000-0005-0000-0000-0000591D0000}"/>
    <cellStyle name="Special 18 2" xfId="7745" xr:uid="{00000000-0005-0000-0000-00005A1D0000}"/>
    <cellStyle name="Special 19" xfId="621" xr:uid="{00000000-0005-0000-0000-00005B1D0000}"/>
    <cellStyle name="Special 19 2" xfId="7746" xr:uid="{00000000-0005-0000-0000-00005C1D0000}"/>
    <cellStyle name="Special 2" xfId="145" xr:uid="{00000000-0005-0000-0000-00005D1D0000}"/>
    <cellStyle name="Special 2 10" xfId="1223" xr:uid="{00000000-0005-0000-0000-00005E1D0000}"/>
    <cellStyle name="Special 2 10 2" xfId="7799" xr:uid="{00000000-0005-0000-0000-00005F1D0000}"/>
    <cellStyle name="Special 2 11" xfId="1218" xr:uid="{00000000-0005-0000-0000-0000601D0000}"/>
    <cellStyle name="Special 2 11 2" xfId="7798" xr:uid="{00000000-0005-0000-0000-0000611D0000}"/>
    <cellStyle name="Special 2 12" xfId="1854" xr:uid="{00000000-0005-0000-0000-0000621D0000}"/>
    <cellStyle name="Special 2 12 2" xfId="7825" xr:uid="{00000000-0005-0000-0000-0000631D0000}"/>
    <cellStyle name="Special 2 13" xfId="2637" xr:uid="{00000000-0005-0000-0000-0000641D0000}"/>
    <cellStyle name="Special 2 13 2" xfId="7844" xr:uid="{00000000-0005-0000-0000-0000651D0000}"/>
    <cellStyle name="Special 2 14" xfId="2906" xr:uid="{00000000-0005-0000-0000-0000661D0000}"/>
    <cellStyle name="Special 2 14 2" xfId="7857" xr:uid="{00000000-0005-0000-0000-0000671D0000}"/>
    <cellStyle name="Special 2 15" xfId="3923" xr:uid="{00000000-0005-0000-0000-0000681D0000}"/>
    <cellStyle name="Special 2 15 2" xfId="7886" xr:uid="{00000000-0005-0000-0000-0000691D0000}"/>
    <cellStyle name="Special 2 16" xfId="7711" xr:uid="{00000000-0005-0000-0000-00006A1D0000}"/>
    <cellStyle name="Special 2 2" xfId="428" xr:uid="{00000000-0005-0000-0000-00006B1D0000}"/>
    <cellStyle name="Special 2 2 2" xfId="7730" xr:uid="{00000000-0005-0000-0000-00006C1D0000}"/>
    <cellStyle name="Special 2 3" xfId="800" xr:uid="{00000000-0005-0000-0000-00006D1D0000}"/>
    <cellStyle name="Special 2 3 2" xfId="7770" xr:uid="{00000000-0005-0000-0000-00006E1D0000}"/>
    <cellStyle name="Special 2 4" xfId="847" xr:uid="{00000000-0005-0000-0000-00006F1D0000}"/>
    <cellStyle name="Special 2 4 2" xfId="7773" xr:uid="{00000000-0005-0000-0000-0000701D0000}"/>
    <cellStyle name="Special 2 5" xfId="860" xr:uid="{00000000-0005-0000-0000-0000711D0000}"/>
    <cellStyle name="Special 2 5 2" xfId="7777" xr:uid="{00000000-0005-0000-0000-0000721D0000}"/>
    <cellStyle name="Special 2 6" xfId="866" xr:uid="{00000000-0005-0000-0000-0000731D0000}"/>
    <cellStyle name="Special 2 6 2" xfId="7778" xr:uid="{00000000-0005-0000-0000-0000741D0000}"/>
    <cellStyle name="Special 2 7" xfId="943" xr:uid="{00000000-0005-0000-0000-0000751D0000}"/>
    <cellStyle name="Special 2 7 2" xfId="7781" xr:uid="{00000000-0005-0000-0000-0000761D0000}"/>
    <cellStyle name="Special 2 8" xfId="930" xr:uid="{00000000-0005-0000-0000-0000771D0000}"/>
    <cellStyle name="Special 2 8 2" xfId="7780" xr:uid="{00000000-0005-0000-0000-0000781D0000}"/>
    <cellStyle name="Special 2 9" xfId="997" xr:uid="{00000000-0005-0000-0000-0000791D0000}"/>
    <cellStyle name="Special 2 9 2" xfId="7785" xr:uid="{00000000-0005-0000-0000-00007A1D0000}"/>
    <cellStyle name="Special 20" xfId="630" xr:uid="{00000000-0005-0000-0000-00007B1D0000}"/>
    <cellStyle name="Special 20 2" xfId="7747" xr:uid="{00000000-0005-0000-0000-00007C1D0000}"/>
    <cellStyle name="Special 21" xfId="639" xr:uid="{00000000-0005-0000-0000-00007D1D0000}"/>
    <cellStyle name="Special 21 2" xfId="7749" xr:uid="{00000000-0005-0000-0000-00007E1D0000}"/>
    <cellStyle name="Special 22" xfId="648" xr:uid="{00000000-0005-0000-0000-00007F1D0000}"/>
    <cellStyle name="Special 22 2" xfId="7750" xr:uid="{00000000-0005-0000-0000-0000801D0000}"/>
    <cellStyle name="Special 23" xfId="656" xr:uid="{00000000-0005-0000-0000-0000811D0000}"/>
    <cellStyle name="Special 23 2" xfId="7751" xr:uid="{00000000-0005-0000-0000-0000821D0000}"/>
    <cellStyle name="Special 24" xfId="665" xr:uid="{00000000-0005-0000-0000-0000831D0000}"/>
    <cellStyle name="Special 24 2" xfId="7752" xr:uid="{00000000-0005-0000-0000-0000841D0000}"/>
    <cellStyle name="Special 25" xfId="674" xr:uid="{00000000-0005-0000-0000-0000851D0000}"/>
    <cellStyle name="Special 25 2" xfId="7753" xr:uid="{00000000-0005-0000-0000-0000861D0000}"/>
    <cellStyle name="Special 26" xfId="683" xr:uid="{00000000-0005-0000-0000-0000871D0000}"/>
    <cellStyle name="Special 26 2" xfId="7754" xr:uid="{00000000-0005-0000-0000-0000881D0000}"/>
    <cellStyle name="Special 27" xfId="692" xr:uid="{00000000-0005-0000-0000-0000891D0000}"/>
    <cellStyle name="Special 27 2" xfId="7755" xr:uid="{00000000-0005-0000-0000-00008A1D0000}"/>
    <cellStyle name="Special 28" xfId="701" xr:uid="{00000000-0005-0000-0000-00008B1D0000}"/>
    <cellStyle name="Special 28 2" xfId="7756" xr:uid="{00000000-0005-0000-0000-00008C1D0000}"/>
    <cellStyle name="Special 29" xfId="710" xr:uid="{00000000-0005-0000-0000-00008D1D0000}"/>
    <cellStyle name="Special 29 2" xfId="7757" xr:uid="{00000000-0005-0000-0000-00008E1D0000}"/>
    <cellStyle name="Special 3" xfId="165" xr:uid="{00000000-0005-0000-0000-00008F1D0000}"/>
    <cellStyle name="Special 3 2" xfId="482" xr:uid="{00000000-0005-0000-0000-0000901D0000}"/>
    <cellStyle name="Special 3 2 2" xfId="7732" xr:uid="{00000000-0005-0000-0000-0000911D0000}"/>
    <cellStyle name="Special 3 3" xfId="802" xr:uid="{00000000-0005-0000-0000-0000921D0000}"/>
    <cellStyle name="Special 3 3 2" xfId="7771" xr:uid="{00000000-0005-0000-0000-0000931D0000}"/>
    <cellStyle name="Special 3 4" xfId="850" xr:uid="{00000000-0005-0000-0000-0000941D0000}"/>
    <cellStyle name="Special 3 4 2" xfId="7774" xr:uid="{00000000-0005-0000-0000-0000951D0000}"/>
    <cellStyle name="Special 3 5" xfId="857" xr:uid="{00000000-0005-0000-0000-0000961D0000}"/>
    <cellStyle name="Special 3 5 2" xfId="7776" xr:uid="{00000000-0005-0000-0000-0000971D0000}"/>
    <cellStyle name="Special 3 6" xfId="963" xr:uid="{00000000-0005-0000-0000-0000981D0000}"/>
    <cellStyle name="Special 3 6 2" xfId="1397" xr:uid="{00000000-0005-0000-0000-0000991D0000}"/>
    <cellStyle name="Special 3 6 2 2" xfId="7804" xr:uid="{00000000-0005-0000-0000-00009A1D0000}"/>
    <cellStyle name="Special 3 6 3" xfId="1634" xr:uid="{00000000-0005-0000-0000-00009B1D0000}"/>
    <cellStyle name="Special 3 6 3 2" xfId="7815" xr:uid="{00000000-0005-0000-0000-00009C1D0000}"/>
    <cellStyle name="Special 3 6 4" xfId="1962" xr:uid="{00000000-0005-0000-0000-00009D1D0000}"/>
    <cellStyle name="Special 3 6 4 2" xfId="7826" xr:uid="{00000000-0005-0000-0000-00009E1D0000}"/>
    <cellStyle name="Special 3 6 5" xfId="3077" xr:uid="{00000000-0005-0000-0000-00009F1D0000}"/>
    <cellStyle name="Special 3 6 5 2" xfId="7863" xr:uid="{00000000-0005-0000-0000-0000A01D0000}"/>
    <cellStyle name="Special 3 6 6" xfId="2973" xr:uid="{00000000-0005-0000-0000-0000A11D0000}"/>
    <cellStyle name="Special 3 6 6 2" xfId="7858" xr:uid="{00000000-0005-0000-0000-0000A21D0000}"/>
    <cellStyle name="Special 3 6 7" xfId="2884" xr:uid="{00000000-0005-0000-0000-0000A31D0000}"/>
    <cellStyle name="Special 3 6 7 2" xfId="7855" xr:uid="{00000000-0005-0000-0000-0000A41D0000}"/>
    <cellStyle name="Special 3 6 8" xfId="7782" xr:uid="{00000000-0005-0000-0000-0000A51D0000}"/>
    <cellStyle name="Special 3 7" xfId="998" xr:uid="{00000000-0005-0000-0000-0000A61D0000}"/>
    <cellStyle name="Special 3 7 2" xfId="1428" xr:uid="{00000000-0005-0000-0000-0000A71D0000}"/>
    <cellStyle name="Special 3 7 2 2" xfId="7808" xr:uid="{00000000-0005-0000-0000-0000A81D0000}"/>
    <cellStyle name="Special 3 7 3" xfId="1665" xr:uid="{00000000-0005-0000-0000-0000A91D0000}"/>
    <cellStyle name="Special 3 7 3 2" xfId="7817" xr:uid="{00000000-0005-0000-0000-0000AA1D0000}"/>
    <cellStyle name="Special 3 7 4" xfId="1993" xr:uid="{00000000-0005-0000-0000-0000AB1D0000}"/>
    <cellStyle name="Special 3 7 4 2" xfId="7829" xr:uid="{00000000-0005-0000-0000-0000AC1D0000}"/>
    <cellStyle name="Special 3 7 5" xfId="3111" xr:uid="{00000000-0005-0000-0000-0000AD1D0000}"/>
    <cellStyle name="Special 3 7 5 2" xfId="7866" xr:uid="{00000000-0005-0000-0000-0000AE1D0000}"/>
    <cellStyle name="Special 3 7 6" xfId="3296" xr:uid="{00000000-0005-0000-0000-0000AF1D0000}"/>
    <cellStyle name="Special 3 7 6 2" xfId="7873" xr:uid="{00000000-0005-0000-0000-0000B01D0000}"/>
    <cellStyle name="Special 3 7 7" xfId="2844" xr:uid="{00000000-0005-0000-0000-0000B11D0000}"/>
    <cellStyle name="Special 3 7 7 2" xfId="7853" xr:uid="{00000000-0005-0000-0000-0000B21D0000}"/>
    <cellStyle name="Special 3 7 8" xfId="7786" xr:uid="{00000000-0005-0000-0000-0000B31D0000}"/>
    <cellStyle name="Special 3 8" xfId="987" xr:uid="{00000000-0005-0000-0000-0000B41D0000}"/>
    <cellStyle name="Special 3 8 2" xfId="1419" xr:uid="{00000000-0005-0000-0000-0000B51D0000}"/>
    <cellStyle name="Special 3 8 2 2" xfId="7807" xr:uid="{00000000-0005-0000-0000-0000B61D0000}"/>
    <cellStyle name="Special 3 8 3" xfId="1656" xr:uid="{00000000-0005-0000-0000-0000B71D0000}"/>
    <cellStyle name="Special 3 8 3 2" xfId="7816" xr:uid="{00000000-0005-0000-0000-0000B81D0000}"/>
    <cellStyle name="Special 3 8 4" xfId="1984" xr:uid="{00000000-0005-0000-0000-0000B91D0000}"/>
    <cellStyle name="Special 3 8 4 2" xfId="7828" xr:uid="{00000000-0005-0000-0000-0000BA1D0000}"/>
    <cellStyle name="Special 3 8 5" xfId="3101" xr:uid="{00000000-0005-0000-0000-0000BB1D0000}"/>
    <cellStyle name="Special 3 8 5 2" xfId="7864" xr:uid="{00000000-0005-0000-0000-0000BC1D0000}"/>
    <cellStyle name="Special 3 8 6" xfId="3924" xr:uid="{00000000-0005-0000-0000-0000BD1D0000}"/>
    <cellStyle name="Special 3 8 6 2" xfId="7887" xr:uid="{00000000-0005-0000-0000-0000BE1D0000}"/>
    <cellStyle name="Special 3 8 7" xfId="4759" xr:uid="{00000000-0005-0000-0000-0000BF1D0000}"/>
    <cellStyle name="Special 3 8 7 2" xfId="7903" xr:uid="{00000000-0005-0000-0000-0000C01D0000}"/>
    <cellStyle name="Special 3 8 8" xfId="7784" xr:uid="{00000000-0005-0000-0000-0000C11D0000}"/>
    <cellStyle name="Special 3 9" xfId="7712" xr:uid="{00000000-0005-0000-0000-0000C21D0000}"/>
    <cellStyle name="Special 30" xfId="719" xr:uid="{00000000-0005-0000-0000-0000C31D0000}"/>
    <cellStyle name="Special 30 2" xfId="7758" xr:uid="{00000000-0005-0000-0000-0000C41D0000}"/>
    <cellStyle name="Special 31" xfId="728" xr:uid="{00000000-0005-0000-0000-0000C51D0000}"/>
    <cellStyle name="Special 31 2" xfId="7759" xr:uid="{00000000-0005-0000-0000-0000C61D0000}"/>
    <cellStyle name="Special 32" xfId="737" xr:uid="{00000000-0005-0000-0000-0000C71D0000}"/>
    <cellStyle name="Special 32 2" xfId="7760" xr:uid="{00000000-0005-0000-0000-0000C81D0000}"/>
    <cellStyle name="Special 33" xfId="745" xr:uid="{00000000-0005-0000-0000-0000C91D0000}"/>
    <cellStyle name="Special 33 2" xfId="7762" xr:uid="{00000000-0005-0000-0000-0000CA1D0000}"/>
    <cellStyle name="Special 34" xfId="752" xr:uid="{00000000-0005-0000-0000-0000CB1D0000}"/>
    <cellStyle name="Special 34 2" xfId="7763" xr:uid="{00000000-0005-0000-0000-0000CC1D0000}"/>
    <cellStyle name="Special 35" xfId="758" xr:uid="{00000000-0005-0000-0000-0000CD1D0000}"/>
    <cellStyle name="Special 35 2" xfId="7764" xr:uid="{00000000-0005-0000-0000-0000CE1D0000}"/>
    <cellStyle name="Special 36" xfId="764" xr:uid="{00000000-0005-0000-0000-0000CF1D0000}"/>
    <cellStyle name="Special 36 2" xfId="7765" xr:uid="{00000000-0005-0000-0000-0000D01D0000}"/>
    <cellStyle name="Special 37" xfId="770" xr:uid="{00000000-0005-0000-0000-0000D11D0000}"/>
    <cellStyle name="Special 37 2" xfId="7766" xr:uid="{00000000-0005-0000-0000-0000D21D0000}"/>
    <cellStyle name="Special 38" xfId="773" xr:uid="{00000000-0005-0000-0000-0000D31D0000}"/>
    <cellStyle name="Special 38 2" xfId="7767" xr:uid="{00000000-0005-0000-0000-0000D41D0000}"/>
    <cellStyle name="Special 39" xfId="779" xr:uid="{00000000-0005-0000-0000-0000D51D0000}"/>
    <cellStyle name="Special 39 2" xfId="1049" xr:uid="{00000000-0005-0000-0000-0000D61D0000}"/>
    <cellStyle name="Special 39 2 2" xfId="1473" xr:uid="{00000000-0005-0000-0000-0000D71D0000}"/>
    <cellStyle name="Special 39 2 2 2" xfId="7809" xr:uid="{00000000-0005-0000-0000-0000D81D0000}"/>
    <cellStyle name="Special 39 2 3" xfId="1706" xr:uid="{00000000-0005-0000-0000-0000D91D0000}"/>
    <cellStyle name="Special 39 2 3 2" xfId="7818" xr:uid="{00000000-0005-0000-0000-0000DA1D0000}"/>
    <cellStyle name="Special 39 2 4" xfId="2034" xr:uid="{00000000-0005-0000-0000-0000DB1D0000}"/>
    <cellStyle name="Special 39 2 4 2" xfId="7831" xr:uid="{00000000-0005-0000-0000-0000DC1D0000}"/>
    <cellStyle name="Special 39 2 5" xfId="3158" xr:uid="{00000000-0005-0000-0000-0000DD1D0000}"/>
    <cellStyle name="Special 39 2 5 2" xfId="7867" xr:uid="{00000000-0005-0000-0000-0000DE1D0000}"/>
    <cellStyle name="Special 39 2 6" xfId="2892" xr:uid="{00000000-0005-0000-0000-0000DF1D0000}"/>
    <cellStyle name="Special 39 2 6 2" xfId="7856" xr:uid="{00000000-0005-0000-0000-0000E01D0000}"/>
    <cellStyle name="Special 39 2 7" xfId="4033" xr:uid="{00000000-0005-0000-0000-0000E11D0000}"/>
    <cellStyle name="Special 39 2 7 2" xfId="7889" xr:uid="{00000000-0005-0000-0000-0000E21D0000}"/>
    <cellStyle name="Special 39 2 8" xfId="7788" xr:uid="{00000000-0005-0000-0000-0000E31D0000}"/>
    <cellStyle name="Special 39 3" xfId="1092" xr:uid="{00000000-0005-0000-0000-0000E41D0000}"/>
    <cellStyle name="Special 39 3 2" xfId="1515" xr:uid="{00000000-0005-0000-0000-0000E51D0000}"/>
    <cellStyle name="Special 39 3 2 2" xfId="7811" xr:uid="{00000000-0005-0000-0000-0000E61D0000}"/>
    <cellStyle name="Special 39 3 3" xfId="1747" xr:uid="{00000000-0005-0000-0000-0000E71D0000}"/>
    <cellStyle name="Special 39 3 3 2" xfId="7820" xr:uid="{00000000-0005-0000-0000-0000E81D0000}"/>
    <cellStyle name="Special 39 3 4" xfId="2075" xr:uid="{00000000-0005-0000-0000-0000E91D0000}"/>
    <cellStyle name="Special 39 3 4 2" xfId="7833" xr:uid="{00000000-0005-0000-0000-0000EA1D0000}"/>
    <cellStyle name="Special 39 3 5" xfId="3202" xr:uid="{00000000-0005-0000-0000-0000EB1D0000}"/>
    <cellStyle name="Special 39 3 5 2" xfId="7869" xr:uid="{00000000-0005-0000-0000-0000EC1D0000}"/>
    <cellStyle name="Special 39 3 6" xfId="3735" xr:uid="{00000000-0005-0000-0000-0000ED1D0000}"/>
    <cellStyle name="Special 39 3 6 2" xfId="7882" xr:uid="{00000000-0005-0000-0000-0000EE1D0000}"/>
    <cellStyle name="Special 39 3 7" xfId="4592" xr:uid="{00000000-0005-0000-0000-0000EF1D0000}"/>
    <cellStyle name="Special 39 3 7 2" xfId="7899" xr:uid="{00000000-0005-0000-0000-0000F01D0000}"/>
    <cellStyle name="Special 39 3 8" xfId="7792" xr:uid="{00000000-0005-0000-0000-0000F11D0000}"/>
    <cellStyle name="Special 39 4" xfId="1132" xr:uid="{00000000-0005-0000-0000-0000F21D0000}"/>
    <cellStyle name="Special 39 4 2" xfId="1555" xr:uid="{00000000-0005-0000-0000-0000F31D0000}"/>
    <cellStyle name="Special 39 4 2 2" xfId="7813" xr:uid="{00000000-0005-0000-0000-0000F41D0000}"/>
    <cellStyle name="Special 39 4 3" xfId="1786" xr:uid="{00000000-0005-0000-0000-0000F51D0000}"/>
    <cellStyle name="Special 39 4 3 2" xfId="7822" xr:uid="{00000000-0005-0000-0000-0000F61D0000}"/>
    <cellStyle name="Special 39 4 4" xfId="2114" xr:uid="{00000000-0005-0000-0000-0000F71D0000}"/>
    <cellStyle name="Special 39 4 4 2" xfId="7835" xr:uid="{00000000-0005-0000-0000-0000F81D0000}"/>
    <cellStyle name="Special 39 4 5" xfId="3241" xr:uid="{00000000-0005-0000-0000-0000F91D0000}"/>
    <cellStyle name="Special 39 4 5 2" xfId="7871" xr:uid="{00000000-0005-0000-0000-0000FA1D0000}"/>
    <cellStyle name="Special 39 4 6" xfId="2758" xr:uid="{00000000-0005-0000-0000-0000FB1D0000}"/>
    <cellStyle name="Special 39 4 6 2" xfId="7848" xr:uid="{00000000-0005-0000-0000-0000FC1D0000}"/>
    <cellStyle name="Special 39 4 7" xfId="2580" xr:uid="{00000000-0005-0000-0000-0000FD1D0000}"/>
    <cellStyle name="Special 39 4 7 2" xfId="7842" xr:uid="{00000000-0005-0000-0000-0000FE1D0000}"/>
    <cellStyle name="Special 39 4 8" xfId="7795" xr:uid="{00000000-0005-0000-0000-0000FF1D0000}"/>
    <cellStyle name="Special 39 5" xfId="7768" xr:uid="{00000000-0005-0000-0000-0000001E0000}"/>
    <cellStyle name="Special 4" xfId="169" xr:uid="{00000000-0005-0000-0000-0000011E0000}"/>
    <cellStyle name="Special 4 2" xfId="7713" xr:uid="{00000000-0005-0000-0000-0000021E0000}"/>
    <cellStyle name="Special 40" xfId="823" xr:uid="{00000000-0005-0000-0000-0000031E0000}"/>
    <cellStyle name="Special 40 2" xfId="1071" xr:uid="{00000000-0005-0000-0000-0000041E0000}"/>
    <cellStyle name="Special 40 2 2" xfId="1495" xr:uid="{00000000-0005-0000-0000-0000051E0000}"/>
    <cellStyle name="Special 40 2 2 2" xfId="7810" xr:uid="{00000000-0005-0000-0000-0000061E0000}"/>
    <cellStyle name="Special 40 2 3" xfId="1728" xr:uid="{00000000-0005-0000-0000-0000071E0000}"/>
    <cellStyle name="Special 40 2 3 2" xfId="7819" xr:uid="{00000000-0005-0000-0000-0000081E0000}"/>
    <cellStyle name="Special 40 2 4" xfId="2056" xr:uid="{00000000-0005-0000-0000-0000091E0000}"/>
    <cellStyle name="Special 40 2 4 2" xfId="7832" xr:uid="{00000000-0005-0000-0000-00000A1E0000}"/>
    <cellStyle name="Special 40 2 5" xfId="3181" xr:uid="{00000000-0005-0000-0000-00000B1E0000}"/>
    <cellStyle name="Special 40 2 5 2" xfId="7868" xr:uid="{00000000-0005-0000-0000-00000C1E0000}"/>
    <cellStyle name="Special 40 2 6" xfId="2842" xr:uid="{00000000-0005-0000-0000-00000D1E0000}"/>
    <cellStyle name="Special 40 2 6 2" xfId="7852" xr:uid="{00000000-0005-0000-0000-00000E1E0000}"/>
    <cellStyle name="Special 40 2 7" xfId="4014" xr:uid="{00000000-0005-0000-0000-00000F1E0000}"/>
    <cellStyle name="Special 40 2 7 2" xfId="7888" xr:uid="{00000000-0005-0000-0000-0000101E0000}"/>
    <cellStyle name="Special 40 2 8" xfId="7789" xr:uid="{00000000-0005-0000-0000-0000111E0000}"/>
    <cellStyle name="Special 40 3" xfId="1114" xr:uid="{00000000-0005-0000-0000-0000121E0000}"/>
    <cellStyle name="Special 40 3 2" xfId="1537" xr:uid="{00000000-0005-0000-0000-0000131E0000}"/>
    <cellStyle name="Special 40 3 2 2" xfId="7812" xr:uid="{00000000-0005-0000-0000-0000141E0000}"/>
    <cellStyle name="Special 40 3 3" xfId="1769" xr:uid="{00000000-0005-0000-0000-0000151E0000}"/>
    <cellStyle name="Special 40 3 3 2" xfId="7821" xr:uid="{00000000-0005-0000-0000-0000161E0000}"/>
    <cellStyle name="Special 40 3 4" xfId="2097" xr:uid="{00000000-0005-0000-0000-0000171E0000}"/>
    <cellStyle name="Special 40 3 4 2" xfId="7834" xr:uid="{00000000-0005-0000-0000-0000181E0000}"/>
    <cellStyle name="Special 40 3 5" xfId="3224" xr:uid="{00000000-0005-0000-0000-0000191E0000}"/>
    <cellStyle name="Special 40 3 5 2" xfId="7870" xr:uid="{00000000-0005-0000-0000-00001A1E0000}"/>
    <cellStyle name="Special 40 3 6" xfId="2825" xr:uid="{00000000-0005-0000-0000-00001B1E0000}"/>
    <cellStyle name="Special 40 3 6 2" xfId="7851" xr:uid="{00000000-0005-0000-0000-00001C1E0000}"/>
    <cellStyle name="Special 40 3 7" xfId="2820" xr:uid="{00000000-0005-0000-0000-00001D1E0000}"/>
    <cellStyle name="Special 40 3 7 2" xfId="7849" xr:uid="{00000000-0005-0000-0000-00001E1E0000}"/>
    <cellStyle name="Special 40 3 8" xfId="7793" xr:uid="{00000000-0005-0000-0000-00001F1E0000}"/>
    <cellStyle name="Special 40 4" xfId="1149" xr:uid="{00000000-0005-0000-0000-0000201E0000}"/>
    <cellStyle name="Special 40 4 2" xfId="1572" xr:uid="{00000000-0005-0000-0000-0000211E0000}"/>
    <cellStyle name="Special 40 4 2 2" xfId="7814" xr:uid="{00000000-0005-0000-0000-0000221E0000}"/>
    <cellStyle name="Special 40 4 3" xfId="1803" xr:uid="{00000000-0005-0000-0000-0000231E0000}"/>
    <cellStyle name="Special 40 4 3 2" xfId="7823" xr:uid="{00000000-0005-0000-0000-0000241E0000}"/>
    <cellStyle name="Special 40 4 4" xfId="2131" xr:uid="{00000000-0005-0000-0000-0000251E0000}"/>
    <cellStyle name="Special 40 4 4 2" xfId="7836" xr:uid="{00000000-0005-0000-0000-0000261E0000}"/>
    <cellStyle name="Special 40 4 5" xfId="3258" xr:uid="{00000000-0005-0000-0000-0000271E0000}"/>
    <cellStyle name="Special 40 4 5 2" xfId="7872" xr:uid="{00000000-0005-0000-0000-0000281E0000}"/>
    <cellStyle name="Special 40 4 6" xfId="3676" xr:uid="{00000000-0005-0000-0000-0000291E0000}"/>
    <cellStyle name="Special 40 4 6 2" xfId="7881" xr:uid="{00000000-0005-0000-0000-00002A1E0000}"/>
    <cellStyle name="Special 40 4 7" xfId="4546" xr:uid="{00000000-0005-0000-0000-00002B1E0000}"/>
    <cellStyle name="Special 40 4 7 2" xfId="7898" xr:uid="{00000000-0005-0000-0000-00002C1E0000}"/>
    <cellStyle name="Special 40 4 8" xfId="7796" xr:uid="{00000000-0005-0000-0000-00002D1E0000}"/>
    <cellStyle name="Special 40 5" xfId="7772" xr:uid="{00000000-0005-0000-0000-00002E1E0000}"/>
    <cellStyle name="Special 41" xfId="5805" xr:uid="{00000000-0005-0000-0000-00002F1E0000}"/>
    <cellStyle name="Special 41 2" xfId="7917" xr:uid="{00000000-0005-0000-0000-0000301E0000}"/>
    <cellStyle name="Special 42" xfId="5812" xr:uid="{00000000-0005-0000-0000-0000311E0000}"/>
    <cellStyle name="Special 42 2" xfId="7918" xr:uid="{00000000-0005-0000-0000-0000321E0000}"/>
    <cellStyle name="Special 43" xfId="5818" xr:uid="{00000000-0005-0000-0000-0000331E0000}"/>
    <cellStyle name="Special 43 2" xfId="7919" xr:uid="{00000000-0005-0000-0000-0000341E0000}"/>
    <cellStyle name="Special 44" xfId="5884" xr:uid="{00000000-0005-0000-0000-0000351E0000}"/>
    <cellStyle name="Special 44 2" xfId="7923" xr:uid="{00000000-0005-0000-0000-0000361E0000}"/>
    <cellStyle name="Special 45" xfId="6188" xr:uid="{00000000-0005-0000-0000-0000371E0000}"/>
    <cellStyle name="Special 45 2" xfId="7934" xr:uid="{00000000-0005-0000-0000-0000381E0000}"/>
    <cellStyle name="Special 46" xfId="5924" xr:uid="{00000000-0005-0000-0000-0000391E0000}"/>
    <cellStyle name="Special 46 2" xfId="7924" xr:uid="{00000000-0005-0000-0000-00003A1E0000}"/>
    <cellStyle name="Special 47" xfId="6233" xr:uid="{00000000-0005-0000-0000-00003B1E0000}"/>
    <cellStyle name="Special 47 2" xfId="7937" xr:uid="{00000000-0005-0000-0000-00003C1E0000}"/>
    <cellStyle name="Special 48" xfId="6717" xr:uid="{00000000-0005-0000-0000-00003D1E0000}"/>
    <cellStyle name="Special 48 2" xfId="7960" xr:uid="{00000000-0005-0000-0000-00003E1E0000}"/>
    <cellStyle name="Special 49" xfId="6418" xr:uid="{00000000-0005-0000-0000-00003F1E0000}"/>
    <cellStyle name="Special 49 2" xfId="7947" xr:uid="{00000000-0005-0000-0000-0000401E0000}"/>
    <cellStyle name="Special 5" xfId="332" xr:uid="{00000000-0005-0000-0000-0000411E0000}"/>
    <cellStyle name="Special 5 2" xfId="7724" xr:uid="{00000000-0005-0000-0000-0000421E0000}"/>
    <cellStyle name="Special 50" xfId="6564" xr:uid="{00000000-0005-0000-0000-0000431E0000}"/>
    <cellStyle name="Special 50 2" xfId="7954" xr:uid="{00000000-0005-0000-0000-0000441E0000}"/>
    <cellStyle name="Special 51" xfId="6027" xr:uid="{00000000-0005-0000-0000-0000451E0000}"/>
    <cellStyle name="Special 51 2" xfId="7926" xr:uid="{00000000-0005-0000-0000-0000461E0000}"/>
    <cellStyle name="Special 52" xfId="6068" xr:uid="{00000000-0005-0000-0000-0000471E0000}"/>
    <cellStyle name="Special 52 2" xfId="7929" xr:uid="{00000000-0005-0000-0000-0000481E0000}"/>
    <cellStyle name="Special 53" xfId="6515" xr:uid="{00000000-0005-0000-0000-0000491E0000}"/>
    <cellStyle name="Special 53 2" xfId="7951" xr:uid="{00000000-0005-0000-0000-00004A1E0000}"/>
    <cellStyle name="Special 54" xfId="7709" xr:uid="{00000000-0005-0000-0000-00004B1E0000}"/>
    <cellStyle name="Special 55" xfId="8565" xr:uid="{CF332BA0-6914-43A1-9594-4C62D3FB1F96}"/>
    <cellStyle name="Special 6" xfId="505" xr:uid="{00000000-0005-0000-0000-00004C1E0000}"/>
    <cellStyle name="Special 6 2" xfId="7733" xr:uid="{00000000-0005-0000-0000-00004D1E0000}"/>
    <cellStyle name="Special 7" xfId="513" xr:uid="{00000000-0005-0000-0000-00004E1E0000}"/>
    <cellStyle name="Special 7 2" xfId="7734" xr:uid="{00000000-0005-0000-0000-00004F1E0000}"/>
    <cellStyle name="Special 8" xfId="522" xr:uid="{00000000-0005-0000-0000-0000501E0000}"/>
    <cellStyle name="Special 8 2" xfId="7735" xr:uid="{00000000-0005-0000-0000-0000511E0000}"/>
    <cellStyle name="Special 9" xfId="531" xr:uid="{00000000-0005-0000-0000-0000521E0000}"/>
    <cellStyle name="Special 9 2" xfId="7736" xr:uid="{00000000-0005-0000-0000-0000531E0000}"/>
    <cellStyle name="STYL1 - Style1" xfId="333" xr:uid="{00000000-0005-0000-0000-0000541E0000}"/>
    <cellStyle name="Style 1" xfId="8452" xr:uid="{00000000-0005-0000-0000-0000551E0000}"/>
    <cellStyle name="Style 21" xfId="8453" xr:uid="{00000000-0005-0000-0000-0000561E0000}"/>
    <cellStyle name="Style 22" xfId="8454" xr:uid="{00000000-0005-0000-0000-0000571E0000}"/>
    <cellStyle name="Style 24" xfId="8455" xr:uid="{00000000-0005-0000-0000-0000581E0000}"/>
    <cellStyle name="Style 27" xfId="8456" xr:uid="{00000000-0005-0000-0000-0000591E0000}"/>
    <cellStyle name="Style 35" xfId="8457" xr:uid="{00000000-0005-0000-0000-00005A1E0000}"/>
    <cellStyle name="Style 36" xfId="8458" xr:uid="{00000000-0005-0000-0000-00005B1E0000}"/>
    <cellStyle name="Table  - Style6" xfId="334" xr:uid="{00000000-0005-0000-0000-00005C1E0000}"/>
    <cellStyle name="Table  - Style6 2" xfId="7725" xr:uid="{00000000-0005-0000-0000-00005D1E0000}"/>
    <cellStyle name="Table  - Style6 3" xfId="7761" xr:uid="{00000000-0005-0000-0000-00005E1E0000}"/>
    <cellStyle name="Text" xfId="62" xr:uid="{00000000-0005-0000-0000-00005F1E0000}"/>
    <cellStyle name="Text 10" xfId="867" xr:uid="{00000000-0005-0000-0000-0000601E0000}"/>
    <cellStyle name="Text 11" xfId="945" xr:uid="{00000000-0005-0000-0000-0000611E0000}"/>
    <cellStyle name="Text 12" xfId="928" xr:uid="{00000000-0005-0000-0000-0000621E0000}"/>
    <cellStyle name="Text 13" xfId="1001" xr:uid="{00000000-0005-0000-0000-0000631E0000}"/>
    <cellStyle name="Text 14" xfId="1225" xr:uid="{00000000-0005-0000-0000-0000641E0000}"/>
    <cellStyle name="Text 15" xfId="1217" xr:uid="{00000000-0005-0000-0000-0000651E0000}"/>
    <cellStyle name="Text 16" xfId="1855" xr:uid="{00000000-0005-0000-0000-0000661E0000}"/>
    <cellStyle name="Text 17" xfId="2640" xr:uid="{00000000-0005-0000-0000-0000671E0000}"/>
    <cellStyle name="Text 18" xfId="3500" xr:uid="{00000000-0005-0000-0000-0000681E0000}"/>
    <cellStyle name="Text 19" xfId="4403" xr:uid="{00000000-0005-0000-0000-0000691E0000}"/>
    <cellStyle name="Text 2" xfId="146" xr:uid="{00000000-0005-0000-0000-00006A1E0000}"/>
    <cellStyle name="Text 20" xfId="5807" xr:uid="{00000000-0005-0000-0000-00006B1E0000}"/>
    <cellStyle name="Text 21" xfId="5814" xr:uid="{00000000-0005-0000-0000-00006C1E0000}"/>
    <cellStyle name="Text 22" xfId="5819" xr:uid="{00000000-0005-0000-0000-00006D1E0000}"/>
    <cellStyle name="Text 23" xfId="5886" xr:uid="{00000000-0005-0000-0000-00006E1E0000}"/>
    <cellStyle name="Text 24" xfId="6421" xr:uid="{00000000-0005-0000-0000-00006F1E0000}"/>
    <cellStyle name="Text 25" xfId="6825" xr:uid="{00000000-0005-0000-0000-0000701E0000}"/>
    <cellStyle name="Text 26" xfId="6753" xr:uid="{00000000-0005-0000-0000-0000711E0000}"/>
    <cellStyle name="Text 27" xfId="6483" xr:uid="{00000000-0005-0000-0000-0000721E0000}"/>
    <cellStyle name="Text 28" xfId="6138" xr:uid="{00000000-0005-0000-0000-0000731E0000}"/>
    <cellStyle name="Text 29" xfId="6286" xr:uid="{00000000-0005-0000-0000-0000741E0000}"/>
    <cellStyle name="Text 3" xfId="166" xr:uid="{00000000-0005-0000-0000-0000751E0000}"/>
    <cellStyle name="Text 30" xfId="6977" xr:uid="{00000000-0005-0000-0000-0000761E0000}"/>
    <cellStyle name="Text 31" xfId="6901" xr:uid="{00000000-0005-0000-0000-0000771E0000}"/>
    <cellStyle name="Text 32" xfId="6661" xr:uid="{00000000-0005-0000-0000-0000781E0000}"/>
    <cellStyle name="Text 4" xfId="170" xr:uid="{00000000-0005-0000-0000-0000791E0000}"/>
    <cellStyle name="Text 5" xfId="335" xr:uid="{00000000-0005-0000-0000-00007A1E0000}"/>
    <cellStyle name="Text 6" xfId="430" xr:uid="{00000000-0005-0000-0000-00007B1E0000}"/>
    <cellStyle name="Text 7" xfId="780" xr:uid="{00000000-0005-0000-0000-00007C1E0000}"/>
    <cellStyle name="Text 8" xfId="824" xr:uid="{00000000-0005-0000-0000-00007D1E0000}"/>
    <cellStyle name="Text 9" xfId="858" xr:uid="{00000000-0005-0000-0000-00007E1E0000}"/>
    <cellStyle name="Title  - Style1" xfId="340" xr:uid="{00000000-0005-0000-0000-00007F1E0000}"/>
    <cellStyle name="Title 10" xfId="6839" xr:uid="{00000000-0005-0000-0000-0000801E0000}"/>
    <cellStyle name="Title 11" xfId="6417" xr:uid="{00000000-0005-0000-0000-0000811E0000}"/>
    <cellStyle name="Title 12" xfId="6866" xr:uid="{00000000-0005-0000-0000-0000821E0000}"/>
    <cellStyle name="Title 13" xfId="7038" xr:uid="{00000000-0005-0000-0000-0000831E0000}"/>
    <cellStyle name="Title 2" xfId="339" xr:uid="{00000000-0005-0000-0000-0000841E0000}"/>
    <cellStyle name="Title 2 10" xfId="6293" xr:uid="{00000000-0005-0000-0000-0000851E0000}"/>
    <cellStyle name="Title 2 11" xfId="6302" xr:uid="{00000000-0005-0000-0000-0000861E0000}"/>
    <cellStyle name="Title 2 12" xfId="5971" xr:uid="{00000000-0005-0000-0000-0000871E0000}"/>
    <cellStyle name="Title 2 2" xfId="341" xr:uid="{00000000-0005-0000-0000-0000881E0000}"/>
    <cellStyle name="Title 2 3" xfId="5891" xr:uid="{00000000-0005-0000-0000-0000891E0000}"/>
    <cellStyle name="Title 2 4" xfId="5890" xr:uid="{00000000-0005-0000-0000-00008A1E0000}"/>
    <cellStyle name="Title 2 5" xfId="5892" xr:uid="{00000000-0005-0000-0000-00008B1E0000}"/>
    <cellStyle name="Title 2 6" xfId="6299" xr:uid="{00000000-0005-0000-0000-00008C1E0000}"/>
    <cellStyle name="Title 2 7" xfId="6721" xr:uid="{00000000-0005-0000-0000-00008D1E0000}"/>
    <cellStyle name="Title 2 8" xfId="6274" xr:uid="{00000000-0005-0000-0000-00008E1E0000}"/>
    <cellStyle name="Title 2 9" xfId="6419" xr:uid="{00000000-0005-0000-0000-00008F1E0000}"/>
    <cellStyle name="Title 3" xfId="342" xr:uid="{00000000-0005-0000-0000-0000901E0000}"/>
    <cellStyle name="Title 4" xfId="5889" xr:uid="{00000000-0005-0000-0000-0000911E0000}"/>
    <cellStyle name="Title 5" xfId="6065" xr:uid="{00000000-0005-0000-0000-0000921E0000}"/>
    <cellStyle name="Title 6" xfId="6207" xr:uid="{00000000-0005-0000-0000-0000931E0000}"/>
    <cellStyle name="Title 7" xfId="5906" xr:uid="{00000000-0005-0000-0000-0000941E0000}"/>
    <cellStyle name="Title 8" xfId="6464" xr:uid="{00000000-0005-0000-0000-0000951E0000}"/>
    <cellStyle name="Title 9" xfId="6107" xr:uid="{00000000-0005-0000-0000-0000961E0000}"/>
    <cellStyle name="Titles" xfId="8459" xr:uid="{00000000-0005-0000-0000-0000971E0000}"/>
    <cellStyle name="Titles 2" xfId="8726" xr:uid="{AF913394-9758-4D87-92D5-83E37EA402AF}"/>
    <cellStyle name="Total 10" xfId="100" xr:uid="{00000000-0005-0000-0000-0000981E0000}"/>
    <cellStyle name="Total 10 10" xfId="6278" xr:uid="{00000000-0005-0000-0000-0000991E0000}"/>
    <cellStyle name="Total 10 11" xfId="6850" xr:uid="{00000000-0005-0000-0000-00009A1E0000}"/>
    <cellStyle name="Total 10 12" xfId="6834" xr:uid="{00000000-0005-0000-0000-00009B1E0000}"/>
    <cellStyle name="Total 10 2" xfId="532" xr:uid="{00000000-0005-0000-0000-00009C1E0000}"/>
    <cellStyle name="Total 10 3" xfId="5952" xr:uid="{00000000-0005-0000-0000-00009D1E0000}"/>
    <cellStyle name="Total 10 4" xfId="5872" xr:uid="{00000000-0005-0000-0000-00009E1E0000}"/>
    <cellStyle name="Total 10 5" xfId="6159" xr:uid="{00000000-0005-0000-0000-00009F1E0000}"/>
    <cellStyle name="Total 10 6" xfId="6312" xr:uid="{00000000-0005-0000-0000-0000A01E0000}"/>
    <cellStyle name="Total 10 7" xfId="6859" xr:uid="{00000000-0005-0000-0000-0000A11E0000}"/>
    <cellStyle name="Total 10 8" xfId="6616" xr:uid="{00000000-0005-0000-0000-0000A21E0000}"/>
    <cellStyle name="Total 10 9" xfId="6626" xr:uid="{00000000-0005-0000-0000-0000A31E0000}"/>
    <cellStyle name="Total 11" xfId="102" xr:uid="{00000000-0005-0000-0000-0000A41E0000}"/>
    <cellStyle name="Total 11 10" xfId="6012" xr:uid="{00000000-0005-0000-0000-0000A51E0000}"/>
    <cellStyle name="Total 11 11" xfId="6613" xr:uid="{00000000-0005-0000-0000-0000A61E0000}"/>
    <cellStyle name="Total 11 12" xfId="7022" xr:uid="{00000000-0005-0000-0000-0000A71E0000}"/>
    <cellStyle name="Total 11 2" xfId="541" xr:uid="{00000000-0005-0000-0000-0000A81E0000}"/>
    <cellStyle name="Total 11 3" xfId="5955" xr:uid="{00000000-0005-0000-0000-0000A91E0000}"/>
    <cellStyle name="Total 11 4" xfId="5870" xr:uid="{00000000-0005-0000-0000-0000AA1E0000}"/>
    <cellStyle name="Total 11 5" xfId="6209" xr:uid="{00000000-0005-0000-0000-0000AB1E0000}"/>
    <cellStyle name="Total 11 6" xfId="6596" xr:uid="{00000000-0005-0000-0000-0000AC1E0000}"/>
    <cellStyle name="Total 11 7" xfId="6432" xr:uid="{00000000-0005-0000-0000-0000AD1E0000}"/>
    <cellStyle name="Total 11 8" xfId="6595" xr:uid="{00000000-0005-0000-0000-0000AE1E0000}"/>
    <cellStyle name="Total 11 9" xfId="6584" xr:uid="{00000000-0005-0000-0000-0000AF1E0000}"/>
    <cellStyle name="Total 12" xfId="104" xr:uid="{00000000-0005-0000-0000-0000B01E0000}"/>
    <cellStyle name="Total 12 10" xfId="6341" xr:uid="{00000000-0005-0000-0000-0000B11E0000}"/>
    <cellStyle name="Total 12 11" xfId="6121" xr:uid="{00000000-0005-0000-0000-0000B21E0000}"/>
    <cellStyle name="Total 12 12" xfId="5946" xr:uid="{00000000-0005-0000-0000-0000B31E0000}"/>
    <cellStyle name="Total 12 2" xfId="550" xr:uid="{00000000-0005-0000-0000-0000B41E0000}"/>
    <cellStyle name="Total 12 3" xfId="5959" xr:uid="{00000000-0005-0000-0000-0000B51E0000}"/>
    <cellStyle name="Total 12 4" xfId="5865" xr:uid="{00000000-0005-0000-0000-0000B61E0000}"/>
    <cellStyle name="Total 12 5" xfId="6472" xr:uid="{00000000-0005-0000-0000-0000B71E0000}"/>
    <cellStyle name="Total 12 6" xfId="6713" xr:uid="{00000000-0005-0000-0000-0000B81E0000}"/>
    <cellStyle name="Total 12 7" xfId="6709" xr:uid="{00000000-0005-0000-0000-0000B91E0000}"/>
    <cellStyle name="Total 12 8" xfId="6468" xr:uid="{00000000-0005-0000-0000-0000BA1E0000}"/>
    <cellStyle name="Total 12 9" xfId="6443" xr:uid="{00000000-0005-0000-0000-0000BB1E0000}"/>
    <cellStyle name="Total 13" xfId="111" xr:uid="{00000000-0005-0000-0000-0000BC1E0000}"/>
    <cellStyle name="Total 13 10" xfId="6401" xr:uid="{00000000-0005-0000-0000-0000BD1E0000}"/>
    <cellStyle name="Total 13 11" xfId="6962" xr:uid="{00000000-0005-0000-0000-0000BE1E0000}"/>
    <cellStyle name="Total 13 12" xfId="6809" xr:uid="{00000000-0005-0000-0000-0000BF1E0000}"/>
    <cellStyle name="Total 13 2" xfId="559" xr:uid="{00000000-0005-0000-0000-0000C01E0000}"/>
    <cellStyle name="Total 13 3" xfId="5961" xr:uid="{00000000-0005-0000-0000-0000C11E0000}"/>
    <cellStyle name="Total 13 4" xfId="5862" xr:uid="{00000000-0005-0000-0000-0000C21E0000}"/>
    <cellStyle name="Total 13 5" xfId="6003" xr:uid="{00000000-0005-0000-0000-0000C31E0000}"/>
    <cellStyle name="Total 13 6" xfId="6561" xr:uid="{00000000-0005-0000-0000-0000C41E0000}"/>
    <cellStyle name="Total 13 7" xfId="6758" xr:uid="{00000000-0005-0000-0000-0000C51E0000}"/>
    <cellStyle name="Total 13 8" xfId="6495" xr:uid="{00000000-0005-0000-0000-0000C61E0000}"/>
    <cellStyle name="Total 13 9" xfId="6350" xr:uid="{00000000-0005-0000-0000-0000C71E0000}"/>
    <cellStyle name="Total 14" xfId="114" xr:uid="{00000000-0005-0000-0000-0000C81E0000}"/>
    <cellStyle name="Total 14 10" xfId="6934" xr:uid="{00000000-0005-0000-0000-0000C91E0000}"/>
    <cellStyle name="Total 14 11" xfId="6420" xr:uid="{00000000-0005-0000-0000-0000CA1E0000}"/>
    <cellStyle name="Total 14 12" xfId="7012" xr:uid="{00000000-0005-0000-0000-0000CB1E0000}"/>
    <cellStyle name="Total 14 2" xfId="568" xr:uid="{00000000-0005-0000-0000-0000CC1E0000}"/>
    <cellStyle name="Total 14 3" xfId="5964" xr:uid="{00000000-0005-0000-0000-0000CD1E0000}"/>
    <cellStyle name="Total 14 4" xfId="5859" xr:uid="{00000000-0005-0000-0000-0000CE1E0000}"/>
    <cellStyle name="Total 14 5" xfId="6011" xr:uid="{00000000-0005-0000-0000-0000CF1E0000}"/>
    <cellStyle name="Total 14 6" xfId="6790" xr:uid="{00000000-0005-0000-0000-0000D01E0000}"/>
    <cellStyle name="Total 14 7" xfId="5934" xr:uid="{00000000-0005-0000-0000-0000D11E0000}"/>
    <cellStyle name="Total 14 8" xfId="365" xr:uid="{00000000-0005-0000-0000-0000D21E0000}"/>
    <cellStyle name="Total 14 9" xfId="6454" xr:uid="{00000000-0005-0000-0000-0000D31E0000}"/>
    <cellStyle name="Total 15" xfId="115" xr:uid="{00000000-0005-0000-0000-0000D41E0000}"/>
    <cellStyle name="Total 15 10" xfId="6811" xr:uid="{00000000-0005-0000-0000-0000D51E0000}"/>
    <cellStyle name="Total 15 11" xfId="6055" xr:uid="{00000000-0005-0000-0000-0000D61E0000}"/>
    <cellStyle name="Total 15 12" xfId="6262" xr:uid="{00000000-0005-0000-0000-0000D71E0000}"/>
    <cellStyle name="Total 15 2" xfId="577" xr:uid="{00000000-0005-0000-0000-0000D81E0000}"/>
    <cellStyle name="Total 15 3" xfId="5967" xr:uid="{00000000-0005-0000-0000-0000D91E0000}"/>
    <cellStyle name="Total 15 4" xfId="6220" xr:uid="{00000000-0005-0000-0000-0000DA1E0000}"/>
    <cellStyle name="Total 15 5" xfId="5994" xr:uid="{00000000-0005-0000-0000-0000DB1E0000}"/>
    <cellStyle name="Total 15 6" xfId="6824" xr:uid="{00000000-0005-0000-0000-0000DC1E0000}"/>
    <cellStyle name="Total 15 7" xfId="6567" xr:uid="{00000000-0005-0000-0000-0000DD1E0000}"/>
    <cellStyle name="Total 15 8" xfId="6915" xr:uid="{00000000-0005-0000-0000-0000DE1E0000}"/>
    <cellStyle name="Total 15 9" xfId="6812" xr:uid="{00000000-0005-0000-0000-0000DF1E0000}"/>
    <cellStyle name="Total 16" xfId="118" xr:uid="{00000000-0005-0000-0000-0000E01E0000}"/>
    <cellStyle name="Total 16 10" xfId="6425" xr:uid="{00000000-0005-0000-0000-0000E11E0000}"/>
    <cellStyle name="Total 16 11" xfId="6619" xr:uid="{00000000-0005-0000-0000-0000E21E0000}"/>
    <cellStyle name="Total 16 12" xfId="6892" xr:uid="{00000000-0005-0000-0000-0000E31E0000}"/>
    <cellStyle name="Total 16 2" xfId="586" xr:uid="{00000000-0005-0000-0000-0000E41E0000}"/>
    <cellStyle name="Total 16 3" xfId="5969" xr:uid="{00000000-0005-0000-0000-0000E51E0000}"/>
    <cellStyle name="Total 16 4" xfId="6657" xr:uid="{00000000-0005-0000-0000-0000E61E0000}"/>
    <cellStyle name="Total 16 5" xfId="6416" xr:uid="{00000000-0005-0000-0000-0000E71E0000}"/>
    <cellStyle name="Total 16 6" xfId="6694" xr:uid="{00000000-0005-0000-0000-0000E81E0000}"/>
    <cellStyle name="Total 16 7" xfId="6092" xr:uid="{00000000-0005-0000-0000-0000E91E0000}"/>
    <cellStyle name="Total 16 8" xfId="6605" xr:uid="{00000000-0005-0000-0000-0000EA1E0000}"/>
    <cellStyle name="Total 16 9" xfId="6828" xr:uid="{00000000-0005-0000-0000-0000EB1E0000}"/>
    <cellStyle name="Total 17" xfId="119" xr:uid="{00000000-0005-0000-0000-0000EC1E0000}"/>
    <cellStyle name="Total 17 10" xfId="6482" xr:uid="{00000000-0005-0000-0000-0000ED1E0000}"/>
    <cellStyle name="Total 17 11" xfId="6352" xr:uid="{00000000-0005-0000-0000-0000EE1E0000}"/>
    <cellStyle name="Total 17 12" xfId="6931" xr:uid="{00000000-0005-0000-0000-0000EF1E0000}"/>
    <cellStyle name="Total 17 2" xfId="595" xr:uid="{00000000-0005-0000-0000-0000F01E0000}"/>
    <cellStyle name="Total 17 3" xfId="5974" xr:uid="{00000000-0005-0000-0000-0000F11E0000}"/>
    <cellStyle name="Total 17 4" xfId="6402" xr:uid="{00000000-0005-0000-0000-0000F21E0000}"/>
    <cellStyle name="Total 17 5" xfId="6849" xr:uid="{00000000-0005-0000-0000-0000F31E0000}"/>
    <cellStyle name="Total 17 6" xfId="6906" xr:uid="{00000000-0005-0000-0000-0000F41E0000}"/>
    <cellStyle name="Total 17 7" xfId="6127" xr:uid="{00000000-0005-0000-0000-0000F51E0000}"/>
    <cellStyle name="Total 17 8" xfId="6458" xr:uid="{00000000-0005-0000-0000-0000F61E0000}"/>
    <cellStyle name="Total 17 9" xfId="6990" xr:uid="{00000000-0005-0000-0000-0000F71E0000}"/>
    <cellStyle name="Total 18" xfId="123" xr:uid="{00000000-0005-0000-0000-0000F81E0000}"/>
    <cellStyle name="Total 18 10" xfId="7029" xr:uid="{00000000-0005-0000-0000-0000F91E0000}"/>
    <cellStyle name="Total 18 11" xfId="7047" xr:uid="{00000000-0005-0000-0000-0000FA1E0000}"/>
    <cellStyle name="Total 18 12" xfId="7063" xr:uid="{00000000-0005-0000-0000-0000FB1E0000}"/>
    <cellStyle name="Total 18 2" xfId="604" xr:uid="{00000000-0005-0000-0000-0000FC1E0000}"/>
    <cellStyle name="Total 18 3" xfId="5977" xr:uid="{00000000-0005-0000-0000-0000FD1E0000}"/>
    <cellStyle name="Total 18 4" xfId="6865" xr:uid="{00000000-0005-0000-0000-0000FE1E0000}"/>
    <cellStyle name="Total 18 5" xfId="6897" xr:uid="{00000000-0005-0000-0000-0000FF1E0000}"/>
    <cellStyle name="Total 18 6" xfId="6792" xr:uid="{00000000-0005-0000-0000-0000001F0000}"/>
    <cellStyle name="Total 18 7" xfId="6109" xr:uid="{00000000-0005-0000-0000-0000011F0000}"/>
    <cellStyle name="Total 18 8" xfId="6988" xr:uid="{00000000-0005-0000-0000-0000021F0000}"/>
    <cellStyle name="Total 18 9" xfId="6720" xr:uid="{00000000-0005-0000-0000-0000031F0000}"/>
    <cellStyle name="Total 19" xfId="132" xr:uid="{00000000-0005-0000-0000-0000041F0000}"/>
    <cellStyle name="Total 19 10" xfId="6711" xr:uid="{00000000-0005-0000-0000-0000051F0000}"/>
    <cellStyle name="Total 19 11" xfId="6478" xr:uid="{00000000-0005-0000-0000-0000061F0000}"/>
    <cellStyle name="Total 19 12" xfId="5911" xr:uid="{00000000-0005-0000-0000-0000071F0000}"/>
    <cellStyle name="Total 19 2" xfId="613" xr:uid="{00000000-0005-0000-0000-0000081F0000}"/>
    <cellStyle name="Total 19 3" xfId="5980" xr:uid="{00000000-0005-0000-0000-0000091F0000}"/>
    <cellStyle name="Total 19 4" xfId="6749" xr:uid="{00000000-0005-0000-0000-00000A1F0000}"/>
    <cellStyle name="Total 19 5" xfId="6822" xr:uid="{00000000-0005-0000-0000-00000B1F0000}"/>
    <cellStyle name="Total 19 6" xfId="5979" xr:uid="{00000000-0005-0000-0000-00000C1F0000}"/>
    <cellStyle name="Total 19 7" xfId="6174" xr:uid="{00000000-0005-0000-0000-00000D1F0000}"/>
    <cellStyle name="Total 19 8" xfId="6704" xr:uid="{00000000-0005-0000-0000-00000E1F0000}"/>
    <cellStyle name="Total 19 9" xfId="6643" xr:uid="{00000000-0005-0000-0000-00000F1F0000}"/>
    <cellStyle name="Total 2" xfId="63" xr:uid="{00000000-0005-0000-0000-0000101F0000}"/>
    <cellStyle name="Total 2 10" xfId="5918" xr:uid="{00000000-0005-0000-0000-0000111F0000}"/>
    <cellStyle name="Total 2 11" xfId="6333" xr:uid="{00000000-0005-0000-0000-0000121F0000}"/>
    <cellStyle name="Total 2 12" xfId="6501" xr:uid="{00000000-0005-0000-0000-0000131F0000}"/>
    <cellStyle name="Total 2 13" xfId="6636" xr:uid="{00000000-0005-0000-0000-0000141F0000}"/>
    <cellStyle name="Total 2 14" xfId="6967" xr:uid="{00000000-0005-0000-0000-0000151F0000}"/>
    <cellStyle name="Total 2 15" xfId="6366" xr:uid="{00000000-0005-0000-0000-0000161F0000}"/>
    <cellStyle name="Total 2 16" xfId="8460" xr:uid="{00000000-0005-0000-0000-0000171F0000}"/>
    <cellStyle name="Total 2 2" xfId="344" xr:uid="{00000000-0005-0000-0000-0000181F0000}"/>
    <cellStyle name="Total 2 2 10" xfId="6301" xr:uid="{00000000-0005-0000-0000-0000191F0000}"/>
    <cellStyle name="Total 2 2 11" xfId="6344" xr:uid="{00000000-0005-0000-0000-00001A1F0000}"/>
    <cellStyle name="Total 2 2 12" xfId="6139" xr:uid="{00000000-0005-0000-0000-00001B1F0000}"/>
    <cellStyle name="Total 2 2 13" xfId="6385" xr:uid="{00000000-0005-0000-0000-00001C1F0000}"/>
    <cellStyle name="Total 2 2 14" xfId="6457" xr:uid="{00000000-0005-0000-0000-00001D1F0000}"/>
    <cellStyle name="Total 2 2 2" xfId="454" xr:uid="{00000000-0005-0000-0000-00001E1F0000}"/>
    <cellStyle name="Total 2 2 2 2" xfId="1407" xr:uid="{00000000-0005-0000-0000-00001F1F0000}"/>
    <cellStyle name="Total 2 2 2 3" xfId="1644" xr:uid="{00000000-0005-0000-0000-0000201F0000}"/>
    <cellStyle name="Total 2 2 2 4" xfId="1972" xr:uid="{00000000-0005-0000-0000-0000211F0000}"/>
    <cellStyle name="Total 2 2 2 5" xfId="3087" xr:uid="{00000000-0005-0000-0000-0000221F0000}"/>
    <cellStyle name="Total 2 2 2 6" xfId="2982" xr:uid="{00000000-0005-0000-0000-0000231F0000}"/>
    <cellStyle name="Total 2 2 2 7" xfId="2960" xr:uid="{00000000-0005-0000-0000-0000241F0000}"/>
    <cellStyle name="Total 2 2 3" xfId="986" xr:uid="{00000000-0005-0000-0000-0000251F0000}"/>
    <cellStyle name="Total 2 2 3 2" xfId="1418" xr:uid="{00000000-0005-0000-0000-0000261F0000}"/>
    <cellStyle name="Total 2 2 3 3" xfId="1655" xr:uid="{00000000-0005-0000-0000-0000271F0000}"/>
    <cellStyle name="Total 2 2 3 4" xfId="1983" xr:uid="{00000000-0005-0000-0000-0000281F0000}"/>
    <cellStyle name="Total 2 2 3 5" xfId="3100" xr:uid="{00000000-0005-0000-0000-0000291F0000}"/>
    <cellStyle name="Total 2 2 3 6" xfId="3496" xr:uid="{00000000-0005-0000-0000-00002A1F0000}"/>
    <cellStyle name="Total 2 2 3 7" xfId="4400" xr:uid="{00000000-0005-0000-0000-00002B1F0000}"/>
    <cellStyle name="Total 2 2 4" xfId="1023" xr:uid="{00000000-0005-0000-0000-00002C1F0000}"/>
    <cellStyle name="Total 2 2 4 2" xfId="1449" xr:uid="{00000000-0005-0000-0000-00002D1F0000}"/>
    <cellStyle name="Total 2 2 4 3" xfId="1685" xr:uid="{00000000-0005-0000-0000-00002E1F0000}"/>
    <cellStyle name="Total 2 2 4 4" xfId="2013" xr:uid="{00000000-0005-0000-0000-00002F1F0000}"/>
    <cellStyle name="Total 2 2 4 5" xfId="3134" xr:uid="{00000000-0005-0000-0000-0000301F0000}"/>
    <cellStyle name="Total 2 2 4 6" xfId="3741" xr:uid="{00000000-0005-0000-0000-0000311F0000}"/>
    <cellStyle name="Total 2 2 4 7" xfId="4596" xr:uid="{00000000-0005-0000-0000-0000321F0000}"/>
    <cellStyle name="Total 2 2 5" xfId="5933" xr:uid="{00000000-0005-0000-0000-0000331F0000}"/>
    <cellStyle name="Total 2 2 6" xfId="5987" xr:uid="{00000000-0005-0000-0000-0000341F0000}"/>
    <cellStyle name="Total 2 2 7" xfId="6315" xr:uid="{00000000-0005-0000-0000-0000351F0000}"/>
    <cellStyle name="Total 2 2 8" xfId="6029" xr:uid="{00000000-0005-0000-0000-0000361F0000}"/>
    <cellStyle name="Total 2 2 9" xfId="6191" xr:uid="{00000000-0005-0000-0000-0000371F0000}"/>
    <cellStyle name="Total 2 3" xfId="791" xr:uid="{00000000-0005-0000-0000-0000381F0000}"/>
    <cellStyle name="Total 2 3 2" xfId="1059" xr:uid="{00000000-0005-0000-0000-0000391F0000}"/>
    <cellStyle name="Total 2 3 2 2" xfId="1484" xr:uid="{00000000-0005-0000-0000-00003A1F0000}"/>
    <cellStyle name="Total 2 3 2 3" xfId="1717" xr:uid="{00000000-0005-0000-0000-00003B1F0000}"/>
    <cellStyle name="Total 2 3 2 4" xfId="2045" xr:uid="{00000000-0005-0000-0000-00003C1F0000}"/>
    <cellStyle name="Total 2 3 2 5" xfId="3169" xr:uid="{00000000-0005-0000-0000-00003D1F0000}"/>
    <cellStyle name="Total 2 3 2 6" xfId="2985" xr:uid="{00000000-0005-0000-0000-00003E1F0000}"/>
    <cellStyle name="Total 2 3 2 7" xfId="2843" xr:uid="{00000000-0005-0000-0000-00003F1F0000}"/>
    <cellStyle name="Total 2 3 3" xfId="1103" xr:uid="{00000000-0005-0000-0000-0000401F0000}"/>
    <cellStyle name="Total 2 3 3 2" xfId="1526" xr:uid="{00000000-0005-0000-0000-0000411F0000}"/>
    <cellStyle name="Total 2 3 3 3" xfId="1758" xr:uid="{00000000-0005-0000-0000-0000421F0000}"/>
    <cellStyle name="Total 2 3 3 4" xfId="2086" xr:uid="{00000000-0005-0000-0000-0000431F0000}"/>
    <cellStyle name="Total 2 3 3 5" xfId="3213" xr:uid="{00000000-0005-0000-0000-0000441F0000}"/>
    <cellStyle name="Total 2 3 3 6" xfId="3505" xr:uid="{00000000-0005-0000-0000-0000451F0000}"/>
    <cellStyle name="Total 2 3 3 7" xfId="4405" xr:uid="{00000000-0005-0000-0000-0000461F0000}"/>
    <cellStyle name="Total 2 3 4" xfId="1142" xr:uid="{00000000-0005-0000-0000-0000471F0000}"/>
    <cellStyle name="Total 2 3 4 2" xfId="1565" xr:uid="{00000000-0005-0000-0000-0000481F0000}"/>
    <cellStyle name="Total 2 3 4 3" xfId="1796" xr:uid="{00000000-0005-0000-0000-0000491F0000}"/>
    <cellStyle name="Total 2 3 4 4" xfId="2124" xr:uid="{00000000-0005-0000-0000-00004A1F0000}"/>
    <cellStyle name="Total 2 3 4 5" xfId="3251" xr:uid="{00000000-0005-0000-0000-00004B1F0000}"/>
    <cellStyle name="Total 2 3 4 6" xfId="3713" xr:uid="{00000000-0005-0000-0000-00004C1F0000}"/>
    <cellStyle name="Total 2 3 4 7" xfId="4577" xr:uid="{00000000-0005-0000-0000-00004D1F0000}"/>
    <cellStyle name="Total 2 4" xfId="835" xr:uid="{00000000-0005-0000-0000-00004E1F0000}"/>
    <cellStyle name="Total 2 4 2" xfId="1081" xr:uid="{00000000-0005-0000-0000-00004F1F0000}"/>
    <cellStyle name="Total 2 4 2 2" xfId="1505" xr:uid="{00000000-0005-0000-0000-0000501F0000}"/>
    <cellStyle name="Total 2 4 2 3" xfId="1738" xr:uid="{00000000-0005-0000-0000-0000511F0000}"/>
    <cellStyle name="Total 2 4 2 4" xfId="2066" xr:uid="{00000000-0005-0000-0000-0000521F0000}"/>
    <cellStyle name="Total 2 4 2 5" xfId="3191" xr:uid="{00000000-0005-0000-0000-0000531F0000}"/>
    <cellStyle name="Total 2 4 2 6" xfId="4007" xr:uid="{00000000-0005-0000-0000-0000541F0000}"/>
    <cellStyle name="Total 2 4 2 7" xfId="4819" xr:uid="{00000000-0005-0000-0000-0000551F0000}"/>
    <cellStyle name="Total 2 4 3" xfId="1124" xr:uid="{00000000-0005-0000-0000-0000561F0000}"/>
    <cellStyle name="Total 2 4 3 2" xfId="1547" xr:uid="{00000000-0005-0000-0000-0000571F0000}"/>
    <cellStyle name="Total 2 4 3 3" xfId="1779" xr:uid="{00000000-0005-0000-0000-0000581F0000}"/>
    <cellStyle name="Total 2 4 3 4" xfId="2107" xr:uid="{00000000-0005-0000-0000-0000591F0000}"/>
    <cellStyle name="Total 2 4 3 5" xfId="3234" xr:uid="{00000000-0005-0000-0000-00005A1F0000}"/>
    <cellStyle name="Total 2 4 3 6" xfId="2545" xr:uid="{00000000-0005-0000-0000-00005B1F0000}"/>
    <cellStyle name="Total 2 4 3 7" xfId="3959" xr:uid="{00000000-0005-0000-0000-00005C1F0000}"/>
    <cellStyle name="Total 2 4 4" xfId="1159" xr:uid="{00000000-0005-0000-0000-00005D1F0000}"/>
    <cellStyle name="Total 2 4 4 2" xfId="1582" xr:uid="{00000000-0005-0000-0000-00005E1F0000}"/>
    <cellStyle name="Total 2 4 4 3" xfId="1813" xr:uid="{00000000-0005-0000-0000-00005F1F0000}"/>
    <cellStyle name="Total 2 4 4 4" xfId="2141" xr:uid="{00000000-0005-0000-0000-0000601F0000}"/>
    <cellStyle name="Total 2 4 4 5" xfId="3268" xr:uid="{00000000-0005-0000-0000-0000611F0000}"/>
    <cellStyle name="Total 2 4 4 6" xfId="2925" xr:uid="{00000000-0005-0000-0000-0000621F0000}"/>
    <cellStyle name="Total 2 4 4 7" xfId="3994" xr:uid="{00000000-0005-0000-0000-0000631F0000}"/>
    <cellStyle name="Total 2 5" xfId="813" xr:uid="{00000000-0005-0000-0000-0000641F0000}"/>
    <cellStyle name="Total 2 6" xfId="5894" xr:uid="{00000000-0005-0000-0000-0000651F0000}"/>
    <cellStyle name="Total 2 7" xfId="6021" xr:uid="{00000000-0005-0000-0000-0000661F0000}"/>
    <cellStyle name="Total 2 8" xfId="6634" xr:uid="{00000000-0005-0000-0000-0000671F0000}"/>
    <cellStyle name="Total 2 9" xfId="6590" xr:uid="{00000000-0005-0000-0000-0000681F0000}"/>
    <cellStyle name="Total 20" xfId="134" xr:uid="{00000000-0005-0000-0000-0000691F0000}"/>
    <cellStyle name="Total 20 10" xfId="6702" xr:uid="{00000000-0005-0000-0000-00006A1F0000}"/>
    <cellStyle name="Total 20 11" xfId="6074" xr:uid="{00000000-0005-0000-0000-00006B1F0000}"/>
    <cellStyle name="Total 20 12" xfId="6927" xr:uid="{00000000-0005-0000-0000-00006C1F0000}"/>
    <cellStyle name="Total 20 2" xfId="622" xr:uid="{00000000-0005-0000-0000-00006D1F0000}"/>
    <cellStyle name="Total 20 3" xfId="5982" xr:uid="{00000000-0005-0000-0000-00006E1F0000}"/>
    <cellStyle name="Total 20 4" xfId="6710" xr:uid="{00000000-0005-0000-0000-00006F1F0000}"/>
    <cellStyle name="Total 20 5" xfId="6337" xr:uid="{00000000-0005-0000-0000-0000701F0000}"/>
    <cellStyle name="Total 20 6" xfId="6738" xr:uid="{00000000-0005-0000-0000-0000711F0000}"/>
    <cellStyle name="Total 20 7" xfId="6818" xr:uid="{00000000-0005-0000-0000-0000721F0000}"/>
    <cellStyle name="Total 20 8" xfId="6039" xr:uid="{00000000-0005-0000-0000-0000731F0000}"/>
    <cellStyle name="Total 20 9" xfId="6197" xr:uid="{00000000-0005-0000-0000-0000741F0000}"/>
    <cellStyle name="Total 21" xfId="135" xr:uid="{00000000-0005-0000-0000-0000751F0000}"/>
    <cellStyle name="Total 21 10" xfId="6838" xr:uid="{00000000-0005-0000-0000-0000761F0000}"/>
    <cellStyle name="Total 21 11" xfId="7000" xr:uid="{00000000-0005-0000-0000-0000771F0000}"/>
    <cellStyle name="Total 21 12" xfId="6545" xr:uid="{00000000-0005-0000-0000-0000781F0000}"/>
    <cellStyle name="Total 21 2" xfId="631" xr:uid="{00000000-0005-0000-0000-0000791F0000}"/>
    <cellStyle name="Total 21 3" xfId="5985" xr:uid="{00000000-0005-0000-0000-00007A1F0000}"/>
    <cellStyle name="Total 21 4" xfId="6330" xr:uid="{00000000-0005-0000-0000-00007B1F0000}"/>
    <cellStyle name="Total 21 5" xfId="6255" xr:uid="{00000000-0005-0000-0000-00007C1F0000}"/>
    <cellStyle name="Total 21 6" xfId="6164" xr:uid="{00000000-0005-0000-0000-00007D1F0000}"/>
    <cellStyle name="Total 21 7" xfId="6114" xr:uid="{00000000-0005-0000-0000-00007E1F0000}"/>
    <cellStyle name="Total 21 8" xfId="6819" xr:uid="{00000000-0005-0000-0000-00007F1F0000}"/>
    <cellStyle name="Total 21 9" xfId="6667" xr:uid="{00000000-0005-0000-0000-0000801F0000}"/>
    <cellStyle name="Total 22" xfId="136" xr:uid="{00000000-0005-0000-0000-0000811F0000}"/>
    <cellStyle name="Total 22 10" xfId="6868" xr:uid="{00000000-0005-0000-0000-0000821F0000}"/>
    <cellStyle name="Total 22 11" xfId="7040" xr:uid="{00000000-0005-0000-0000-0000831F0000}"/>
    <cellStyle name="Total 22 12" xfId="7056" xr:uid="{00000000-0005-0000-0000-0000841F0000}"/>
    <cellStyle name="Total 22 2" xfId="640" xr:uid="{00000000-0005-0000-0000-0000851F0000}"/>
    <cellStyle name="Total 22 3" xfId="5988" xr:uid="{00000000-0005-0000-0000-0000861F0000}"/>
    <cellStyle name="Total 22 4" xfId="6129" xr:uid="{00000000-0005-0000-0000-0000871F0000}"/>
    <cellStyle name="Total 22 5" xfId="6882" xr:uid="{00000000-0005-0000-0000-0000881F0000}"/>
    <cellStyle name="Total 22 6" xfId="6106" xr:uid="{00000000-0005-0000-0000-0000891F0000}"/>
    <cellStyle name="Total 22 7" xfId="6945" xr:uid="{00000000-0005-0000-0000-00008A1F0000}"/>
    <cellStyle name="Total 22 8" xfId="6976" xr:uid="{00000000-0005-0000-0000-00008B1F0000}"/>
    <cellStyle name="Total 22 9" xfId="6086" xr:uid="{00000000-0005-0000-0000-00008C1F0000}"/>
    <cellStyle name="Total 23" xfId="147" xr:uid="{00000000-0005-0000-0000-00008D1F0000}"/>
    <cellStyle name="Total 24" xfId="167" xr:uid="{00000000-0005-0000-0000-00008E1F0000}"/>
    <cellStyle name="Total 25" xfId="171" xr:uid="{00000000-0005-0000-0000-00008F1F0000}"/>
    <cellStyle name="Total 26" xfId="343" xr:uid="{00000000-0005-0000-0000-0000901F0000}"/>
    <cellStyle name="Total 26 10" xfId="7027" xr:uid="{00000000-0005-0000-0000-0000911F0000}"/>
    <cellStyle name="Total 26 11" xfId="7046" xr:uid="{00000000-0005-0000-0000-0000921F0000}"/>
    <cellStyle name="Total 26 12" xfId="7062" xr:uid="{00000000-0005-0000-0000-0000931F0000}"/>
    <cellStyle name="Total 26 2" xfId="675" xr:uid="{00000000-0005-0000-0000-0000941F0000}"/>
    <cellStyle name="Total 26 3" xfId="5996" xr:uid="{00000000-0005-0000-0000-0000951F0000}"/>
    <cellStyle name="Total 26 4" xfId="6861" xr:uid="{00000000-0005-0000-0000-0000961F0000}"/>
    <cellStyle name="Total 26 5" xfId="6891" xr:uid="{00000000-0005-0000-0000-0000971F0000}"/>
    <cellStyle name="Total 26 6" xfId="6298" xr:uid="{00000000-0005-0000-0000-0000981F0000}"/>
    <cellStyle name="Total 26 7" xfId="6311" xr:uid="{00000000-0005-0000-0000-0000991F0000}"/>
    <cellStyle name="Total 26 8" xfId="6985" xr:uid="{00000000-0005-0000-0000-00009A1F0000}"/>
    <cellStyle name="Total 26 9" xfId="6147" xr:uid="{00000000-0005-0000-0000-00009B1F0000}"/>
    <cellStyle name="Total 27" xfId="684" xr:uid="{00000000-0005-0000-0000-00009C1F0000}"/>
    <cellStyle name="Total 28" xfId="693" xr:uid="{00000000-0005-0000-0000-00009D1F0000}"/>
    <cellStyle name="Total 29" xfId="702" xr:uid="{00000000-0005-0000-0000-00009E1F0000}"/>
    <cellStyle name="Total 3" xfId="74" xr:uid="{00000000-0005-0000-0000-00009F1F0000}"/>
    <cellStyle name="Total 3 10" xfId="6046" xr:uid="{00000000-0005-0000-0000-0000A01F0000}"/>
    <cellStyle name="Total 3 11" xfId="6857" xr:uid="{00000000-0005-0000-0000-0000A11F0000}"/>
    <cellStyle name="Total 3 12" xfId="5915" xr:uid="{00000000-0005-0000-0000-0000A21F0000}"/>
    <cellStyle name="Total 3 13" xfId="6575" xr:uid="{00000000-0005-0000-0000-0000A31F0000}"/>
    <cellStyle name="Total 3 14" xfId="5917" xr:uid="{00000000-0005-0000-0000-0000A41F0000}"/>
    <cellStyle name="Total 3 15" xfId="6163" xr:uid="{00000000-0005-0000-0000-0000A51F0000}"/>
    <cellStyle name="Total 3 2" xfId="345" xr:uid="{00000000-0005-0000-0000-0000A61F0000}"/>
    <cellStyle name="Total 3 2 10" xfId="6649" xr:uid="{00000000-0005-0000-0000-0000A71F0000}"/>
    <cellStyle name="Total 3 2 11" xfId="6236" xr:uid="{00000000-0005-0000-0000-0000A81F0000}"/>
    <cellStyle name="Total 3 2 12" xfId="5940" xr:uid="{00000000-0005-0000-0000-0000A91F0000}"/>
    <cellStyle name="Total 3 2 2" xfId="476" xr:uid="{00000000-0005-0000-0000-0000AA1F0000}"/>
    <cellStyle name="Total 3 2 3" xfId="5937" xr:uid="{00000000-0005-0000-0000-0000AB1F0000}"/>
    <cellStyle name="Total 3 2 4" xfId="5958" xr:uid="{00000000-0005-0000-0000-0000AC1F0000}"/>
    <cellStyle name="Total 3 2 5" xfId="5866" xr:uid="{00000000-0005-0000-0000-0000AD1F0000}"/>
    <cellStyle name="Total 3 2 6" xfId="6444" xr:uid="{00000000-0005-0000-0000-0000AE1F0000}"/>
    <cellStyle name="Total 3 2 7" xfId="6523" xr:uid="{00000000-0005-0000-0000-0000AF1F0000}"/>
    <cellStyle name="Total 3 2 8" xfId="6238" xr:uid="{00000000-0005-0000-0000-0000B01F0000}"/>
    <cellStyle name="Total 3 2 9" xfId="6287" xr:uid="{00000000-0005-0000-0000-0000B11F0000}"/>
    <cellStyle name="Total 3 3" xfId="801" xr:uid="{00000000-0005-0000-0000-0000B21F0000}"/>
    <cellStyle name="Total 3 4" xfId="848" xr:uid="{00000000-0005-0000-0000-0000B31F0000}"/>
    <cellStyle name="Total 3 5" xfId="859" xr:uid="{00000000-0005-0000-0000-0000B41F0000}"/>
    <cellStyle name="Total 3 6" xfId="5895" xr:uid="{00000000-0005-0000-0000-0000B51F0000}"/>
    <cellStyle name="Total 3 7" xfId="5920" xr:uid="{00000000-0005-0000-0000-0000B61F0000}"/>
    <cellStyle name="Total 3 8" xfId="6067" xr:uid="{00000000-0005-0000-0000-0000B71F0000}"/>
    <cellStyle name="Total 3 9" xfId="6206" xr:uid="{00000000-0005-0000-0000-0000B81F0000}"/>
    <cellStyle name="Total 30" xfId="711" xr:uid="{00000000-0005-0000-0000-0000B91F0000}"/>
    <cellStyle name="Total 31" xfId="720" xr:uid="{00000000-0005-0000-0000-0000BA1F0000}"/>
    <cellStyle name="Total 32" xfId="729" xr:uid="{00000000-0005-0000-0000-0000BB1F0000}"/>
    <cellStyle name="Total 33" xfId="738" xr:uid="{00000000-0005-0000-0000-0000BC1F0000}"/>
    <cellStyle name="Total 34" xfId="746" xr:uid="{00000000-0005-0000-0000-0000BD1F0000}"/>
    <cellStyle name="Total 35" xfId="753" xr:uid="{00000000-0005-0000-0000-0000BE1F0000}"/>
    <cellStyle name="Total 36" xfId="759" xr:uid="{00000000-0005-0000-0000-0000BF1F0000}"/>
    <cellStyle name="Total 37" xfId="765" xr:uid="{00000000-0005-0000-0000-0000C01F0000}"/>
    <cellStyle name="Total 38" xfId="771" xr:uid="{00000000-0005-0000-0000-0000C11F0000}"/>
    <cellStyle name="Total 39" xfId="774" xr:uid="{00000000-0005-0000-0000-0000C21F0000}"/>
    <cellStyle name="Total 4" xfId="76" xr:uid="{00000000-0005-0000-0000-0000C31F0000}"/>
    <cellStyle name="Total 4 10" xfId="1228" xr:uid="{00000000-0005-0000-0000-0000C41F0000}"/>
    <cellStyle name="Total 4 11" xfId="1216" xr:uid="{00000000-0005-0000-0000-0000C51F0000}"/>
    <cellStyle name="Total 4 12" xfId="1856" xr:uid="{00000000-0005-0000-0000-0000C61F0000}"/>
    <cellStyle name="Total 4 13" xfId="2643" xr:uid="{00000000-0005-0000-0000-0000C71F0000}"/>
    <cellStyle name="Total 4 14" xfId="2899" xr:uid="{00000000-0005-0000-0000-0000C81F0000}"/>
    <cellStyle name="Total 4 15" xfId="3736" xr:uid="{00000000-0005-0000-0000-0000C91F0000}"/>
    <cellStyle name="Total 4 16" xfId="5896" xr:uid="{00000000-0005-0000-0000-0000CA1F0000}"/>
    <cellStyle name="Total 4 17" xfId="5888" xr:uid="{00000000-0005-0000-0000-0000CB1F0000}"/>
    <cellStyle name="Total 4 18" xfId="6135" xr:uid="{00000000-0005-0000-0000-0000CC1F0000}"/>
    <cellStyle name="Total 4 19" xfId="6956" xr:uid="{00000000-0005-0000-0000-0000CD1F0000}"/>
    <cellStyle name="Total 4 2" xfId="346" xr:uid="{00000000-0005-0000-0000-0000CE1F0000}"/>
    <cellStyle name="Total 4 20" xfId="6699" xr:uid="{00000000-0005-0000-0000-0000CF1F0000}"/>
    <cellStyle name="Total 4 21" xfId="6499" xr:uid="{00000000-0005-0000-0000-0000D01F0000}"/>
    <cellStyle name="Total 4 22" xfId="7025" xr:uid="{00000000-0005-0000-0000-0000D11F0000}"/>
    <cellStyle name="Total 4 23" xfId="6381" xr:uid="{00000000-0005-0000-0000-0000D21F0000}"/>
    <cellStyle name="Total 4 24" xfId="6804" xr:uid="{00000000-0005-0000-0000-0000D31F0000}"/>
    <cellStyle name="Total 4 25" xfId="6112" xr:uid="{00000000-0005-0000-0000-0000D41F0000}"/>
    <cellStyle name="Total 4 3" xfId="803" xr:uid="{00000000-0005-0000-0000-0000D51F0000}"/>
    <cellStyle name="Total 4 4" xfId="851" xr:uid="{00000000-0005-0000-0000-0000D61F0000}"/>
    <cellStyle name="Total 4 5" xfId="856" xr:uid="{00000000-0005-0000-0000-0000D71F0000}"/>
    <cellStyle name="Total 4 6" xfId="868" xr:uid="{00000000-0005-0000-0000-0000D81F0000}"/>
    <cellStyle name="Total 4 7" xfId="948" xr:uid="{00000000-0005-0000-0000-0000D91F0000}"/>
    <cellStyle name="Total 4 8" xfId="978" xr:uid="{00000000-0005-0000-0000-0000DA1F0000}"/>
    <cellStyle name="Total 4 9" xfId="1083" xr:uid="{00000000-0005-0000-0000-0000DB1F0000}"/>
    <cellStyle name="Total 40" xfId="781" xr:uid="{00000000-0005-0000-0000-0000DC1F0000}"/>
    <cellStyle name="Total 40 2" xfId="1050" xr:uid="{00000000-0005-0000-0000-0000DD1F0000}"/>
    <cellStyle name="Total 40 2 2" xfId="1474" xr:uid="{00000000-0005-0000-0000-0000DE1F0000}"/>
    <cellStyle name="Total 40 2 3" xfId="1707" xr:uid="{00000000-0005-0000-0000-0000DF1F0000}"/>
    <cellStyle name="Total 40 2 4" xfId="2035" xr:uid="{00000000-0005-0000-0000-0000E01F0000}"/>
    <cellStyle name="Total 40 2 5" xfId="3159" xr:uid="{00000000-0005-0000-0000-0000E11F0000}"/>
    <cellStyle name="Total 40 2 6" xfId="3955" xr:uid="{00000000-0005-0000-0000-0000E21F0000}"/>
    <cellStyle name="Total 40 2 7" xfId="4786" xr:uid="{00000000-0005-0000-0000-0000E31F0000}"/>
    <cellStyle name="Total 40 3" xfId="1093" xr:uid="{00000000-0005-0000-0000-0000E41F0000}"/>
    <cellStyle name="Total 40 3 2" xfId="1516" xr:uid="{00000000-0005-0000-0000-0000E51F0000}"/>
    <cellStyle name="Total 40 3 3" xfId="1748" xr:uid="{00000000-0005-0000-0000-0000E61F0000}"/>
    <cellStyle name="Total 40 3 4" xfId="2076" xr:uid="{00000000-0005-0000-0000-0000E71F0000}"/>
    <cellStyle name="Total 40 3 5" xfId="3203" xr:uid="{00000000-0005-0000-0000-0000E81F0000}"/>
    <cellStyle name="Total 40 3 6" xfId="3573" xr:uid="{00000000-0005-0000-0000-0000E91F0000}"/>
    <cellStyle name="Total 40 3 7" xfId="4463" xr:uid="{00000000-0005-0000-0000-0000EA1F0000}"/>
    <cellStyle name="Total 40 4" xfId="1133" xr:uid="{00000000-0005-0000-0000-0000EB1F0000}"/>
    <cellStyle name="Total 40 4 2" xfId="1556" xr:uid="{00000000-0005-0000-0000-0000EC1F0000}"/>
    <cellStyle name="Total 40 4 3" xfId="1787" xr:uid="{00000000-0005-0000-0000-0000ED1F0000}"/>
    <cellStyle name="Total 40 4 4" xfId="2115" xr:uid="{00000000-0005-0000-0000-0000EE1F0000}"/>
    <cellStyle name="Total 40 4 5" xfId="3242" xr:uid="{00000000-0005-0000-0000-0000EF1F0000}"/>
    <cellStyle name="Total 40 4 6" xfId="2753" xr:uid="{00000000-0005-0000-0000-0000F01F0000}"/>
    <cellStyle name="Total 40 4 7" xfId="3485" xr:uid="{00000000-0005-0000-0000-0000F11F0000}"/>
    <cellStyle name="Total 41" xfId="825" xr:uid="{00000000-0005-0000-0000-0000F21F0000}"/>
    <cellStyle name="Total 41 2" xfId="1072" xr:uid="{00000000-0005-0000-0000-0000F31F0000}"/>
    <cellStyle name="Total 41 2 2" xfId="1496" xr:uid="{00000000-0005-0000-0000-0000F41F0000}"/>
    <cellStyle name="Total 41 2 3" xfId="1729" xr:uid="{00000000-0005-0000-0000-0000F51F0000}"/>
    <cellStyle name="Total 41 2 4" xfId="2057" xr:uid="{00000000-0005-0000-0000-0000F61F0000}"/>
    <cellStyle name="Total 41 2 5" xfId="3182" xr:uid="{00000000-0005-0000-0000-0000F71F0000}"/>
    <cellStyle name="Total 41 2 6" xfId="2836" xr:uid="{00000000-0005-0000-0000-0000F81F0000}"/>
    <cellStyle name="Total 41 2 7" xfId="3600" xr:uid="{00000000-0005-0000-0000-0000F91F0000}"/>
    <cellStyle name="Total 41 3" xfId="1115" xr:uid="{00000000-0005-0000-0000-0000FA1F0000}"/>
    <cellStyle name="Total 41 3 2" xfId="1538" xr:uid="{00000000-0005-0000-0000-0000FB1F0000}"/>
    <cellStyle name="Total 41 3 3" xfId="1770" xr:uid="{00000000-0005-0000-0000-0000FC1F0000}"/>
    <cellStyle name="Total 41 3 4" xfId="2098" xr:uid="{00000000-0005-0000-0000-0000FD1F0000}"/>
    <cellStyle name="Total 41 3 5" xfId="3225" xr:uid="{00000000-0005-0000-0000-0000FE1F0000}"/>
    <cellStyle name="Total 41 3 6" xfId="2819" xr:uid="{00000000-0005-0000-0000-0000FF1F0000}"/>
    <cellStyle name="Total 41 3 7" xfId="3045" xr:uid="{00000000-0005-0000-0000-000000200000}"/>
    <cellStyle name="Total 41 4" xfId="1150" xr:uid="{00000000-0005-0000-0000-000001200000}"/>
    <cellStyle name="Total 41 4 2" xfId="1573" xr:uid="{00000000-0005-0000-0000-000002200000}"/>
    <cellStyle name="Total 41 4 3" xfId="1804" xr:uid="{00000000-0005-0000-0000-000003200000}"/>
    <cellStyle name="Total 41 4 4" xfId="2132" xr:uid="{00000000-0005-0000-0000-000004200000}"/>
    <cellStyle name="Total 41 4 5" xfId="3259" xr:uid="{00000000-0005-0000-0000-000005200000}"/>
    <cellStyle name="Total 41 4 6" xfId="3510" xr:uid="{00000000-0005-0000-0000-000006200000}"/>
    <cellStyle name="Total 41 4 7" xfId="4409" xr:uid="{00000000-0005-0000-0000-000007200000}"/>
    <cellStyle name="Total 42" xfId="5808" xr:uid="{00000000-0005-0000-0000-000008200000}"/>
    <cellStyle name="Total 43" xfId="5815" xr:uid="{00000000-0005-0000-0000-000009200000}"/>
    <cellStyle name="Total 44" xfId="5820" xr:uid="{00000000-0005-0000-0000-00000A200000}"/>
    <cellStyle name="Total 45" xfId="5893" xr:uid="{00000000-0005-0000-0000-00000B200000}"/>
    <cellStyle name="Total 46" xfId="6037" xr:uid="{00000000-0005-0000-0000-00000C200000}"/>
    <cellStyle name="Total 47" xfId="6208" xr:uid="{00000000-0005-0000-0000-00000D200000}"/>
    <cellStyle name="Total 48" xfId="6376" xr:uid="{00000000-0005-0000-0000-00000E200000}"/>
    <cellStyle name="Total 49" xfId="6648" xr:uid="{00000000-0005-0000-0000-00000F200000}"/>
    <cellStyle name="Total 5" xfId="77" xr:uid="{00000000-0005-0000-0000-000010200000}"/>
    <cellStyle name="Total 5 10" xfId="5927" xr:uid="{00000000-0005-0000-0000-000011200000}"/>
    <cellStyle name="Total 5 11" xfId="5938" xr:uid="{00000000-0005-0000-0000-000012200000}"/>
    <cellStyle name="Total 5 12" xfId="6305" xr:uid="{00000000-0005-0000-0000-000013200000}"/>
    <cellStyle name="Total 5 13" xfId="6409" xr:uid="{00000000-0005-0000-0000-000014200000}"/>
    <cellStyle name="Total 5 14" xfId="6794" xr:uid="{00000000-0005-0000-0000-000015200000}"/>
    <cellStyle name="Total 5 15" xfId="6182" xr:uid="{00000000-0005-0000-0000-000016200000}"/>
    <cellStyle name="Total 5 16" xfId="6935" xr:uid="{00000000-0005-0000-0000-000017200000}"/>
    <cellStyle name="Total 5 17" xfId="6082" xr:uid="{00000000-0005-0000-0000-000018200000}"/>
    <cellStyle name="Total 5 18" xfId="6855" xr:uid="{00000000-0005-0000-0000-000019200000}"/>
    <cellStyle name="Total 5 2" xfId="445" xr:uid="{00000000-0005-0000-0000-00001A200000}"/>
    <cellStyle name="Total 5 3" xfId="805" xr:uid="{00000000-0005-0000-0000-00001B200000}"/>
    <cellStyle name="Total 5 4" xfId="853" xr:uid="{00000000-0005-0000-0000-00001C200000}"/>
    <cellStyle name="Total 5 5" xfId="846" xr:uid="{00000000-0005-0000-0000-00001D200000}"/>
    <cellStyle name="Total 5 6" xfId="964" xr:uid="{00000000-0005-0000-0000-00001E200000}"/>
    <cellStyle name="Total 5 6 2" xfId="1398" xr:uid="{00000000-0005-0000-0000-00001F200000}"/>
    <cellStyle name="Total 5 6 3" xfId="1635" xr:uid="{00000000-0005-0000-0000-000020200000}"/>
    <cellStyle name="Total 5 6 4" xfId="1963" xr:uid="{00000000-0005-0000-0000-000021200000}"/>
    <cellStyle name="Total 5 6 5" xfId="3078" xr:uid="{00000000-0005-0000-0000-000022200000}"/>
    <cellStyle name="Total 5 6 6" xfId="4032" xr:uid="{00000000-0005-0000-0000-000023200000}"/>
    <cellStyle name="Total 5 6 7" xfId="4832" xr:uid="{00000000-0005-0000-0000-000024200000}"/>
    <cellStyle name="Total 5 7" xfId="1086" xr:uid="{00000000-0005-0000-0000-000025200000}"/>
    <cellStyle name="Total 5 7 2" xfId="1509" xr:uid="{00000000-0005-0000-0000-000026200000}"/>
    <cellStyle name="Total 5 7 3" xfId="1741" xr:uid="{00000000-0005-0000-0000-000027200000}"/>
    <cellStyle name="Total 5 7 4" xfId="2069" xr:uid="{00000000-0005-0000-0000-000028200000}"/>
    <cellStyle name="Total 5 7 5" xfId="3196" xr:uid="{00000000-0005-0000-0000-000029200000}"/>
    <cellStyle name="Total 5 7 6" xfId="3559" xr:uid="{00000000-0005-0000-0000-00002A200000}"/>
    <cellStyle name="Total 5 7 7" xfId="4453" xr:uid="{00000000-0005-0000-0000-00002B200000}"/>
    <cellStyle name="Total 5 8" xfId="1128" xr:uid="{00000000-0005-0000-0000-00002C200000}"/>
    <cellStyle name="Total 5 8 2" xfId="1551" xr:uid="{00000000-0005-0000-0000-00002D200000}"/>
    <cellStyle name="Total 5 8 3" xfId="1782" xr:uid="{00000000-0005-0000-0000-00002E200000}"/>
    <cellStyle name="Total 5 8 4" xfId="2110" xr:uid="{00000000-0005-0000-0000-00002F200000}"/>
    <cellStyle name="Total 5 8 5" xfId="3237" xr:uid="{00000000-0005-0000-0000-000030200000}"/>
    <cellStyle name="Total 5 8 6" xfId="2542" xr:uid="{00000000-0005-0000-0000-000031200000}"/>
    <cellStyle name="Total 5 8 7" xfId="3592" xr:uid="{00000000-0005-0000-0000-000032200000}"/>
    <cellStyle name="Total 5 9" xfId="5928" xr:uid="{00000000-0005-0000-0000-000033200000}"/>
    <cellStyle name="Total 50" xfId="6171" xr:uid="{00000000-0005-0000-0000-000034200000}"/>
    <cellStyle name="Total 51" xfId="6066" xr:uid="{00000000-0005-0000-0000-000035200000}"/>
    <cellStyle name="Total 52" xfId="6902" xr:uid="{00000000-0005-0000-0000-000036200000}"/>
    <cellStyle name="Total 53" xfId="6317" xr:uid="{00000000-0005-0000-0000-000037200000}"/>
    <cellStyle name="Total 54" xfId="6718" xr:uid="{00000000-0005-0000-0000-000038200000}"/>
    <cellStyle name="Total 6" xfId="92" xr:uid="{00000000-0005-0000-0000-000039200000}"/>
    <cellStyle name="Total 6 10" xfId="6051" xr:uid="{00000000-0005-0000-0000-00003A200000}"/>
    <cellStyle name="Total 6 11" xfId="6361" xr:uid="{00000000-0005-0000-0000-00003B200000}"/>
    <cellStyle name="Total 6 12" xfId="6435" xr:uid="{00000000-0005-0000-0000-00003C200000}"/>
    <cellStyle name="Total 6 2" xfId="498" xr:uid="{00000000-0005-0000-0000-00003D200000}"/>
    <cellStyle name="Total 6 3" xfId="5941" xr:uid="{00000000-0005-0000-0000-00003E200000}"/>
    <cellStyle name="Total 6 4" xfId="6360" xr:uid="{00000000-0005-0000-0000-00003F200000}"/>
    <cellStyle name="Total 6 5" xfId="6229" xr:uid="{00000000-0005-0000-0000-000040200000}"/>
    <cellStyle name="Total 6 6" xfId="6061" xr:uid="{00000000-0005-0000-0000-000041200000}"/>
    <cellStyle name="Total 6 7" xfId="6691" xr:uid="{00000000-0005-0000-0000-000042200000}"/>
    <cellStyle name="Total 6 8" xfId="6816" xr:uid="{00000000-0005-0000-0000-000043200000}"/>
    <cellStyle name="Total 6 9" xfId="6903" xr:uid="{00000000-0005-0000-0000-000044200000}"/>
    <cellStyle name="Total 7" xfId="94" xr:uid="{00000000-0005-0000-0000-000045200000}"/>
    <cellStyle name="Total 7 10" xfId="6612" xr:uid="{00000000-0005-0000-0000-000046200000}"/>
    <cellStyle name="Total 7 11" xfId="6481" xr:uid="{00000000-0005-0000-0000-000047200000}"/>
    <cellStyle name="Total 7 12" xfId="6173" xr:uid="{00000000-0005-0000-0000-000048200000}"/>
    <cellStyle name="Total 7 2" xfId="506" xr:uid="{00000000-0005-0000-0000-000049200000}"/>
    <cellStyle name="Total 7 3" xfId="5942" xr:uid="{00000000-0005-0000-0000-00004A200000}"/>
    <cellStyle name="Total 7 4" xfId="6047" xr:uid="{00000000-0005-0000-0000-00004B200000}"/>
    <cellStyle name="Total 7 5" xfId="6840" xr:uid="{00000000-0005-0000-0000-00004C200000}"/>
    <cellStyle name="Total 7 6" xfId="6722" xr:uid="{00000000-0005-0000-0000-00004D200000}"/>
    <cellStyle name="Total 7 7" xfId="6327" xr:uid="{00000000-0005-0000-0000-00004E200000}"/>
    <cellStyle name="Total 7 8" xfId="5873" xr:uid="{00000000-0005-0000-0000-00004F200000}"/>
    <cellStyle name="Total 7 9" xfId="6860" xr:uid="{00000000-0005-0000-0000-000050200000}"/>
    <cellStyle name="Total 8" xfId="96" xr:uid="{00000000-0005-0000-0000-000051200000}"/>
    <cellStyle name="Total 8 10" xfId="6275" xr:uid="{00000000-0005-0000-0000-000052200000}"/>
    <cellStyle name="Total 8 11" xfId="6862" xr:uid="{00000000-0005-0000-0000-000053200000}"/>
    <cellStyle name="Total 8 12" xfId="5966" xr:uid="{00000000-0005-0000-0000-000054200000}"/>
    <cellStyle name="Total 8 2" xfId="514" xr:uid="{00000000-0005-0000-0000-000055200000}"/>
    <cellStyle name="Total 8 3" xfId="5945" xr:uid="{00000000-0005-0000-0000-000056200000}"/>
    <cellStyle name="Total 8 4" xfId="5877" xr:uid="{00000000-0005-0000-0000-000057200000}"/>
    <cellStyle name="Total 8 5" xfId="6395" xr:uid="{00000000-0005-0000-0000-000058200000}"/>
    <cellStyle name="Total 8 6" xfId="5827" xr:uid="{00000000-0005-0000-0000-000059200000}"/>
    <cellStyle name="Total 8 7" xfId="6514" xr:uid="{00000000-0005-0000-0000-00005A200000}"/>
    <cellStyle name="Total 8 8" xfId="6178" xr:uid="{00000000-0005-0000-0000-00005B200000}"/>
    <cellStyle name="Total 8 9" xfId="6673" xr:uid="{00000000-0005-0000-0000-00005C200000}"/>
    <cellStyle name="Total 9" xfId="98" xr:uid="{00000000-0005-0000-0000-00005D200000}"/>
    <cellStyle name="Total 9 10" xfId="6946" xr:uid="{00000000-0005-0000-0000-00005E200000}"/>
    <cellStyle name="Total 9 11" xfId="6265" xr:uid="{00000000-0005-0000-0000-00005F200000}"/>
    <cellStyle name="Total 9 12" xfId="6328" xr:uid="{00000000-0005-0000-0000-000060200000}"/>
    <cellStyle name="Total 9 2" xfId="523" xr:uid="{00000000-0005-0000-0000-000061200000}"/>
    <cellStyle name="Total 9 3" xfId="5948" xr:uid="{00000000-0005-0000-0000-000062200000}"/>
    <cellStyle name="Total 9 4" xfId="5875" xr:uid="{00000000-0005-0000-0000-000063200000}"/>
    <cellStyle name="Total 9 5" xfId="6168" xr:uid="{00000000-0005-0000-0000-000064200000}"/>
    <cellStyle name="Total 9 6" xfId="5910" xr:uid="{00000000-0005-0000-0000-000065200000}"/>
    <cellStyle name="Total 9 7" xfId="6266" xr:uid="{00000000-0005-0000-0000-000066200000}"/>
    <cellStyle name="Total 9 8" xfId="6893" xr:uid="{00000000-0005-0000-0000-000067200000}"/>
    <cellStyle name="Total 9 9" xfId="6025" xr:uid="{00000000-0005-0000-0000-000068200000}"/>
    <cellStyle name="Total2 - Style2" xfId="64" xr:uid="{00000000-0005-0000-0000-000069200000}"/>
    <cellStyle name="TotCol - Style5" xfId="348" xr:uid="{00000000-0005-0000-0000-00006A200000}"/>
    <cellStyle name="TotRow - Style4" xfId="349" xr:uid="{00000000-0005-0000-0000-00006B200000}"/>
    <cellStyle name="TotRow - Style4 2" xfId="7726" xr:uid="{00000000-0005-0000-0000-00006C200000}"/>
    <cellStyle name="TotRow - Style4 3" xfId="7921" xr:uid="{00000000-0005-0000-0000-00006D200000}"/>
    <cellStyle name="TRANSMISSION RELIABILITY PORTION OF PROJECT" xfId="8461" xr:uid="{00000000-0005-0000-0000-00006E200000}"/>
    <cellStyle name="Underl - Style4" xfId="65" xr:uid="{00000000-0005-0000-0000-00006F200000}"/>
    <cellStyle name="Underl - Style4 2" xfId="8569" xr:uid="{AD363056-CDD6-4499-A9A1-3740958C014A}"/>
    <cellStyle name="Underl - Style4 3" xfId="8571" xr:uid="{1EE3153B-7477-43A2-B1F3-E336DD321A6D}"/>
    <cellStyle name="Underl - Style4 4" xfId="8629" xr:uid="{F2ECC8B7-DFC1-4315-93F9-B381C9051019}"/>
    <cellStyle name="Underl - Style4 5" xfId="8697" xr:uid="{FB3D3A23-8426-4F60-AC63-D106757B9762}"/>
    <cellStyle name="Underl - Style4 6" xfId="8718" xr:uid="{C3ACD279-C809-4360-A167-376A6D08C35A}"/>
    <cellStyle name="UNLocked" xfId="351" xr:uid="{00000000-0005-0000-0000-000070200000}"/>
    <cellStyle name="UNLocked 10" xfId="543" xr:uid="{00000000-0005-0000-0000-000071200000}"/>
    <cellStyle name="UNLocked 10 2" xfId="7219" xr:uid="{00000000-0005-0000-0000-000072200000}"/>
    <cellStyle name="UNLocked 11" xfId="552" xr:uid="{00000000-0005-0000-0000-000073200000}"/>
    <cellStyle name="UNLocked 11 2" xfId="7220" xr:uid="{00000000-0005-0000-0000-000074200000}"/>
    <cellStyle name="UNLocked 12" xfId="561" xr:uid="{00000000-0005-0000-0000-000075200000}"/>
    <cellStyle name="UNLocked 12 2" xfId="7221" xr:uid="{00000000-0005-0000-0000-000076200000}"/>
    <cellStyle name="UNLocked 13" xfId="570" xr:uid="{00000000-0005-0000-0000-000077200000}"/>
    <cellStyle name="UNLocked 13 2" xfId="7222" xr:uid="{00000000-0005-0000-0000-000078200000}"/>
    <cellStyle name="UNLocked 14" xfId="579" xr:uid="{00000000-0005-0000-0000-000079200000}"/>
    <cellStyle name="UNLocked 14 2" xfId="7223" xr:uid="{00000000-0005-0000-0000-00007A200000}"/>
    <cellStyle name="UNLocked 15" xfId="588" xr:uid="{00000000-0005-0000-0000-00007B200000}"/>
    <cellStyle name="UNLocked 15 2" xfId="7224" xr:uid="{00000000-0005-0000-0000-00007C200000}"/>
    <cellStyle name="UNLocked 16" xfId="597" xr:uid="{00000000-0005-0000-0000-00007D200000}"/>
    <cellStyle name="UNLocked 16 2" xfId="7225" xr:uid="{00000000-0005-0000-0000-00007E200000}"/>
    <cellStyle name="UNLocked 17" xfId="606" xr:uid="{00000000-0005-0000-0000-00007F200000}"/>
    <cellStyle name="UNLocked 17 2" xfId="7226" xr:uid="{00000000-0005-0000-0000-000080200000}"/>
    <cellStyle name="UNLocked 18" xfId="615" xr:uid="{00000000-0005-0000-0000-000081200000}"/>
    <cellStyle name="UNLocked 18 2" xfId="7228" xr:uid="{00000000-0005-0000-0000-000082200000}"/>
    <cellStyle name="UNLocked 19" xfId="624" xr:uid="{00000000-0005-0000-0000-000083200000}"/>
    <cellStyle name="UNLocked 19 2" xfId="7230" xr:uid="{00000000-0005-0000-0000-000084200000}"/>
    <cellStyle name="UNLocked 2" xfId="352" xr:uid="{00000000-0005-0000-0000-000085200000}"/>
    <cellStyle name="UNLocked 2 2" xfId="7200" xr:uid="{00000000-0005-0000-0000-000086200000}"/>
    <cellStyle name="UNLocked 20" xfId="633" xr:uid="{00000000-0005-0000-0000-000087200000}"/>
    <cellStyle name="UNLocked 20 2" xfId="7232" xr:uid="{00000000-0005-0000-0000-000088200000}"/>
    <cellStyle name="UNLocked 21" xfId="642" xr:uid="{00000000-0005-0000-0000-000089200000}"/>
    <cellStyle name="UNLocked 21 2" xfId="7233" xr:uid="{00000000-0005-0000-0000-00008A200000}"/>
    <cellStyle name="UNLocked 22" xfId="650" xr:uid="{00000000-0005-0000-0000-00008B200000}"/>
    <cellStyle name="UNLocked 22 2" xfId="7234" xr:uid="{00000000-0005-0000-0000-00008C200000}"/>
    <cellStyle name="UNLocked 23" xfId="659" xr:uid="{00000000-0005-0000-0000-00008D200000}"/>
    <cellStyle name="UNLocked 23 2" xfId="7235" xr:uid="{00000000-0005-0000-0000-00008E200000}"/>
    <cellStyle name="UNLocked 24" xfId="668" xr:uid="{00000000-0005-0000-0000-00008F200000}"/>
    <cellStyle name="UNLocked 24 2" xfId="7236" xr:uid="{00000000-0005-0000-0000-000090200000}"/>
    <cellStyle name="UNLocked 25" xfId="677" xr:uid="{00000000-0005-0000-0000-000091200000}"/>
    <cellStyle name="UNLocked 25 2" xfId="7237" xr:uid="{00000000-0005-0000-0000-000092200000}"/>
    <cellStyle name="UNLocked 26" xfId="686" xr:uid="{00000000-0005-0000-0000-000093200000}"/>
    <cellStyle name="UNLocked 26 2" xfId="7239" xr:uid="{00000000-0005-0000-0000-000094200000}"/>
    <cellStyle name="UNLocked 27" xfId="695" xr:uid="{00000000-0005-0000-0000-000095200000}"/>
    <cellStyle name="UNLocked 27 2" xfId="7241" xr:uid="{00000000-0005-0000-0000-000096200000}"/>
    <cellStyle name="UNLocked 28" xfId="704" xr:uid="{00000000-0005-0000-0000-000097200000}"/>
    <cellStyle name="UNLocked 28 2" xfId="7242" xr:uid="{00000000-0005-0000-0000-000098200000}"/>
    <cellStyle name="UNLocked 29" xfId="713" xr:uid="{00000000-0005-0000-0000-000099200000}"/>
    <cellStyle name="UNLocked 29 2" xfId="7243" xr:uid="{00000000-0005-0000-0000-00009A200000}"/>
    <cellStyle name="UNLocked 3" xfId="353" xr:uid="{00000000-0005-0000-0000-00009B200000}"/>
    <cellStyle name="UNLocked 3 10" xfId="1230" xr:uid="{00000000-0005-0000-0000-00009C200000}"/>
    <cellStyle name="UNLocked 3 10 2" xfId="7293" xr:uid="{00000000-0005-0000-0000-00009D200000}"/>
    <cellStyle name="UNLocked 3 11" xfId="1214" xr:uid="{00000000-0005-0000-0000-00009E200000}"/>
    <cellStyle name="UNLocked 3 11 2" xfId="7290" xr:uid="{00000000-0005-0000-0000-00009F200000}"/>
    <cellStyle name="UNLocked 3 12" xfId="1858" xr:uid="{00000000-0005-0000-0000-0000A0200000}"/>
    <cellStyle name="UNLocked 3 12 2" xfId="7312" xr:uid="{00000000-0005-0000-0000-0000A1200000}"/>
    <cellStyle name="UNLocked 3 13" xfId="2650" xr:uid="{00000000-0005-0000-0000-0000A2200000}"/>
    <cellStyle name="UNLocked 3 13 2" xfId="7340" xr:uid="{00000000-0005-0000-0000-0000A3200000}"/>
    <cellStyle name="UNLocked 3 14" xfId="2861" xr:uid="{00000000-0005-0000-0000-0000A4200000}"/>
    <cellStyle name="UNLocked 3 14 2" xfId="7348" xr:uid="{00000000-0005-0000-0000-0000A5200000}"/>
    <cellStyle name="UNLocked 3 15" xfId="2724" xr:uid="{00000000-0005-0000-0000-0000A6200000}"/>
    <cellStyle name="UNLocked 3 15 2" xfId="7344" xr:uid="{00000000-0005-0000-0000-0000A7200000}"/>
    <cellStyle name="UNLocked 3 16" xfId="7201" xr:uid="{00000000-0005-0000-0000-0000A8200000}"/>
    <cellStyle name="UNLocked 3 2" xfId="435" xr:uid="{00000000-0005-0000-0000-0000A9200000}"/>
    <cellStyle name="UNLocked 3 2 2" xfId="7212" xr:uid="{00000000-0005-0000-0000-0000AA200000}"/>
    <cellStyle name="UNLocked 3 3" xfId="804" xr:uid="{00000000-0005-0000-0000-0000AB200000}"/>
    <cellStyle name="UNLocked 3 3 2" xfId="7257" xr:uid="{00000000-0005-0000-0000-0000AC200000}"/>
    <cellStyle name="UNLocked 3 4" xfId="852" xr:uid="{00000000-0005-0000-0000-0000AD200000}"/>
    <cellStyle name="UNLocked 3 4 2" xfId="7264" xr:uid="{00000000-0005-0000-0000-0000AE200000}"/>
    <cellStyle name="UNLocked 3 5" xfId="855" xr:uid="{00000000-0005-0000-0000-0000AF200000}"/>
    <cellStyle name="UNLocked 3 5 2" xfId="7265" xr:uid="{00000000-0005-0000-0000-0000B0200000}"/>
    <cellStyle name="UNLocked 3 6" xfId="870" xr:uid="{00000000-0005-0000-0000-0000B1200000}"/>
    <cellStyle name="UNLocked 3 6 2" xfId="7268" xr:uid="{00000000-0005-0000-0000-0000B2200000}"/>
    <cellStyle name="UNLocked 3 7" xfId="951" xr:uid="{00000000-0005-0000-0000-0000B3200000}"/>
    <cellStyle name="UNLocked 3 7 2" xfId="7275" xr:uid="{00000000-0005-0000-0000-0000B4200000}"/>
    <cellStyle name="UNLocked 3 8" xfId="1028" xr:uid="{00000000-0005-0000-0000-0000B5200000}"/>
    <cellStyle name="UNLocked 3 8 2" xfId="7277" xr:uid="{00000000-0005-0000-0000-0000B6200000}"/>
    <cellStyle name="UNLocked 3 9" xfId="907" xr:uid="{00000000-0005-0000-0000-0000B7200000}"/>
    <cellStyle name="UNLocked 3 9 2" xfId="7272" xr:uid="{00000000-0005-0000-0000-0000B8200000}"/>
    <cellStyle name="UNLocked 30" xfId="722" xr:uid="{00000000-0005-0000-0000-0000B9200000}"/>
    <cellStyle name="UNLocked 30 2" xfId="7245" xr:uid="{00000000-0005-0000-0000-0000BA200000}"/>
    <cellStyle name="UNLocked 31" xfId="731" xr:uid="{00000000-0005-0000-0000-0000BB200000}"/>
    <cellStyle name="UNLocked 31 2" xfId="7246" xr:uid="{00000000-0005-0000-0000-0000BC200000}"/>
    <cellStyle name="UNLocked 32" xfId="740" xr:uid="{00000000-0005-0000-0000-0000BD200000}"/>
    <cellStyle name="UNLocked 32 2" xfId="7247" xr:uid="{00000000-0005-0000-0000-0000BE200000}"/>
    <cellStyle name="UNLocked 33" xfId="748" xr:uid="{00000000-0005-0000-0000-0000BF200000}"/>
    <cellStyle name="UNLocked 33 2" xfId="7248" xr:uid="{00000000-0005-0000-0000-0000C0200000}"/>
    <cellStyle name="UNLocked 34" xfId="755" xr:uid="{00000000-0005-0000-0000-0000C1200000}"/>
    <cellStyle name="UNLocked 34 2" xfId="7249" xr:uid="{00000000-0005-0000-0000-0000C2200000}"/>
    <cellStyle name="UNLocked 35" xfId="761" xr:uid="{00000000-0005-0000-0000-0000C3200000}"/>
    <cellStyle name="UNLocked 35 2" xfId="7250" xr:uid="{00000000-0005-0000-0000-0000C4200000}"/>
    <cellStyle name="UNLocked 36" xfId="767" xr:uid="{00000000-0005-0000-0000-0000C5200000}"/>
    <cellStyle name="UNLocked 36 2" xfId="7251" xr:uid="{00000000-0005-0000-0000-0000C6200000}"/>
    <cellStyle name="UNLocked 37" xfId="772" xr:uid="{00000000-0005-0000-0000-0000C7200000}"/>
    <cellStyle name="UNLocked 37 2" xfId="7252" xr:uid="{00000000-0005-0000-0000-0000C8200000}"/>
    <cellStyle name="UNLocked 38" xfId="775" xr:uid="{00000000-0005-0000-0000-0000C9200000}"/>
    <cellStyle name="UNLocked 38 2" xfId="7253" xr:uid="{00000000-0005-0000-0000-0000CA200000}"/>
    <cellStyle name="UNLocked 39" xfId="782" xr:uid="{00000000-0005-0000-0000-0000CB200000}"/>
    <cellStyle name="UNLocked 39 2" xfId="7255" xr:uid="{00000000-0005-0000-0000-0000CC200000}"/>
    <cellStyle name="UNLocked 4" xfId="354" xr:uid="{00000000-0005-0000-0000-0000CD200000}"/>
    <cellStyle name="UNLocked 4 2" xfId="7202" xr:uid="{00000000-0005-0000-0000-0000CE200000}"/>
    <cellStyle name="UNLocked 40" xfId="826" xr:uid="{00000000-0005-0000-0000-0000CF200000}"/>
    <cellStyle name="UNLocked 40 2" xfId="7261" xr:uid="{00000000-0005-0000-0000-0000D0200000}"/>
    <cellStyle name="UNLocked 41" xfId="822" xr:uid="{00000000-0005-0000-0000-0000D1200000}"/>
    <cellStyle name="UNLocked 41 2" xfId="7259" xr:uid="{00000000-0005-0000-0000-0000D2200000}"/>
    <cellStyle name="UNLocked 42" xfId="869" xr:uid="{00000000-0005-0000-0000-0000D3200000}"/>
    <cellStyle name="UNLocked 42 2" xfId="7267" xr:uid="{00000000-0005-0000-0000-0000D4200000}"/>
    <cellStyle name="UNLocked 43" xfId="949" xr:uid="{00000000-0005-0000-0000-0000D5200000}"/>
    <cellStyle name="UNLocked 43 2" xfId="7274" xr:uid="{00000000-0005-0000-0000-0000D6200000}"/>
    <cellStyle name="UNLocked 44" xfId="1036" xr:uid="{00000000-0005-0000-0000-0000D7200000}"/>
    <cellStyle name="UNLocked 44 2" xfId="7278" xr:uid="{00000000-0005-0000-0000-0000D8200000}"/>
    <cellStyle name="UNLocked 45" xfId="903" xr:uid="{00000000-0005-0000-0000-0000D9200000}"/>
    <cellStyle name="UNLocked 45 2" xfId="7271" xr:uid="{00000000-0005-0000-0000-0000DA200000}"/>
    <cellStyle name="UNLocked 46" xfId="1229" xr:uid="{00000000-0005-0000-0000-0000DB200000}"/>
    <cellStyle name="UNLocked 46 2" xfId="7292" xr:uid="{00000000-0005-0000-0000-0000DC200000}"/>
    <cellStyle name="UNLocked 47" xfId="1215" xr:uid="{00000000-0005-0000-0000-0000DD200000}"/>
    <cellStyle name="UNLocked 47 2" xfId="7291" xr:uid="{00000000-0005-0000-0000-0000DE200000}"/>
    <cellStyle name="UNLocked 48" xfId="1857" xr:uid="{00000000-0005-0000-0000-0000DF200000}"/>
    <cellStyle name="UNLocked 48 2" xfId="7311" xr:uid="{00000000-0005-0000-0000-0000E0200000}"/>
    <cellStyle name="UNLocked 49" xfId="2648" xr:uid="{00000000-0005-0000-0000-0000E1200000}"/>
    <cellStyle name="UNLocked 49 2" xfId="7339" xr:uid="{00000000-0005-0000-0000-0000E2200000}"/>
    <cellStyle name="UNLocked 5" xfId="355" xr:uid="{00000000-0005-0000-0000-0000E3200000}"/>
    <cellStyle name="UNLocked 5 2" xfId="7203" xr:uid="{00000000-0005-0000-0000-0000E4200000}"/>
    <cellStyle name="UNLocked 50" xfId="2873" xr:uid="{00000000-0005-0000-0000-0000E5200000}"/>
    <cellStyle name="UNLocked 50 2" xfId="7349" xr:uid="{00000000-0005-0000-0000-0000E6200000}"/>
    <cellStyle name="UNLocked 51" xfId="2687" xr:uid="{00000000-0005-0000-0000-0000E7200000}"/>
    <cellStyle name="UNLocked 51 2" xfId="7342" xr:uid="{00000000-0005-0000-0000-0000E8200000}"/>
    <cellStyle name="UNLocked 52" xfId="5809" xr:uid="{00000000-0005-0000-0000-0000E9200000}"/>
    <cellStyle name="UNLocked 52 2" xfId="7462" xr:uid="{00000000-0005-0000-0000-0000EA200000}"/>
    <cellStyle name="UNLocked 53" xfId="5816" xr:uid="{00000000-0005-0000-0000-0000EB200000}"/>
    <cellStyle name="UNLocked 53 2" xfId="7463" xr:uid="{00000000-0005-0000-0000-0000EC200000}"/>
    <cellStyle name="UNLocked 54" xfId="5821" xr:uid="{00000000-0005-0000-0000-0000ED200000}"/>
    <cellStyle name="UNLocked 54 2" xfId="7464" xr:uid="{00000000-0005-0000-0000-0000EE200000}"/>
    <cellStyle name="UNLocked 55" xfId="7199" xr:uid="{00000000-0005-0000-0000-0000EF200000}"/>
    <cellStyle name="UNLocked 6" xfId="434" xr:uid="{00000000-0005-0000-0000-0000F0200000}"/>
    <cellStyle name="UNLocked 6 2" xfId="7211" xr:uid="{00000000-0005-0000-0000-0000F1200000}"/>
    <cellStyle name="UNLocked 7" xfId="516" xr:uid="{00000000-0005-0000-0000-0000F2200000}"/>
    <cellStyle name="UNLocked 7 2" xfId="7216" xr:uid="{00000000-0005-0000-0000-0000F3200000}"/>
    <cellStyle name="UNLocked 8" xfId="525" xr:uid="{00000000-0005-0000-0000-0000F4200000}"/>
    <cellStyle name="UNLocked 8 2" xfId="7217" xr:uid="{00000000-0005-0000-0000-0000F5200000}"/>
    <cellStyle name="UNLocked 9" xfId="534" xr:uid="{00000000-0005-0000-0000-0000F6200000}"/>
    <cellStyle name="UNLocked 9 2" xfId="7218" xr:uid="{00000000-0005-0000-0000-0000F7200000}"/>
    <cellStyle name="Unprot" xfId="8462" xr:uid="{00000000-0005-0000-0000-0000F8200000}"/>
    <cellStyle name="Unprot$" xfId="8463" xr:uid="{00000000-0005-0000-0000-0000F9200000}"/>
    <cellStyle name="Unprot_CA Blocking Jun08 - GRC" xfId="8464" xr:uid="{00000000-0005-0000-0000-0000FA200000}"/>
    <cellStyle name="Unprotect" xfId="8465" xr:uid="{00000000-0005-0000-0000-0000FB200000}"/>
    <cellStyle name="Warning Text 10" xfId="6094" xr:uid="{00000000-0005-0000-0000-0000FC200000}"/>
    <cellStyle name="Warning Text 11" xfId="6456" xr:uid="{00000000-0005-0000-0000-0000FD200000}"/>
    <cellStyle name="Warning Text 12" xfId="7010" xr:uid="{00000000-0005-0000-0000-0000FE200000}"/>
    <cellStyle name="Warning Text 13" xfId="6847" xr:uid="{00000000-0005-0000-0000-0000FF200000}"/>
    <cellStyle name="Warning Text 2" xfId="356" xr:uid="{00000000-0005-0000-0000-000000210000}"/>
    <cellStyle name="Warning Text 2 10" xfId="6194" xr:uid="{00000000-0005-0000-0000-000001210000}"/>
    <cellStyle name="Warning Text 2 11" xfId="477" xr:uid="{00000000-0005-0000-0000-000002210000}"/>
    <cellStyle name="Warning Text 2 12" xfId="6640" xr:uid="{00000000-0005-0000-0000-000003210000}"/>
    <cellStyle name="Warning Text 2 2" xfId="357" xr:uid="{00000000-0005-0000-0000-000004210000}"/>
    <cellStyle name="Warning Text 2 3" xfId="5903" xr:uid="{00000000-0005-0000-0000-000005210000}"/>
    <cellStyle name="Warning Text 2 4" xfId="6100" xr:uid="{00000000-0005-0000-0000-000006210000}"/>
    <cellStyle name="Warning Text 2 5" xfId="6276" xr:uid="{00000000-0005-0000-0000-000007210000}"/>
    <cellStyle name="Warning Text 2 6" xfId="6364" xr:uid="{00000000-0005-0000-0000-000008210000}"/>
    <cellStyle name="Warning Text 2 7" xfId="6543" xr:uid="{00000000-0005-0000-0000-000009210000}"/>
    <cellStyle name="Warning Text 2 8" xfId="6346" xr:uid="{00000000-0005-0000-0000-00000A210000}"/>
    <cellStyle name="Warning Text 2 9" xfId="6786" xr:uid="{00000000-0005-0000-0000-00000B210000}"/>
    <cellStyle name="Warning Text 3" xfId="358" xr:uid="{00000000-0005-0000-0000-00000C210000}"/>
    <cellStyle name="Warning Text 4" xfId="5902" xr:uid="{00000000-0005-0000-0000-00000D210000}"/>
    <cellStyle name="Warning Text 5" xfId="6222" xr:uid="{00000000-0005-0000-0000-00000E210000}"/>
    <cellStyle name="Warning Text 6" xfId="5984" xr:uid="{00000000-0005-0000-0000-00000F210000}"/>
    <cellStyle name="Warning Text 7" xfId="6766" xr:uid="{00000000-0005-0000-0000-000010210000}"/>
    <cellStyle name="Warning Text 8" xfId="6884" xr:uid="{00000000-0005-0000-0000-000011210000}"/>
    <cellStyle name="Warning Text 9" xfId="6115" xr:uid="{00000000-0005-0000-0000-000012210000}"/>
  </cellStyles>
  <dxfs count="0"/>
  <tableStyles count="0" defaultTableStyle="TableStyleMedium9" defaultPivotStyle="PivotStyleLight16"/>
  <colors>
    <mruColors>
      <color rgb="FFCCFFCC"/>
      <color rgb="FFFFCCCC"/>
      <color rgb="FFFFFF99"/>
      <color rgb="FF9A9B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customXml" Target="../customXml/item2.xml"/><Relationship Id="rId20" Type="http://schemas.openxmlformats.org/officeDocument/2006/relationships/externalLink" Target="externalLinks/externalLink8.xml"/><Relationship Id="rId4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0306%20SEMI\Tab%20%238%20-%20Rate%20Base\Major%20Plant%20Additions\Major%20Plant%20Addition%20Adjust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GULATN\ER\0306%20Idaho%20GRC\FY%2006%20Models\RAM%20FY06%20ID%20MS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8\UT%20GRC%20-%202009\8%20-%20Rate%20Base\Misc%20Rate%20Base\June%202009\Misc%20Rate%20Base%20Adjustment%20-%20UT%20GRC%20-%20June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8\UT%20GRC%20-%202009\8%20-%20Rate%20Base\Misc%20Rate%20Base\June%202009\M&amp;S%20Analysis\Total%20Company%203%20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MKT\Dsmmkt\Arnold\Amortization%20Schedules\WZAMT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Joanne\SAP\RC_CCvlook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ECOV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CASES\Wy0902\EAST%20Blocking%209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8\WY%20GRC%20-%202009\K&amp;M%20Filing\3%20-%20Revenue\Regulatory%20Recovery%20Fee\Regulatory%20Recovery%20Fe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Affiliate%20Management%20Fee%20Commitment\MGMT%20FEE%20ACTUALS%20FY%202001%20thru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Pacificorp%20Tax/PowerTax/2013/Tax%20Return/1%20-%20Case%20Mgmt/Case%20712%20Mgmt%20Master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t75440.MEC/Local%20Settings/Temporary%20Internet%20Files/OLKB9/Ceb_FC_0201grap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yeh001\My%20Documents\Agouron\Ready%20for%20Review\Executive%20Summary\california%20Agouron%20Supermodel@10%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ID%20DSM%20Irrigation\GLPCA%20514511%20Sept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701\z52297$\EXCEL\BUDGETS\PAC\2005%20FYE\2004%20PacifiCorp%20Budget%20Book%20(for%20J%20Griff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Cash"/>
      <sheetName val="Fuel Stock"/>
      <sheetName val="Reg Asset Summary"/>
      <sheetName val="ENVRM"/>
      <sheetName val="UT DSM"/>
      <sheetName val="Plant Acquisition Adjustment"/>
      <sheetName val="Backup"/>
      <sheetName val="Cash Balance"/>
      <sheetName val="FS"/>
      <sheetName val="Reg Assets"/>
      <sheetName val="114-115"/>
      <sheetName val="40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Adjustment Detail"/>
      <sheetName val="Backup"/>
      <sheetName val="Factor Proof"/>
      <sheetName val="Email"/>
      <sheetName val="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59 PC"/>
      <sheetName val="R257-Pollution"/>
      <sheetName val="R257-SHL"/>
      <sheetName val="R257"/>
      <sheetName val="R249"/>
      <sheetName val="R248"/>
      <sheetName val="R219 CYV"/>
      <sheetName val="R219"/>
      <sheetName val="R218 PC"/>
      <sheetName val="R216 PC"/>
      <sheetName val="R172"/>
      <sheetName val="R170 CYV"/>
      <sheetName val="R170"/>
      <sheetName val="R168"/>
      <sheetName val="R167"/>
      <sheetName val="R166 CYV"/>
      <sheetName val="R166"/>
      <sheetName val="R72 CYV - BAG"/>
      <sheetName val="R73"/>
      <sheetName val="R52"/>
      <sheetName val="R50"/>
      <sheetName val="R38 (Fed-AMT)"/>
      <sheetName val="R36 (Fed-AMT)"/>
      <sheetName val="R36 (AMT-ACE)"/>
      <sheetName val="R30-WI"/>
      <sheetName val="R30-UT"/>
      <sheetName val="R30-OR"/>
      <sheetName val="R30-Non-JCA"/>
      <sheetName val="R30-IL"/>
      <sheetName val="R30-ID"/>
      <sheetName val="R30-CA"/>
      <sheetName val="R30 (CYV)"/>
      <sheetName val="R30"/>
      <sheetName val="R20 (CYVs - Light Trucks)"/>
      <sheetName val="R20"/>
      <sheetName val="R17 (Non-JCA)"/>
      <sheetName val="R17"/>
      <sheetName val="R6"/>
      <sheetName val="R4"/>
      <sheetName val="R1"/>
      <sheetName val="O - Assign-Validate-V5"/>
      <sheetName val="O - Assign-Validate-V4"/>
      <sheetName val="O - Assign-Validate-V3"/>
      <sheetName val="O - Assign-Validate-V2"/>
      <sheetName val="O - Assign-Validate"/>
      <sheetName val="Report List"/>
      <sheetName val="R - Checklist"/>
      <sheetName val="File index"/>
      <sheetName val="i-Parameters"/>
      <sheetName val="Report Distribution"/>
      <sheetName val="R - Input"/>
      <sheetName val="S - Depr"/>
      <sheetName val="T - DIT"/>
      <sheetName val="A-1"/>
    </sheetNames>
    <sheetDataSet>
      <sheetData sheetId="0">
        <row r="1">
          <cell r="A1" t="str">
            <v>PacifiCorp FASB109 Report</v>
          </cell>
        </row>
      </sheetData>
      <sheetData sheetId="1">
        <row r="24">
          <cell r="H24">
            <v>226853964</v>
          </cell>
        </row>
      </sheetData>
      <sheetData sheetId="2">
        <row r="1">
          <cell r="A1" t="str">
            <v>PacifiCorp FASB109 Report</v>
          </cell>
        </row>
      </sheetData>
      <sheetData sheetId="3">
        <row r="1">
          <cell r="A1" t="str">
            <v>PacifiCorp FASB109 Report</v>
          </cell>
        </row>
      </sheetData>
      <sheetData sheetId="4">
        <row r="1">
          <cell r="A1">
            <v>0</v>
          </cell>
        </row>
      </sheetData>
      <sheetData sheetId="5">
        <row r="1">
          <cell r="A1" t="str">
            <v>PacifiCorp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 t="str">
            <v>PowerTax Deferred Tax Recovery By Type Report</v>
          </cell>
        </row>
      </sheetData>
      <sheetData sheetId="9"/>
      <sheetData sheetId="10">
        <row r="1">
          <cell r="A1" t="str">
            <v>PacifiCorp Deferred Tax Flowthrough Report</v>
          </cell>
        </row>
      </sheetData>
      <sheetData sheetId="11"/>
      <sheetData sheetId="12">
        <row r="1">
          <cell r="A1" t="str">
            <v>PacifiCorp Ending Deferred Tax Balance Report</v>
          </cell>
        </row>
      </sheetData>
      <sheetData sheetId="13">
        <row r="1">
          <cell r="A1" t="str">
            <v>PacifiCorp Deferred Tax Flowthrough Report</v>
          </cell>
        </row>
      </sheetData>
      <sheetData sheetId="14">
        <row r="1">
          <cell r="A1">
            <v>0</v>
          </cell>
        </row>
      </sheetData>
      <sheetData sheetId="15">
        <row r="1">
          <cell r="A1">
            <v>0</v>
          </cell>
        </row>
      </sheetData>
      <sheetData sheetId="16">
        <row r="1">
          <cell r="A1">
            <v>0</v>
          </cell>
        </row>
      </sheetData>
      <sheetData sheetId="17"/>
      <sheetData sheetId="18">
        <row r="1">
          <cell r="A1" t="str">
            <v>Tax Year</v>
          </cell>
        </row>
      </sheetData>
      <sheetData sheetId="19">
        <row r="1">
          <cell r="B1">
            <v>0</v>
          </cell>
        </row>
      </sheetData>
      <sheetData sheetId="20">
        <row r="1">
          <cell r="A1" t="str">
            <v>PacifiCorp</v>
          </cell>
        </row>
      </sheetData>
      <sheetData sheetId="21">
        <row r="1">
          <cell r="B1">
            <v>0</v>
          </cell>
        </row>
      </sheetData>
      <sheetData sheetId="22">
        <row r="1">
          <cell r="A1">
            <v>0</v>
          </cell>
        </row>
      </sheetData>
      <sheetData sheetId="23">
        <row r="1">
          <cell r="A1">
            <v>0</v>
          </cell>
        </row>
      </sheetData>
      <sheetData sheetId="24">
        <row r="1">
          <cell r="A1" t="str">
            <v>Roll Forward Schedule</v>
          </cell>
        </row>
      </sheetData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Roll Forward Schedule</v>
          </cell>
        </row>
      </sheetData>
      <sheetData sheetId="32">
        <row r="1">
          <cell r="A1" t="str">
            <v>Roll Forward Schedule</v>
          </cell>
        </row>
      </sheetData>
      <sheetData sheetId="33">
        <row r="1">
          <cell r="A1">
            <v>0</v>
          </cell>
        </row>
      </sheetData>
      <sheetData sheetId="34">
        <row r="9">
          <cell r="A9" t="str">
            <v>Beginning  Tax Reserve</v>
          </cell>
        </row>
      </sheetData>
      <sheetData sheetId="35"/>
      <sheetData sheetId="36">
        <row r="1">
          <cell r="A1" t="str">
            <v>PacifiCorp</v>
          </cell>
        </row>
      </sheetData>
      <sheetData sheetId="37">
        <row r="6">
          <cell r="C6" t="str">
            <v>Tax Rate Applied</v>
          </cell>
        </row>
      </sheetData>
      <sheetData sheetId="38">
        <row r="1">
          <cell r="A1" t="str">
            <v>PacifiCorp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B3">
            <v>712</v>
          </cell>
        </row>
      </sheetData>
      <sheetData sheetId="49"/>
      <sheetData sheetId="50">
        <row r="1">
          <cell r="A1" t="str">
            <v>Case 712: 2013 Tax Return</v>
          </cell>
        </row>
      </sheetData>
      <sheetData sheetId="51"/>
      <sheetData sheetId="52"/>
      <sheetData sheetId="5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C2001 forecast"/>
      <sheetName val="C2000 actuals"/>
      <sheetName val="C2001 budget"/>
      <sheetName val="Revenue-monthly"/>
      <sheetName val="Site Costs-monthly"/>
      <sheetName val="Other Operating Costs-monthly"/>
      <sheetName val="Financial Costs-monthly"/>
      <sheetName val="Net Income-monthly"/>
      <sheetName val="Expenses-annual"/>
      <sheetName val="Expenses-annual (2)"/>
      <sheetName val="Site Cost-annual"/>
      <sheetName val="Site Cost-annual (2)"/>
      <sheetName val="SGA-annual"/>
      <sheetName val="SGA-annual (2)"/>
      <sheetName val="Other Operating Costs-annual"/>
      <sheetName val="Other Operating Costs-annua (2)"/>
      <sheetName val="CEBU - x"/>
      <sheetName val="UPLOAD"/>
      <sheetName val="Module1"/>
      <sheetName val="Module2"/>
      <sheetName val="Module3"/>
      <sheetName val="Target to Consol (Data Inpu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Jan</v>
          </cell>
        </row>
        <row r="13">
          <cell r="A13" t="str">
            <v>Feb</v>
          </cell>
        </row>
        <row r="14">
          <cell r="A14" t="str">
            <v>Mar</v>
          </cell>
        </row>
        <row r="15">
          <cell r="A15" t="str">
            <v>Apr</v>
          </cell>
        </row>
        <row r="16">
          <cell r="A16" t="str">
            <v>May</v>
          </cell>
        </row>
        <row r="17">
          <cell r="A17" t="str">
            <v>Jun</v>
          </cell>
        </row>
        <row r="18">
          <cell r="A18" t="str">
            <v>Jul</v>
          </cell>
        </row>
        <row r="19">
          <cell r="A19" t="str">
            <v>Aug</v>
          </cell>
        </row>
        <row r="20">
          <cell r="A20" t="str">
            <v>Sep</v>
          </cell>
        </row>
        <row r="21">
          <cell r="A21" t="str">
            <v>Oct</v>
          </cell>
        </row>
        <row r="22">
          <cell r="A22" t="str">
            <v>Nov</v>
          </cell>
        </row>
        <row r="23">
          <cell r="A23" t="str">
            <v>Dec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</row>
        <row r="226"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</row>
        <row r="227"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</row>
        <row r="228"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</row>
        <row r="252"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</row>
        <row r="254"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</row>
        <row r="278"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</row>
        <row r="279"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</row>
        <row r="280"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- Org 2003"/>
      <sheetName val="2 - Org 2004"/>
      <sheetName val="3 - Budg Comp by Func Cat"/>
      <sheetName val="3 - 2004 Budg Recap"/>
      <sheetName val="4 - 2004 Budg vs.2003 Budg"/>
      <sheetName val="4 - 2004 Budg vs.2003 YE Proj"/>
      <sheetName val="4 - 2004 Budg vs. 2002 Actual"/>
      <sheetName val="7 - Personnel Inventory"/>
      <sheetName val="7 - EE Trends"/>
      <sheetName val="7 - Overhaul"/>
      <sheetName val="7 - 10 Yr Plan"/>
      <sheetName val="3 - 2004 Budget Recap"/>
      <sheetName val="PP BHE"/>
    </sheetNames>
    <sheetDataSet>
      <sheetData sheetId="0" refreshError="1"/>
      <sheetData sheetId="1" refreshError="1"/>
      <sheetData sheetId="2" refreshError="1"/>
      <sheetData sheetId="3" refreshError="1">
        <row r="5">
          <cell r="A5" t="str">
            <v>2004 Cholla O&amp;M Budget</v>
          </cell>
          <cell r="B5" t="str">
            <v>2004 CHOLLA APS (7901) BUDGET</v>
          </cell>
          <cell r="H5" t="str">
            <v>2004 PCORP Budget</v>
          </cell>
        </row>
        <row r="6">
          <cell r="A6" t="str">
            <v>for PacifiCorp Budget meeting 10/3/2003</v>
          </cell>
        </row>
        <row r="7">
          <cell r="A7" t="str">
            <v>and for APS 2003 LRF rev 4</v>
          </cell>
          <cell r="E7">
            <v>0.62350000000000005</v>
          </cell>
          <cell r="F7" t="str">
            <v>APS</v>
          </cell>
          <cell r="G7" t="str">
            <v>TOTAL</v>
          </cell>
          <cell r="I7">
            <v>0.3765</v>
          </cell>
          <cell r="J7" t="str">
            <v xml:space="preserve">PAC </v>
          </cell>
          <cell r="K7" t="str">
            <v>TOTAL</v>
          </cell>
        </row>
        <row r="8">
          <cell r="A8" t="str">
            <v>(Revised 9/10/03)  -  Rev. 1</v>
          </cell>
          <cell r="B8" t="str">
            <v>UNIT 1</v>
          </cell>
          <cell r="C8" t="str">
            <v>UNIT 2</v>
          </cell>
          <cell r="D8" t="str">
            <v>UNIT 3</v>
          </cell>
          <cell r="E8" t="str">
            <v>COMMON</v>
          </cell>
          <cell r="F8" t="str">
            <v>TOTAL</v>
          </cell>
          <cell r="G8" t="str">
            <v>COMMON</v>
          </cell>
          <cell r="H8" t="str">
            <v>UNIT 4</v>
          </cell>
          <cell r="I8" t="str">
            <v>COMMON</v>
          </cell>
          <cell r="J8" t="str">
            <v>TOTAL</v>
          </cell>
          <cell r="K8" t="str">
            <v>CHOLLA</v>
          </cell>
        </row>
        <row r="9">
          <cell r="A9" t="str">
            <v>PAYROLL</v>
          </cell>
        </row>
        <row r="10">
          <cell r="A10" t="str">
            <v xml:space="preserve">     OPERATIONS</v>
          </cell>
          <cell r="B10">
            <v>1841731.4389673269</v>
          </cell>
          <cell r="C10">
            <v>1721752.3457659213</v>
          </cell>
          <cell r="D10">
            <v>1225227.5243906709</v>
          </cell>
          <cell r="E10">
            <v>713046.03422905935</v>
          </cell>
          <cell r="F10">
            <v>5501757.3433529781</v>
          </cell>
          <cell r="G10">
            <v>1143618.3387795659</v>
          </cell>
          <cell r="H10">
            <v>2298393.8495551683</v>
          </cell>
          <cell r="I10">
            <v>430572.30455050658</v>
          </cell>
          <cell r="J10">
            <v>2728966.1541056749</v>
          </cell>
          <cell r="K10">
            <v>8230723.4974586526</v>
          </cell>
        </row>
        <row r="11">
          <cell r="A11" t="str">
            <v xml:space="preserve">     MAINTENANCE</v>
          </cell>
        </row>
        <row r="12">
          <cell r="A12" t="str">
            <v xml:space="preserve">          Routine</v>
          </cell>
          <cell r="B12">
            <v>1236633.2977124453</v>
          </cell>
          <cell r="C12">
            <v>1798113.5523820273</v>
          </cell>
          <cell r="D12">
            <v>1237889.3281561681</v>
          </cell>
          <cell r="E12">
            <v>3017798.229983021</v>
          </cell>
          <cell r="F12">
            <v>7290434.4082336612</v>
          </cell>
          <cell r="G12">
            <v>4840093.3921139063</v>
          </cell>
          <cell r="H12">
            <v>1866646.8349815118</v>
          </cell>
          <cell r="I12">
            <v>1822295.1621308858</v>
          </cell>
          <cell r="J12">
            <v>3688941.9971123976</v>
          </cell>
          <cell r="K12">
            <v>10979376.405346058</v>
          </cell>
        </row>
        <row r="13">
          <cell r="A13" t="str">
            <v xml:space="preserve">          Capacity Factor Increases</v>
          </cell>
          <cell r="B13">
            <v>0</v>
          </cell>
          <cell r="C13">
            <v>71500</v>
          </cell>
          <cell r="D13">
            <v>71500</v>
          </cell>
          <cell r="E13">
            <v>0</v>
          </cell>
          <cell r="F13">
            <v>143000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143000</v>
          </cell>
        </row>
        <row r="14">
          <cell r="A14" t="str">
            <v xml:space="preserve">          Overhaul</v>
          </cell>
          <cell r="B14">
            <v>130786.96049999999</v>
          </cell>
          <cell r="C14">
            <v>0</v>
          </cell>
          <cell r="D14">
            <v>0</v>
          </cell>
          <cell r="F14">
            <v>130786.96049999999</v>
          </cell>
          <cell r="H14">
            <v>311388</v>
          </cell>
          <cell r="J14">
            <v>311388</v>
          </cell>
          <cell r="K14">
            <v>442174.96049999999</v>
          </cell>
        </row>
        <row r="15">
          <cell r="A15" t="str">
            <v xml:space="preserve">     MAINT TOTAL</v>
          </cell>
          <cell r="B15">
            <v>1367420.2582124453</v>
          </cell>
          <cell r="C15">
            <v>1869613.5523820273</v>
          </cell>
          <cell r="D15">
            <v>1309389.3281561681</v>
          </cell>
          <cell r="E15">
            <v>3017798.229983021</v>
          </cell>
          <cell r="F15">
            <v>7564221.3687336612</v>
          </cell>
          <cell r="G15">
            <v>4840093.3921139063</v>
          </cell>
          <cell r="H15">
            <v>2178034.8349815118</v>
          </cell>
          <cell r="I15">
            <v>1822295.1621308858</v>
          </cell>
          <cell r="J15">
            <v>4000329.9971123976</v>
          </cell>
          <cell r="K15">
            <v>11564551.365846058</v>
          </cell>
        </row>
        <row r="16">
          <cell r="A16" t="str">
            <v>PAYROLL TOTAL</v>
          </cell>
          <cell r="B16">
            <v>3209151.697179772</v>
          </cell>
          <cell r="C16">
            <v>3591365.8981479486</v>
          </cell>
          <cell r="D16">
            <v>2534616.852546839</v>
          </cell>
          <cell r="E16">
            <v>3730844.2642120803</v>
          </cell>
          <cell r="F16">
            <v>13065978.71208664</v>
          </cell>
          <cell r="G16">
            <v>5983711.7308934722</v>
          </cell>
          <cell r="H16">
            <v>4476428.6845366806</v>
          </cell>
          <cell r="I16">
            <v>2252867.4666813924</v>
          </cell>
          <cell r="J16">
            <v>6729296.1512180725</v>
          </cell>
          <cell r="K16">
            <v>19795274.863304712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9"/>
  <sheetViews>
    <sheetView tabSelected="1" zoomScale="80" zoomScaleNormal="80" zoomScaleSheetLayoutView="70" workbookViewId="0">
      <pane xSplit="1" ySplit="2" topLeftCell="B3" activePane="bottomRight" state="frozen"/>
      <selection activeCell="K19" sqref="K19"/>
      <selection pane="topRight" activeCell="K19" sqref="K19"/>
      <selection pane="bottomLeft" activeCell="K19" sqref="K19"/>
      <selection pane="bottomRight" activeCell="B3" sqref="B3"/>
    </sheetView>
  </sheetViews>
  <sheetFormatPr defaultColWidth="9.140625" defaultRowHeight="12.75"/>
  <cols>
    <col min="1" max="1" width="4.7109375" style="44" customWidth="1"/>
    <col min="2" max="4" width="20.7109375" style="44" customWidth="1"/>
    <col min="5" max="5" width="24.7109375" style="44" bestFit="1" customWidth="1"/>
    <col min="6" max="9" width="20.7109375" style="44" customWidth="1"/>
    <col min="10" max="10" width="13.42578125" style="44" bestFit="1" customWidth="1"/>
    <col min="11" max="11" width="12.140625" style="44" bestFit="1" customWidth="1"/>
    <col min="12" max="12" width="11.28515625" style="44" bestFit="1" customWidth="1"/>
    <col min="13" max="13" width="10.28515625" style="44" bestFit="1" customWidth="1"/>
    <col min="14" max="14" width="19.140625" style="44" bestFit="1" customWidth="1"/>
    <col min="15" max="16384" width="9.140625" style="44"/>
  </cols>
  <sheetData>
    <row r="1" spans="1:10" ht="12.75" customHeight="1">
      <c r="A1" s="125" t="s">
        <v>6</v>
      </c>
      <c r="B1" s="126"/>
      <c r="C1" s="127"/>
      <c r="D1" s="128" t="s">
        <v>2</v>
      </c>
      <c r="E1" s="129"/>
      <c r="F1" s="129"/>
      <c r="G1" s="129"/>
      <c r="H1" s="130"/>
      <c r="I1" s="131" t="s">
        <v>305</v>
      </c>
    </row>
    <row r="2" spans="1:10" ht="12.75" customHeight="1">
      <c r="A2" s="132"/>
      <c r="B2" s="110"/>
      <c r="C2" s="133"/>
      <c r="D2" s="529" t="s">
        <v>268</v>
      </c>
      <c r="E2" s="529" t="s">
        <v>316</v>
      </c>
      <c r="F2" s="529" t="s">
        <v>550</v>
      </c>
      <c r="G2" s="530" t="s">
        <v>259</v>
      </c>
      <c r="H2" s="530" t="s">
        <v>72</v>
      </c>
      <c r="I2" s="531" t="s">
        <v>267</v>
      </c>
    </row>
    <row r="3" spans="1:10" ht="12.75" customHeight="1">
      <c r="A3" s="554" t="s">
        <v>230</v>
      </c>
      <c r="B3" s="9" t="s">
        <v>16</v>
      </c>
      <c r="C3" s="9" t="str">
        <f t="shared" ref="C3:C11" si="0">CONCATENATE("SCHMAP",B3)</f>
        <v>SCHMAPCA</v>
      </c>
      <c r="D3" s="532">
        <f>SUMIF('Current Income Tax Expense'!$K$4:$K$19,$B3,'Current Income Tax Expense'!F$4:F$19)</f>
        <v>0</v>
      </c>
      <c r="E3" s="533">
        <f>SUMIF('Current Income Tax Expense'!$K$4:$K$19,$B3,'Current Income Tax Expense'!G$4:G$19)</f>
        <v>0</v>
      </c>
      <c r="F3" s="534">
        <f>SUM(D3:E3)</f>
        <v>0</v>
      </c>
      <c r="G3" s="532">
        <f>SUMIF('Current Income Tax Expense'!$K$4:$K$19,'Results Summary (SCH M)'!$B3,'Current Income Tax Expense'!I$4:I$19)</f>
        <v>0</v>
      </c>
      <c r="H3" s="534">
        <f>SUM(F3:G3)</f>
        <v>0</v>
      </c>
      <c r="I3" s="532">
        <f>SUMIF('Current Income Tax Expense'!$K$4:$K$19,'Results Summary (SCH M)'!$B3,'Current Income Tax Expense'!O$4:O$19)</f>
        <v>0</v>
      </c>
    </row>
    <row r="4" spans="1:10" ht="12.75" customHeight="1">
      <c r="A4" s="555"/>
      <c r="B4" s="12" t="s">
        <v>64</v>
      </c>
      <c r="C4" s="12" t="str">
        <f t="shared" si="0"/>
        <v>SCHMAPFERC</v>
      </c>
      <c r="D4" s="48">
        <f>SUMIF('Current Income Tax Expense'!$K$4:$K$19,$B4,'Current Income Tax Expense'!F$4:F$19)</f>
        <v>0</v>
      </c>
      <c r="E4" s="115">
        <f>SUMIF('Current Income Tax Expense'!$K$4:$K$19,$B4,'Current Income Tax Expense'!G$4:G$19)</f>
        <v>0</v>
      </c>
      <c r="F4" s="13">
        <f t="shared" ref="F4:F11" si="1">SUM(D4:E4)</f>
        <v>0</v>
      </c>
      <c r="G4" s="48">
        <f>SUMIF('Current Income Tax Expense'!$K$4:$K$19,'Results Summary (SCH M)'!$B4,'Current Income Tax Expense'!I$4:I$19)</f>
        <v>0</v>
      </c>
      <c r="H4" s="13">
        <f t="shared" ref="H4:H11" si="2">SUM(F4:G4)</f>
        <v>0</v>
      </c>
      <c r="I4" s="48">
        <f>SUMIF('Current Income Tax Expense'!$K$4:$K$19,'Results Summary (SCH M)'!$B4,'Current Income Tax Expense'!O$4:O$19)</f>
        <v>0</v>
      </c>
    </row>
    <row r="5" spans="1:10" ht="12.75" customHeight="1">
      <c r="A5" s="555"/>
      <c r="B5" s="14" t="s">
        <v>27</v>
      </c>
      <c r="C5" s="14" t="str">
        <f t="shared" si="0"/>
        <v>SCHMAPIDU</v>
      </c>
      <c r="D5" s="48">
        <f>SUMIF('Current Income Tax Expense'!$K$4:$K$19,$B5,'Current Income Tax Expense'!F$4:F$19)</f>
        <v>0</v>
      </c>
      <c r="E5" s="115">
        <f>SUMIF('Current Income Tax Expense'!$K$4:$K$19,$B5,'Current Income Tax Expense'!G$4:G$19)</f>
        <v>0</v>
      </c>
      <c r="F5" s="13">
        <f t="shared" si="1"/>
        <v>0</v>
      </c>
      <c r="G5" s="48">
        <f>SUMIF('Current Income Tax Expense'!$K$4:$K$19,'Results Summary (SCH M)'!$B5,'Current Income Tax Expense'!I$4:I$19)</f>
        <v>0</v>
      </c>
      <c r="H5" s="13">
        <f t="shared" si="2"/>
        <v>0</v>
      </c>
      <c r="I5" s="48">
        <f>SUMIF('Current Income Tax Expense'!$K$4:$K$19,'Results Summary (SCH M)'!$B5,'Current Income Tax Expense'!O$4:O$19)</f>
        <v>0</v>
      </c>
    </row>
    <row r="6" spans="1:10" ht="12.75" customHeight="1">
      <c r="A6" s="555"/>
      <c r="B6" s="114" t="s">
        <v>28</v>
      </c>
      <c r="C6" s="114" t="str">
        <f t="shared" si="0"/>
        <v>SCHMAPOR</v>
      </c>
      <c r="D6" s="115">
        <f>SUMIF('Current Income Tax Expense'!$K$4:$K$19,$B6,'Current Income Tax Expense'!F$4:F$19)</f>
        <v>0</v>
      </c>
      <c r="E6" s="115">
        <f>SUMIF('Current Income Tax Expense'!$K$4:$K$19,$B6,'Current Income Tax Expense'!G$4:G$19)</f>
        <v>0</v>
      </c>
      <c r="F6" s="40">
        <f t="shared" si="1"/>
        <v>0</v>
      </c>
      <c r="G6" s="115">
        <f>SUMIF('Current Income Tax Expense'!$K$4:$K$19,'Results Summary (SCH M)'!$B6,'Current Income Tax Expense'!I$4:I$19)</f>
        <v>0</v>
      </c>
      <c r="H6" s="40">
        <f t="shared" si="2"/>
        <v>0</v>
      </c>
      <c r="I6" s="115">
        <f>SUMIF('Current Income Tax Expense'!$K$4:$K$19,'Results Summary (SCH M)'!$B6,'Current Income Tax Expense'!O$4:O$19)</f>
        <v>0</v>
      </c>
    </row>
    <row r="7" spans="1:10" ht="12.75" customHeight="1">
      <c r="A7" s="555"/>
      <c r="B7" s="116" t="s">
        <v>14</v>
      </c>
      <c r="C7" s="484" t="str">
        <f t="shared" si="0"/>
        <v>SCHMAPOTHER</v>
      </c>
      <c r="D7" s="115">
        <f>SUMIF('Current Income Tax Expense'!$K$4:$K$19,$B7,'Current Income Tax Expense'!F$4:F$19)</f>
        <v>0</v>
      </c>
      <c r="E7" s="115">
        <f>SUMIF('Current Income Tax Expense'!$K$4:$K$19,$B7,'Current Income Tax Expense'!G$4:G$19)</f>
        <v>0</v>
      </c>
      <c r="F7" s="40">
        <f t="shared" si="1"/>
        <v>0</v>
      </c>
      <c r="G7" s="115">
        <f>SUMIF('Current Income Tax Expense'!$K$4:$K$19,'Results Summary (SCH M)'!$B7,'Current Income Tax Expense'!I$4:I$19)</f>
        <v>0</v>
      </c>
      <c r="H7" s="40">
        <f t="shared" si="2"/>
        <v>0</v>
      </c>
      <c r="I7" s="115">
        <f>SUMIF('Current Income Tax Expense'!$K$4:$K$19,'Results Summary (SCH M)'!$B7,'Current Income Tax Expense'!O$4:O$19)</f>
        <v>0</v>
      </c>
    </row>
    <row r="8" spans="1:10" ht="12.75" customHeight="1">
      <c r="A8" s="555"/>
      <c r="B8" s="116" t="s">
        <v>26</v>
      </c>
      <c r="C8" s="484" t="str">
        <f t="shared" si="0"/>
        <v>SCHMAPUT</v>
      </c>
      <c r="D8" s="115">
        <f>SUMIF('Current Income Tax Expense'!$K$4:$K$19,$B8,'Current Income Tax Expense'!F$4:F$19)</f>
        <v>0</v>
      </c>
      <c r="E8" s="115">
        <f>SUMIF('Current Income Tax Expense'!$K$4:$K$19,$B8,'Current Income Tax Expense'!G$4:G$19)</f>
        <v>0</v>
      </c>
      <c r="F8" s="40">
        <f t="shared" si="1"/>
        <v>0</v>
      </c>
      <c r="G8" s="115">
        <f>SUMIF('Current Income Tax Expense'!$K$4:$K$19,'Results Summary (SCH M)'!$B8,'Current Income Tax Expense'!I$4:I$19)</f>
        <v>0</v>
      </c>
      <c r="H8" s="40">
        <f t="shared" si="2"/>
        <v>0</v>
      </c>
      <c r="I8" s="115">
        <f>SUMIF('Current Income Tax Expense'!$K$4:$K$19,'Results Summary (SCH M)'!$B8,'Current Income Tax Expense'!O$4:O$19)</f>
        <v>0</v>
      </c>
    </row>
    <row r="9" spans="1:10" ht="12.75" customHeight="1">
      <c r="A9" s="555"/>
      <c r="B9" s="114" t="s">
        <v>25</v>
      </c>
      <c r="C9" s="484" t="str">
        <f t="shared" si="0"/>
        <v>SCHMAPWA</v>
      </c>
      <c r="D9" s="115">
        <f>SUMIF('Current Income Tax Expense'!$K$4:$K$19,$B9,'Current Income Tax Expense'!F$4:F$19)</f>
        <v>0</v>
      </c>
      <c r="E9" s="115">
        <f>SUMIF('Current Income Tax Expense'!$K$4:$K$19,$B9,'Current Income Tax Expense'!G$4:G$19)</f>
        <v>0</v>
      </c>
      <c r="F9" s="40">
        <f t="shared" si="1"/>
        <v>0</v>
      </c>
      <c r="G9" s="115">
        <f>SUMIF('Current Income Tax Expense'!$K$4:$K$19,'Results Summary (SCH M)'!$B9,'Current Income Tax Expense'!I$4:I$19)</f>
        <v>0</v>
      </c>
      <c r="H9" s="40">
        <f t="shared" si="2"/>
        <v>0</v>
      </c>
      <c r="I9" s="115">
        <f>SUMIF('Current Income Tax Expense'!$K$4:$K$19,'Results Summary (SCH M)'!$B9,'Current Income Tax Expense'!O$4:O$19)</f>
        <v>0</v>
      </c>
    </row>
    <row r="10" spans="1:10" ht="12.75" customHeight="1">
      <c r="A10" s="555"/>
      <c r="B10" s="114" t="s">
        <v>30</v>
      </c>
      <c r="C10" s="484" t="str">
        <f t="shared" si="0"/>
        <v>SCHMAPWYP</v>
      </c>
      <c r="D10" s="115">
        <f>SUMIF('Current Income Tax Expense'!$K$4:$K$19,$B10,'Current Income Tax Expense'!F$4:F$19)</f>
        <v>0</v>
      </c>
      <c r="E10" s="115">
        <f>SUMIF('Current Income Tax Expense'!$K$4:$K$19,$B10,'Current Income Tax Expense'!G$4:G$19)</f>
        <v>0</v>
      </c>
      <c r="F10" s="40">
        <f t="shared" si="1"/>
        <v>0</v>
      </c>
      <c r="G10" s="115">
        <f>SUMIF('Current Income Tax Expense'!$K$4:$K$19,'Results Summary (SCH M)'!$B10,'Current Income Tax Expense'!I$4:I$19)</f>
        <v>0</v>
      </c>
      <c r="H10" s="40">
        <f t="shared" si="2"/>
        <v>0</v>
      </c>
      <c r="I10" s="115">
        <f>SUMIF('Current Income Tax Expense'!$K$4:$K$19,'Results Summary (SCH M)'!$B10,'Current Income Tax Expense'!O$4:O$19)</f>
        <v>0</v>
      </c>
    </row>
    <row r="11" spans="1:10" ht="12.75" customHeight="1">
      <c r="A11" s="555"/>
      <c r="B11" s="117" t="s">
        <v>65</v>
      </c>
      <c r="C11" s="485" t="str">
        <f t="shared" si="0"/>
        <v>SCHMAPWYU</v>
      </c>
      <c r="D11" s="118">
        <f>SUMIF('Current Income Tax Expense'!$K$4:$K$19,$B11,'Current Income Tax Expense'!F$4:F$19)</f>
        <v>0</v>
      </c>
      <c r="E11" s="115">
        <f>SUMIF('Current Income Tax Expense'!$K$4:$K$19,$B11,'Current Income Tax Expense'!G$4:G$19)</f>
        <v>0</v>
      </c>
      <c r="F11" s="41">
        <f t="shared" si="1"/>
        <v>0</v>
      </c>
      <c r="G11" s="119">
        <f>SUMIF('Current Income Tax Expense'!$K$4:$K$19,'Results Summary (SCH M)'!$B11,'Current Income Tax Expense'!I$4:I$19)</f>
        <v>0</v>
      </c>
      <c r="H11" s="41">
        <f t="shared" si="2"/>
        <v>0</v>
      </c>
      <c r="I11" s="119">
        <f>SUMIF('Current Income Tax Expense'!$K$4:$K$19,'Results Summary (SCH M)'!$B11,'Current Income Tax Expense'!O$4:O$19)</f>
        <v>0</v>
      </c>
    </row>
    <row r="12" spans="1:10" ht="12.75" customHeight="1">
      <c r="A12" s="555"/>
      <c r="B12" s="46"/>
      <c r="C12" s="486"/>
      <c r="D12" s="120">
        <f t="shared" ref="D12:I12" si="3">SUBTOTAL(9,D3:D11)</f>
        <v>0</v>
      </c>
      <c r="E12" s="120">
        <f t="shared" si="3"/>
        <v>0</v>
      </c>
      <c r="F12" s="58">
        <f t="shared" si="3"/>
        <v>0</v>
      </c>
      <c r="G12" s="58">
        <f t="shared" si="3"/>
        <v>0</v>
      </c>
      <c r="H12" s="58">
        <f t="shared" si="3"/>
        <v>0</v>
      </c>
      <c r="I12" s="58">
        <f t="shared" si="3"/>
        <v>0</v>
      </c>
    </row>
    <row r="13" spans="1:10" ht="12.75" customHeight="1">
      <c r="A13" s="555"/>
      <c r="B13" s="121" t="s">
        <v>51</v>
      </c>
      <c r="C13" s="487" t="str">
        <f t="shared" ref="C13:C27" si="4">CONCATENATE("SCHMAP",B13)</f>
        <v>SCHMAPBADDEBT</v>
      </c>
      <c r="D13" s="122">
        <f>SUMIF('Current Income Tax Expense'!$K$4:$K$19,'Results Summary (SCH M)'!$B13,'Current Income Tax Expense'!F$4:F$19)</f>
        <v>0</v>
      </c>
      <c r="E13" s="115">
        <f>SUMIF('Current Income Tax Expense'!$K$4:$K$19,$B13,'Current Income Tax Expense'!G$4:G$19)</f>
        <v>0</v>
      </c>
      <c r="F13" s="53">
        <f t="shared" ref="F13:F27" si="5">SUM(D13:E13)</f>
        <v>0</v>
      </c>
      <c r="G13" s="122">
        <f>SUMIF('Current Income Tax Expense'!$K$4:$K$19,'Results Summary (SCH M)'!$B13,'Current Income Tax Expense'!I$4:I$19)</f>
        <v>0</v>
      </c>
      <c r="H13" s="55">
        <f t="shared" ref="H13:H27" si="6">SUM(F13:G13)</f>
        <v>0</v>
      </c>
      <c r="I13" s="122">
        <f>SUMIF('Current Income Tax Expense'!$K$4:$K$19,'Results Summary (SCH M)'!$B13,'Current Income Tax Expense'!O$4:O$19)</f>
        <v>0</v>
      </c>
    </row>
    <row r="14" spans="1:10" ht="12.75" customHeight="1">
      <c r="A14" s="555"/>
      <c r="B14" s="116" t="s">
        <v>19</v>
      </c>
      <c r="C14" s="484" t="str">
        <f t="shared" si="4"/>
        <v>SCHMAPCIAC</v>
      </c>
      <c r="D14" s="115">
        <f>SUMIF('Current Income Tax Expense'!$K$4:$K$19,'Results Summary (SCH M)'!$B14,'Current Income Tax Expense'!F$4:F$19)</f>
        <v>0</v>
      </c>
      <c r="E14" s="115">
        <f>SUMIF('Current Income Tax Expense'!$K$4:$K$19,$B14,'Current Income Tax Expense'!G$4:G$19)</f>
        <v>0</v>
      </c>
      <c r="F14" s="40">
        <f t="shared" si="5"/>
        <v>0</v>
      </c>
      <c r="G14" s="115">
        <f>SUMIF('Current Income Tax Expense'!$K$4:$K$19,'Results Summary (SCH M)'!$B14,'Current Income Tax Expense'!I$4:I$19)</f>
        <v>0</v>
      </c>
      <c r="H14" s="40">
        <f t="shared" si="6"/>
        <v>0</v>
      </c>
      <c r="I14" s="115">
        <f>SUMIF('Current Income Tax Expense'!$K$4:$K$19,'Results Summary (SCH M)'!$B14,'Current Income Tax Expense'!O$4:O$19)</f>
        <v>0</v>
      </c>
    </row>
    <row r="15" spans="1:10" ht="12.75" customHeight="1">
      <c r="A15" s="555"/>
      <c r="B15" s="114" t="s">
        <v>53</v>
      </c>
      <c r="C15" s="484" t="str">
        <f t="shared" si="4"/>
        <v>SCHMAPCN</v>
      </c>
      <c r="D15" s="115">
        <f>SUMIF('Current Income Tax Expense'!$K$4:$K$19,'Results Summary (SCH M)'!$B15,'Current Income Tax Expense'!F$4:F$19)</f>
        <v>0</v>
      </c>
      <c r="E15" s="115">
        <f>SUMIF('Current Income Tax Expense'!$K$4:$K$19,$B15,'Current Income Tax Expense'!G$4:G$19)</f>
        <v>0</v>
      </c>
      <c r="F15" s="40">
        <f t="shared" si="5"/>
        <v>0</v>
      </c>
      <c r="G15" s="115">
        <f>SUMIF('Current Income Tax Expense'!$K$4:$K$19,'Results Summary (SCH M)'!$B15,'Current Income Tax Expense'!I$4:I$19)</f>
        <v>0</v>
      </c>
      <c r="H15" s="40">
        <f t="shared" si="6"/>
        <v>0</v>
      </c>
      <c r="I15" s="115">
        <f>SUMIF('Current Income Tax Expense'!$K$4:$K$19,'Results Summary (SCH M)'!$B15,'Current Income Tax Expense'!O$4:O$19)</f>
        <v>0</v>
      </c>
      <c r="J15" s="74"/>
    </row>
    <row r="16" spans="1:10" ht="12.75" customHeight="1">
      <c r="A16" s="555"/>
      <c r="B16" s="114" t="s">
        <v>45</v>
      </c>
      <c r="C16" s="484" t="str">
        <f t="shared" si="4"/>
        <v>SCHMAPGPS</v>
      </c>
      <c r="D16" s="115">
        <f>SUMIF('Current Income Tax Expense'!$K$4:$K$19,'Results Summary (SCH M)'!$B16,'Current Income Tax Expense'!F$4:F$19)</f>
        <v>0</v>
      </c>
      <c r="E16" s="115">
        <f>SUMIF('Current Income Tax Expense'!$K$4:$K$19,$B16,'Current Income Tax Expense'!G$4:G$19)</f>
        <v>0</v>
      </c>
      <c r="F16" s="40">
        <f t="shared" si="5"/>
        <v>0</v>
      </c>
      <c r="G16" s="115">
        <f>SUMIF('Current Income Tax Expense'!$K$4:$K$19,'Results Summary (SCH M)'!$B16,'Current Income Tax Expense'!I$4:I$19)</f>
        <v>0</v>
      </c>
      <c r="H16" s="40">
        <f t="shared" si="6"/>
        <v>0</v>
      </c>
      <c r="I16" s="115">
        <f>SUMIF('Current Income Tax Expense'!$K$4:$K$19,'Results Summary (SCH M)'!$B16,'Current Income Tax Expense'!O$4:O$19)</f>
        <v>0</v>
      </c>
    </row>
    <row r="17" spans="1:11" ht="12.75" customHeight="1">
      <c r="A17" s="555"/>
      <c r="B17" s="114" t="s">
        <v>153</v>
      </c>
      <c r="C17" s="484" t="s">
        <v>758</v>
      </c>
      <c r="D17" s="115">
        <f>SUMIF('Current Income Tax Expense'!$K$4:$K$19,'Results Summary (SCH M)'!$B17,'Current Income Tax Expense'!F$4:F$19)</f>
        <v>108784.2300193054</v>
      </c>
      <c r="E17" s="115">
        <f>SUMIF('Current Income Tax Expense'!$K$4:$K$19,$B17,'Current Income Tax Expense'!G$4:G$19)</f>
        <v>0</v>
      </c>
      <c r="F17" s="40">
        <f t="shared" si="5"/>
        <v>108784.2300193054</v>
      </c>
      <c r="G17" s="115">
        <f>SUMIF('Current Income Tax Expense'!$K$4:$K$19,'Results Summary (SCH M)'!$B17,'Current Income Tax Expense'!I$4:I$19)</f>
        <v>-88729</v>
      </c>
      <c r="H17" s="40">
        <f t="shared" ref="H17" si="7">SUM(F17:G17)</f>
        <v>20055.230019305396</v>
      </c>
      <c r="I17" s="115">
        <f>SUMIF('Current Income Tax Expense'!$K$4:$K$19,'Results Summary (SCH M)'!$B17,'Current Income Tax Expense'!O$4:O$19)</f>
        <v>4534</v>
      </c>
    </row>
    <row r="18" spans="1:11" ht="12.75" customHeight="1">
      <c r="A18" s="555"/>
      <c r="B18" s="116" t="s">
        <v>310</v>
      </c>
      <c r="C18" s="484" t="str">
        <f t="shared" si="4"/>
        <v>SCHMAPNREG</v>
      </c>
      <c r="D18" s="115">
        <f>SUMIF('Current Income Tax Expense'!$K$4:$K$19,'Results Summary (SCH M)'!$B18,'Current Income Tax Expense'!F$4:F$19)</f>
        <v>987997.89731259877</v>
      </c>
      <c r="E18" s="115">
        <f>SUMIF('Current Income Tax Expense'!$K$4:$K$19,$B18,'Current Income Tax Expense'!G$4:G$19)</f>
        <v>0</v>
      </c>
      <c r="F18" s="40">
        <f t="shared" si="5"/>
        <v>987997.89731259877</v>
      </c>
      <c r="G18" s="115">
        <f>SUMIF('Current Income Tax Expense'!$K$4:$K$19,'Results Summary (SCH M)'!$B18,'Current Income Tax Expense'!I$4:I$19)</f>
        <v>0</v>
      </c>
      <c r="H18" s="40">
        <f t="shared" si="6"/>
        <v>987997.89731259877</v>
      </c>
      <c r="I18" s="115">
        <f>SUMIF('Current Income Tax Expense'!$K$4:$K$19,'Results Summary (SCH M)'!$B18,'Current Income Tax Expense'!O$4:O$19)</f>
        <v>0</v>
      </c>
    </row>
    <row r="19" spans="1:11" ht="12.75" customHeight="1">
      <c r="A19" s="555"/>
      <c r="B19" s="116" t="s">
        <v>11</v>
      </c>
      <c r="C19" s="484" t="str">
        <f t="shared" si="4"/>
        <v>SCHMAPSCHMDEXP</v>
      </c>
      <c r="D19" s="115">
        <f>SUMIF('Current Income Tax Expense'!$K$4:$K$19,'Results Summary (SCH M)'!$B19,'Current Income Tax Expense'!F$4:F$19)</f>
        <v>107498.74296208158</v>
      </c>
      <c r="E19" s="115">
        <f>SUMIF('Current Income Tax Expense'!$K$4:$K$19,$B19,'Current Income Tax Expense'!G$4:G$19)</f>
        <v>0</v>
      </c>
      <c r="F19" s="40">
        <f t="shared" si="5"/>
        <v>107498.74296208158</v>
      </c>
      <c r="G19" s="115">
        <f>SUMIF('Current Income Tax Expense'!$K$4:$K$19,'Results Summary (SCH M)'!$B19,'Current Income Tax Expense'!I$4:I$19)</f>
        <v>0</v>
      </c>
      <c r="H19" s="40">
        <f t="shared" si="6"/>
        <v>107498.74296208158</v>
      </c>
      <c r="I19" s="115">
        <f>SUMIF('Current Income Tax Expense'!$K$4:$K$19,'Results Summary (SCH M)'!$B19,'Current Income Tax Expense'!O$4:O$19)</f>
        <v>7467</v>
      </c>
    </row>
    <row r="20" spans="1:11" ht="12.75" customHeight="1">
      <c r="A20" s="555"/>
      <c r="B20" s="116" t="s">
        <v>13</v>
      </c>
      <c r="C20" s="484" t="str">
        <f t="shared" si="4"/>
        <v>SCHMAPSE</v>
      </c>
      <c r="D20" s="115">
        <f>SUMIF('Current Income Tax Expense'!$K$4:$K$19,'Results Summary (SCH M)'!$B20,'Current Income Tax Expense'!F$4:F$19)</f>
        <v>0</v>
      </c>
      <c r="E20" s="115">
        <f>SUMIF('Current Income Tax Expense'!$K$4:$K$19,$B20,'Current Income Tax Expense'!G$4:G$19)</f>
        <v>0</v>
      </c>
      <c r="F20" s="40">
        <f t="shared" si="5"/>
        <v>0</v>
      </c>
      <c r="G20" s="115">
        <f>SUMIF('Current Income Tax Expense'!$K$4:$K$19,'Results Summary (SCH M)'!$B20,'Current Income Tax Expense'!I$4:I$19)</f>
        <v>0</v>
      </c>
      <c r="H20" s="40">
        <f t="shared" si="6"/>
        <v>0</v>
      </c>
      <c r="I20" s="115">
        <f>SUMIF('Current Income Tax Expense'!$K$4:$K$19,'Results Summary (SCH M)'!$B20,'Current Income Tax Expense'!O$4:O$19)</f>
        <v>0</v>
      </c>
    </row>
    <row r="21" spans="1:11" ht="12.75" customHeight="1">
      <c r="A21" s="555"/>
      <c r="B21" s="114" t="s">
        <v>18</v>
      </c>
      <c r="C21" s="484" t="str">
        <f t="shared" si="4"/>
        <v>SCHMAPSG</v>
      </c>
      <c r="D21" s="115">
        <f>SUMIF('Current Income Tax Expense'!$K$4:$K$19,'Results Summary (SCH M)'!$B21,'Current Income Tax Expense'!F$4:F$19)</f>
        <v>0</v>
      </c>
      <c r="E21" s="115">
        <f>SUMIF('Current Income Tax Expense'!$K$4:$K$19,$B21,'Current Income Tax Expense'!G$4:G$19)</f>
        <v>0</v>
      </c>
      <c r="F21" s="40">
        <f t="shared" si="5"/>
        <v>0</v>
      </c>
      <c r="G21" s="115">
        <f>SUMIF('Current Income Tax Expense'!$K$4:$K$19,'Results Summary (SCH M)'!$B21,'Current Income Tax Expense'!I$4:I$19)</f>
        <v>0</v>
      </c>
      <c r="H21" s="40">
        <f t="shared" si="6"/>
        <v>0</v>
      </c>
      <c r="I21" s="115">
        <f>SUMIF('Current Income Tax Expense'!$K$4:$K$19,'Results Summary (SCH M)'!$B21,'Current Income Tax Expense'!O$4:O$19)</f>
        <v>0</v>
      </c>
    </row>
    <row r="22" spans="1:11" ht="12.75" customHeight="1">
      <c r="A22" s="555"/>
      <c r="B22" s="116" t="s">
        <v>29</v>
      </c>
      <c r="C22" s="484" t="str">
        <f t="shared" si="4"/>
        <v>SCHMAPSGCT</v>
      </c>
      <c r="D22" s="115">
        <f>SUMIF('Current Income Tax Expense'!$K$4:$K$19,'Results Summary (SCH M)'!$B22,'Current Income Tax Expense'!F$4:F$19)</f>
        <v>0</v>
      </c>
      <c r="E22" s="115">
        <f>SUMIF('Current Income Tax Expense'!$K$4:$K$19,$B22,'Current Income Tax Expense'!G$4:G$19)</f>
        <v>0</v>
      </c>
      <c r="F22" s="40">
        <f t="shared" si="5"/>
        <v>0</v>
      </c>
      <c r="G22" s="115">
        <f>SUMIF('Current Income Tax Expense'!$K$4:$K$19,'Results Summary (SCH M)'!$B22,'Current Income Tax Expense'!I$4:I$19)</f>
        <v>0</v>
      </c>
      <c r="H22" s="40">
        <f t="shared" si="6"/>
        <v>0</v>
      </c>
      <c r="I22" s="115">
        <f>SUMIF('Current Income Tax Expense'!$K$4:$K$19,'Results Summary (SCH M)'!$B22,'Current Income Tax Expense'!O$4:O$19)</f>
        <v>0</v>
      </c>
    </row>
    <row r="23" spans="1:11" ht="12.75" customHeight="1">
      <c r="A23" s="555"/>
      <c r="B23" s="116" t="s">
        <v>15</v>
      </c>
      <c r="C23" s="484" t="str">
        <f t="shared" si="4"/>
        <v>SCHMAPSNP</v>
      </c>
      <c r="D23" s="115">
        <f>SUMIF('Current Income Tax Expense'!$K$4:$K$19,'Results Summary (SCH M)'!$B23,'Current Income Tax Expense'!F$4:F$19)</f>
        <v>0</v>
      </c>
      <c r="E23" s="115">
        <f>SUMIF('Current Income Tax Expense'!$K$4:$K$19,$B23,'Current Income Tax Expense'!G$4:G$19)</f>
        <v>0</v>
      </c>
      <c r="F23" s="40">
        <f t="shared" si="5"/>
        <v>0</v>
      </c>
      <c r="G23" s="115">
        <f>SUMIF('Current Income Tax Expense'!$K$4:$K$19,'Results Summary (SCH M)'!$B23,'Current Income Tax Expense'!I$4:I$19)</f>
        <v>0</v>
      </c>
      <c r="H23" s="40">
        <f t="shared" si="6"/>
        <v>0</v>
      </c>
      <c r="I23" s="115">
        <f>SUMIF('Current Income Tax Expense'!$K$4:$K$19,'Results Summary (SCH M)'!$B23,'Current Income Tax Expense'!O$4:O$19)</f>
        <v>0</v>
      </c>
    </row>
    <row r="24" spans="1:11" ht="12.75" customHeight="1">
      <c r="A24" s="555"/>
      <c r="B24" s="114" t="s">
        <v>20</v>
      </c>
      <c r="C24" s="484" t="str">
        <f t="shared" si="4"/>
        <v>SCHMAPSNPD</v>
      </c>
      <c r="D24" s="115">
        <f>SUMIF('Current Income Tax Expense'!$K$4:$K$19,'Results Summary (SCH M)'!$B24,'Current Income Tax Expense'!F$4:F$19)</f>
        <v>0</v>
      </c>
      <c r="E24" s="115">
        <f>SUMIF('Current Income Tax Expense'!$K$4:$K$19,$B24,'Current Income Tax Expense'!G$4:G$19)</f>
        <v>0</v>
      </c>
      <c r="F24" s="40">
        <f t="shared" si="5"/>
        <v>0</v>
      </c>
      <c r="G24" s="115">
        <f>SUMIF('Current Income Tax Expense'!$K$4:$K$19,'Results Summary (SCH M)'!$B24,'Current Income Tax Expense'!I$4:I$19)</f>
        <v>0</v>
      </c>
      <c r="H24" s="40">
        <f t="shared" si="6"/>
        <v>0</v>
      </c>
      <c r="I24" s="115">
        <f>SUMIF('Current Income Tax Expense'!$K$4:$K$19,'Results Summary (SCH M)'!$B24,'Current Income Tax Expense'!O$4:O$19)</f>
        <v>0</v>
      </c>
    </row>
    <row r="25" spans="1:11" ht="12.75" customHeight="1">
      <c r="A25" s="555"/>
      <c r="B25" s="116" t="s">
        <v>10</v>
      </c>
      <c r="C25" s="484" t="str">
        <f t="shared" si="4"/>
        <v>SCHMAPSO</v>
      </c>
      <c r="D25" s="115">
        <f>SUMIF('Current Income Tax Expense'!$K$4:$K$19,'Results Summary (SCH M)'!$B25,'Current Income Tax Expense'!F$4:F$19)</f>
        <v>983171.21319314186</v>
      </c>
      <c r="E25" s="115">
        <f>SUMIF('Current Income Tax Expense'!$K$4:$K$19,$B25,'Current Income Tax Expense'!G$4:G$19)</f>
        <v>0</v>
      </c>
      <c r="F25" s="40">
        <f t="shared" si="5"/>
        <v>983171.21319314186</v>
      </c>
      <c r="G25" s="115">
        <f>SUMIF('Current Income Tax Expense'!$K$4:$K$19,'Results Summary (SCH M)'!$B25,'Current Income Tax Expense'!I$4:I$19)</f>
        <v>263451</v>
      </c>
      <c r="H25" s="40">
        <f t="shared" si="6"/>
        <v>1246622.2131931419</v>
      </c>
      <c r="I25" s="115">
        <f>SUMIF('Current Income Tax Expense'!$K$4:$K$19,'Results Summary (SCH M)'!$B25,'Current Income Tax Expense'!O$4:O$19)</f>
        <v>88319</v>
      </c>
    </row>
    <row r="26" spans="1:11" ht="12.75" customHeight="1">
      <c r="A26" s="555"/>
      <c r="B26" s="114" t="s">
        <v>41</v>
      </c>
      <c r="C26" s="484" t="str">
        <f t="shared" si="4"/>
        <v>SCHMAPTAXDEPR</v>
      </c>
      <c r="D26" s="115">
        <f>SUMIF('Current Income Tax Expense'!$K$4:$K$19,'Results Summary (SCH M)'!$B26,'Current Income Tax Expense'!F$4:F$19)</f>
        <v>0</v>
      </c>
      <c r="E26" s="115">
        <f>SUMIF('Current Income Tax Expense'!$K$4:$K$19,$B26,'Current Income Tax Expense'!G$4:G$19)</f>
        <v>0</v>
      </c>
      <c r="F26" s="40">
        <f t="shared" si="5"/>
        <v>0</v>
      </c>
      <c r="G26" s="115">
        <f>SUMIF('Current Income Tax Expense'!$K$4:$K$19,'Results Summary (SCH M)'!$B26,'Current Income Tax Expense'!I$4:I$19)</f>
        <v>0</v>
      </c>
      <c r="H26" s="40">
        <f t="shared" si="6"/>
        <v>0</v>
      </c>
      <c r="I26" s="115">
        <f>SUMIF('Current Income Tax Expense'!$K$4:$K$19,'Results Summary (SCH M)'!$B26,'Current Income Tax Expense'!O$4:O$19)</f>
        <v>0</v>
      </c>
    </row>
    <row r="27" spans="1:11" ht="12.75" customHeight="1">
      <c r="A27" s="556"/>
      <c r="B27" s="124" t="s">
        <v>36</v>
      </c>
      <c r="C27" s="488" t="str">
        <f t="shared" si="4"/>
        <v>SCHMAPTROJD</v>
      </c>
      <c r="D27" s="119">
        <f>SUMIF('Current Income Tax Expense'!$K$4:$K$19,'Results Summary (SCH M)'!$B27,'Current Income Tax Expense'!F$4:F$19)</f>
        <v>0</v>
      </c>
      <c r="E27" s="115">
        <f>SUMIF('Current Income Tax Expense'!$K$4:$K$19,$B27,'Current Income Tax Expense'!G$4:G$19)</f>
        <v>0</v>
      </c>
      <c r="F27" s="41">
        <f t="shared" si="5"/>
        <v>0</v>
      </c>
      <c r="G27" s="119">
        <f>SUMIF('Current Income Tax Expense'!$K$4:$K$19,'Results Summary (SCH M)'!$B27,'Current Income Tax Expense'!I$4:I$19)</f>
        <v>0</v>
      </c>
      <c r="H27" s="41">
        <f t="shared" si="6"/>
        <v>0</v>
      </c>
      <c r="I27" s="119">
        <f>SUMIF('Current Income Tax Expense'!$K$4:$K$19,'Results Summary (SCH M)'!$B27,'Current Income Tax Expense'!O$4:O$19)</f>
        <v>0</v>
      </c>
      <c r="J27" s="74"/>
      <c r="K27" s="74"/>
    </row>
    <row r="28" spans="1:11" ht="12.75" customHeight="1">
      <c r="A28" s="45"/>
      <c r="B28" s="46"/>
      <c r="C28" s="486"/>
      <c r="D28" s="20">
        <f t="shared" ref="D28:I28" si="8">SUBTOTAL(9,D3:D27)</f>
        <v>2187452.0834871279</v>
      </c>
      <c r="E28" s="20">
        <f t="shared" si="8"/>
        <v>0</v>
      </c>
      <c r="F28" s="20">
        <f>SUBTOTAL(9,F3:F27)</f>
        <v>2187452.0834871279</v>
      </c>
      <c r="G28" s="20">
        <f t="shared" si="8"/>
        <v>174722</v>
      </c>
      <c r="H28" s="20">
        <f t="shared" si="8"/>
        <v>2362174.0834871279</v>
      </c>
      <c r="I28" s="20">
        <f t="shared" si="8"/>
        <v>100320</v>
      </c>
    </row>
    <row r="29" spans="1:11" ht="12.75" customHeight="1">
      <c r="A29" s="557" t="s">
        <v>231</v>
      </c>
      <c r="B29" s="9" t="s">
        <v>16</v>
      </c>
      <c r="C29" s="489" t="str">
        <f t="shared" ref="C29:C37" si="9">CONCATENATE("SCHMAT",B29)</f>
        <v>SCHMATCA</v>
      </c>
      <c r="D29" s="47">
        <f>SUMIF('Current Income Tax Expense'!$K$29:$K$178,'Results Summary (SCH M)'!$B29,'Current Income Tax Expense'!F$29:F$178)</f>
        <v>531501.55000000005</v>
      </c>
      <c r="E29" s="115">
        <f>SUMIF('Current Income Tax Expense'!$K$29:$K$178,'Results Summary (SCH M)'!$B29,'Current Income Tax Expense'!G$29:G$178)</f>
        <v>0</v>
      </c>
      <c r="F29" s="51">
        <f t="shared" ref="F29:F37" si="10">SUM(D29:E29)</f>
        <v>531501.55000000005</v>
      </c>
      <c r="G29" s="47">
        <f>SUMIF('Current Income Tax Expense'!$K$29:$K$178,'Results Summary (SCH M)'!$B29,'Current Income Tax Expense'!I$29:I$178)</f>
        <v>175670</v>
      </c>
      <c r="H29" s="11">
        <f>SUM(F29:G29)</f>
        <v>707171.55</v>
      </c>
      <c r="I29" s="47">
        <f>SUMIF('Current Income Tax Expense'!$K$29:$K$178,'Results Summary (SCH M)'!$B29,'Current Income Tax Expense'!O$29:O$178)</f>
        <v>0</v>
      </c>
    </row>
    <row r="30" spans="1:11" ht="12.75" customHeight="1">
      <c r="A30" s="555"/>
      <c r="B30" s="12" t="s">
        <v>64</v>
      </c>
      <c r="C30" s="490" t="str">
        <f t="shared" si="9"/>
        <v>SCHMATFERC</v>
      </c>
      <c r="D30" s="48">
        <f>SUMIF('Current Income Tax Expense'!$K$29:$K$178,'Results Summary (SCH M)'!$B30,'Current Income Tax Expense'!F$29:F$178)</f>
        <v>0</v>
      </c>
      <c r="E30" s="115">
        <f>SUMIF('Current Income Tax Expense'!$K$29:$K$178,'Results Summary (SCH M)'!$B30,'Current Income Tax Expense'!G$29:G$178)</f>
        <v>0</v>
      </c>
      <c r="F30" s="13">
        <f t="shared" si="10"/>
        <v>0</v>
      </c>
      <c r="G30" s="48">
        <f>SUMIF('Current Income Tax Expense'!$K$29:$K$178,'Results Summary (SCH M)'!$B30,'Current Income Tax Expense'!I$29:I$178)</f>
        <v>0</v>
      </c>
      <c r="H30" s="13">
        <f t="shared" ref="H30:H37" si="11">SUM(F30:G30)</f>
        <v>0</v>
      </c>
      <c r="I30" s="48">
        <f>SUMIF('Current Income Tax Expense'!$K$29:$K$178,'Results Summary (SCH M)'!$B30,'Current Income Tax Expense'!O$29:O$178)</f>
        <v>0</v>
      </c>
    </row>
    <row r="31" spans="1:11" ht="12.75" customHeight="1">
      <c r="A31" s="555"/>
      <c r="B31" s="14" t="s">
        <v>27</v>
      </c>
      <c r="C31" s="491" t="str">
        <f t="shared" si="9"/>
        <v>SCHMATIDU</v>
      </c>
      <c r="D31" s="48">
        <f>SUMIF('Current Income Tax Expense'!$K$29:$K$178,'Results Summary (SCH M)'!$B31,'Current Income Tax Expense'!F$29:F$178)</f>
        <v>1845510.1600000001</v>
      </c>
      <c r="E31" s="115">
        <f>SUMIF('Current Income Tax Expense'!$K$29:$K$178,'Results Summary (SCH M)'!$B31,'Current Income Tax Expense'!G$29:G$178)</f>
        <v>0</v>
      </c>
      <c r="F31" s="13">
        <f t="shared" si="10"/>
        <v>1845510.1600000001</v>
      </c>
      <c r="G31" s="48">
        <f>SUMIF('Current Income Tax Expense'!$K$29:$K$178,'Results Summary (SCH M)'!$B31,'Current Income Tax Expense'!I$29:I$178)</f>
        <v>-24057</v>
      </c>
      <c r="H31" s="13">
        <f t="shared" si="11"/>
        <v>1821453.1600000001</v>
      </c>
      <c r="I31" s="48">
        <f>SUMIF('Current Income Tax Expense'!$K$29:$K$178,'Results Summary (SCH M)'!$B31,'Current Income Tax Expense'!O$29:O$178)</f>
        <v>0</v>
      </c>
    </row>
    <row r="32" spans="1:11" ht="12.75" customHeight="1">
      <c r="A32" s="555"/>
      <c r="B32" s="114" t="s">
        <v>28</v>
      </c>
      <c r="C32" s="484" t="str">
        <f t="shared" si="9"/>
        <v>SCHMATOR</v>
      </c>
      <c r="D32" s="115">
        <f>SUMIF('Current Income Tax Expense'!$K$29:$K$178,'Results Summary (SCH M)'!$B32,'Current Income Tax Expense'!F$29:F$178)</f>
        <v>-1807932.5200000014</v>
      </c>
      <c r="E32" s="115">
        <f>SUMIF('Current Income Tax Expense'!$K$29:$K$178,'Results Summary (SCH M)'!$B32,'Current Income Tax Expense'!G$29:G$178)</f>
        <v>0</v>
      </c>
      <c r="F32" s="40">
        <f t="shared" si="10"/>
        <v>-1807932.5200000014</v>
      </c>
      <c r="G32" s="115">
        <f>SUMIF('Current Income Tax Expense'!$K$29:$K$178,'Results Summary (SCH M)'!$B32,'Current Income Tax Expense'!I$29:I$178)</f>
        <v>278592</v>
      </c>
      <c r="H32" s="40">
        <f t="shared" si="11"/>
        <v>-1529340.5200000014</v>
      </c>
      <c r="I32" s="115">
        <f>SUMIF('Current Income Tax Expense'!$K$29:$K$178,'Results Summary (SCH M)'!$B32,'Current Income Tax Expense'!O$29:O$178)</f>
        <v>0</v>
      </c>
    </row>
    <row r="33" spans="1:10" ht="12.75" customHeight="1">
      <c r="A33" s="555"/>
      <c r="B33" s="116" t="s">
        <v>14</v>
      </c>
      <c r="C33" s="484" t="str">
        <f t="shared" si="9"/>
        <v>SCHMATOTHER</v>
      </c>
      <c r="D33" s="115">
        <f>SUMIF('Current Income Tax Expense'!$K$29:$K$178,'Results Summary (SCH M)'!$B33,'Current Income Tax Expense'!F$29:F$178)</f>
        <v>-54871313.920000017</v>
      </c>
      <c r="E33" s="115">
        <f>SUMIF('Current Income Tax Expense'!$K$29:$K$178,'Results Summary (SCH M)'!$B33,'Current Income Tax Expense'!G$29:G$178)</f>
        <v>0</v>
      </c>
      <c r="F33" s="40">
        <f t="shared" si="10"/>
        <v>-54871313.920000017</v>
      </c>
      <c r="G33" s="115">
        <f>SUMIF('Current Income Tax Expense'!$K$29:$K$178,'Results Summary (SCH M)'!$B33,'Current Income Tax Expense'!I$29:I$178)</f>
        <v>0</v>
      </c>
      <c r="H33" s="40">
        <f t="shared" si="11"/>
        <v>-54871313.920000017</v>
      </c>
      <c r="I33" s="115">
        <f>SUMIF('Current Income Tax Expense'!$K$29:$K$178,'Results Summary (SCH M)'!$B33,'Current Income Tax Expense'!O$29:O$178)</f>
        <v>0</v>
      </c>
    </row>
    <row r="34" spans="1:10" ht="12.75" customHeight="1">
      <c r="A34" s="555"/>
      <c r="B34" s="116" t="s">
        <v>26</v>
      </c>
      <c r="C34" s="484" t="str">
        <f t="shared" si="9"/>
        <v>SCHMATUT</v>
      </c>
      <c r="D34" s="115">
        <f>SUMIF('Current Income Tax Expense'!$K$29:$K$178,'Results Summary (SCH M)'!$B34,'Current Income Tax Expense'!F$29:F$178)</f>
        <v>-1188365.7000000011</v>
      </c>
      <c r="E34" s="115">
        <f>SUMIF('Current Income Tax Expense'!$K$29:$K$178,'Results Summary (SCH M)'!$B34,'Current Income Tax Expense'!G$29:G$178)</f>
        <v>0</v>
      </c>
      <c r="F34" s="40">
        <f t="shared" si="10"/>
        <v>-1188365.7000000011</v>
      </c>
      <c r="G34" s="115">
        <f>SUMIF('Current Income Tax Expense'!$K$29:$K$178,'Results Summary (SCH M)'!$B34,'Current Income Tax Expense'!I$29:I$178)</f>
        <v>-528127</v>
      </c>
      <c r="H34" s="40">
        <f t="shared" si="11"/>
        <v>-1716492.7000000011</v>
      </c>
      <c r="I34" s="115">
        <f>SUMIF('Current Income Tax Expense'!$K$29:$K$178,'Results Summary (SCH M)'!$B34,'Current Income Tax Expense'!O$29:O$178)</f>
        <v>0</v>
      </c>
    </row>
    <row r="35" spans="1:10" ht="12.75" customHeight="1">
      <c r="A35" s="555"/>
      <c r="B35" s="114" t="s">
        <v>25</v>
      </c>
      <c r="C35" s="484" t="str">
        <f t="shared" si="9"/>
        <v>SCHMATWA</v>
      </c>
      <c r="D35" s="115">
        <f>SUMIF('Current Income Tax Expense'!$K$29:$K$178,'Results Summary (SCH M)'!$B35,'Current Income Tax Expense'!F$29:F$178)</f>
        <v>-12862601.150000002</v>
      </c>
      <c r="E35" s="115">
        <f>SUMIF('Current Income Tax Expense'!$K$29:$K$178,'Results Summary (SCH M)'!$B35,'Current Income Tax Expense'!G$29:G$178)</f>
        <v>0</v>
      </c>
      <c r="F35" s="40">
        <f t="shared" si="10"/>
        <v>-12862601.150000002</v>
      </c>
      <c r="G35" s="115">
        <f>SUMIF('Current Income Tax Expense'!$K$29:$K$178,'Results Summary (SCH M)'!$B35,'Current Income Tax Expense'!I$29:I$178)</f>
        <v>18480394.080000002</v>
      </c>
      <c r="H35" s="40">
        <f t="shared" si="11"/>
        <v>5617792.9299999997</v>
      </c>
      <c r="I35" s="115">
        <f>SUMIF('Current Income Tax Expense'!$K$29:$K$178,'Results Summary (SCH M)'!$B35,'Current Income Tax Expense'!O$29:O$178)</f>
        <v>5617793</v>
      </c>
      <c r="J35" s="351"/>
    </row>
    <row r="36" spans="1:10" ht="12.75" customHeight="1">
      <c r="A36" s="555"/>
      <c r="B36" s="114" t="s">
        <v>30</v>
      </c>
      <c r="C36" s="484" t="str">
        <f t="shared" si="9"/>
        <v>SCHMATWYP</v>
      </c>
      <c r="D36" s="115">
        <f>SUMIF('Current Income Tax Expense'!$K$29:$K$178,'Results Summary (SCH M)'!$B36,'Current Income Tax Expense'!F$29:F$178)</f>
        <v>2955937.6900000046</v>
      </c>
      <c r="E36" s="115">
        <f>SUMIF('Current Income Tax Expense'!$K$29:$K$178,'Results Summary (SCH M)'!$B36,'Current Income Tax Expense'!G$29:G$178)</f>
        <v>0</v>
      </c>
      <c r="F36" s="40">
        <f t="shared" si="10"/>
        <v>2955937.6900000046</v>
      </c>
      <c r="G36" s="115">
        <f>SUMIF('Current Income Tax Expense'!$K$29:$K$178,'Results Summary (SCH M)'!$B36,'Current Income Tax Expense'!I$29:I$178)</f>
        <v>177075</v>
      </c>
      <c r="H36" s="40">
        <f t="shared" si="11"/>
        <v>3133012.6900000046</v>
      </c>
      <c r="I36" s="115">
        <f>SUMIF('Current Income Tax Expense'!$K$29:$K$178,'Results Summary (SCH M)'!$B36,'Current Income Tax Expense'!O$29:O$178)</f>
        <v>0</v>
      </c>
    </row>
    <row r="37" spans="1:10" ht="12.75" customHeight="1">
      <c r="A37" s="555"/>
      <c r="B37" s="117" t="s">
        <v>65</v>
      </c>
      <c r="C37" s="485" t="str">
        <f t="shared" si="9"/>
        <v>SCHMATWYU</v>
      </c>
      <c r="D37" s="119">
        <f>SUMIF('Current Income Tax Expense'!$K$29:$K$178,'Results Summary (SCH M)'!$B37,'Current Income Tax Expense'!F$29:F$178)</f>
        <v>0</v>
      </c>
      <c r="E37" s="118">
        <f>SUMIF('Current Income Tax Expense'!$K$29:$K$178,'Results Summary (SCH M)'!$B37,'Current Income Tax Expense'!G$29:G$178)</f>
        <v>0</v>
      </c>
      <c r="F37" s="41">
        <f t="shared" si="10"/>
        <v>0</v>
      </c>
      <c r="G37" s="119">
        <f>SUMIF('Current Income Tax Expense'!$K$29:$K$178,'Results Summary (SCH M)'!$B37,'Current Income Tax Expense'!I$29:I$178)</f>
        <v>0</v>
      </c>
      <c r="H37" s="41">
        <f t="shared" si="11"/>
        <v>0</v>
      </c>
      <c r="I37" s="119">
        <f>SUMIF('Current Income Tax Expense'!$K$29:$K$178,'Results Summary (SCH M)'!$B37,'Current Income Tax Expense'!O$29:O$178)</f>
        <v>0</v>
      </c>
    </row>
    <row r="38" spans="1:10" ht="12.75" customHeight="1">
      <c r="A38" s="555"/>
      <c r="B38" s="46"/>
      <c r="C38" s="486"/>
      <c r="D38" s="58">
        <f t="shared" ref="D38:I38" si="12">SUBTOTAL(9,D29:D37)</f>
        <v>-65397263.890000023</v>
      </c>
      <c r="E38" s="548">
        <f t="shared" si="12"/>
        <v>0</v>
      </c>
      <c r="F38" s="58">
        <f t="shared" si="12"/>
        <v>-65397263.890000023</v>
      </c>
      <c r="G38" s="58">
        <f t="shared" si="12"/>
        <v>18559547.080000002</v>
      </c>
      <c r="H38" s="58">
        <f t="shared" si="12"/>
        <v>-46837716.810000017</v>
      </c>
      <c r="I38" s="58">
        <f t="shared" si="12"/>
        <v>5617793</v>
      </c>
    </row>
    <row r="39" spans="1:10" ht="12.75" customHeight="1">
      <c r="A39" s="555"/>
      <c r="B39" s="121" t="s">
        <v>51</v>
      </c>
      <c r="C39" s="487" t="str">
        <f t="shared" ref="C39:C57" si="13">CONCATENATE("SCHMAT",B39)</f>
        <v>SCHMATBADDEBT</v>
      </c>
      <c r="D39" s="122">
        <f>SUMIF('Current Income Tax Expense'!$K$29:$K$178,'Results Summary (SCH M)'!$B39,'Current Income Tax Expense'!F$29:F$178)</f>
        <v>941978.31999999983</v>
      </c>
      <c r="E39" s="115">
        <f>SUMIF('Current Income Tax Expense'!$K$29:$K$178,'Results Summary (SCH M)'!$B39,'Current Income Tax Expense'!G$29:G$178)</f>
        <v>0</v>
      </c>
      <c r="F39" s="53">
        <f t="shared" ref="F39:F57" si="14">SUM(D39:E39)</f>
        <v>941978.31999999983</v>
      </c>
      <c r="G39" s="122">
        <f>SUMIF('Current Income Tax Expense'!$K$29:$K$178,'Results Summary (SCH M)'!$B39,'Current Income Tax Expense'!I$29:I$178)</f>
        <v>0</v>
      </c>
      <c r="H39" s="55">
        <f t="shared" ref="H39:H57" si="15">SUM(F39:G39)</f>
        <v>941978.31999999983</v>
      </c>
      <c r="I39" s="122">
        <f>SUMIF('Current Income Tax Expense'!$K$29:$K$178,'Results Summary (SCH M)'!$B39,'Current Income Tax Expense'!O$29:O$178)</f>
        <v>128366</v>
      </c>
      <c r="J39" s="459"/>
    </row>
    <row r="40" spans="1:10" ht="12.75" customHeight="1">
      <c r="A40" s="555"/>
      <c r="B40" s="116" t="s">
        <v>102</v>
      </c>
      <c r="C40" s="484" t="str">
        <f t="shared" ref="C40:C42" si="16">CONCATENATE("SCHMAT",B40)</f>
        <v>SCHMATCAEE</v>
      </c>
      <c r="D40" s="115">
        <f>SUMIF('Current Income Tax Expense'!$K$29:$K$178,'Results Summary (SCH M)'!$B40,'Current Income Tax Expense'!F$29:F$178)</f>
        <v>-70922629.039999992</v>
      </c>
      <c r="E40" s="115">
        <f>SUMIF('Current Income Tax Expense'!$K$29:$K$178,'Results Summary (SCH M)'!$B40,'Current Income Tax Expense'!G$29:G$178)</f>
        <v>0</v>
      </c>
      <c r="F40" s="40">
        <f t="shared" ref="F40:F42" si="17">SUM(D40:E40)</f>
        <v>-70922629.039999992</v>
      </c>
      <c r="G40" s="115">
        <f>SUMIF('Current Income Tax Expense'!$K$29:$K$178,'Results Summary (SCH M)'!$B40,'Current Income Tax Expense'!I$29:I$178)</f>
        <v>1738</v>
      </c>
      <c r="H40" s="40">
        <f t="shared" ref="H40:H42" si="18">SUM(F40:G40)</f>
        <v>-70920891.039999992</v>
      </c>
      <c r="I40" s="115">
        <f>SUMIF('Current Income Tax Expense'!$K$29:$K$178,'Results Summary (SCH M)'!$B40,'Current Income Tax Expense'!O$29:O$178)</f>
        <v>0</v>
      </c>
      <c r="J40" s="459"/>
    </row>
    <row r="41" spans="1:10" ht="12.75" customHeight="1">
      <c r="A41" s="555"/>
      <c r="B41" s="116" t="s">
        <v>145</v>
      </c>
      <c r="C41" s="484" t="str">
        <f t="shared" si="16"/>
        <v>SCHMATCAGE</v>
      </c>
      <c r="D41" s="115">
        <f>SUMIF('Current Income Tax Expense'!$K$29:$K$178,'Results Summary (SCH M)'!$B41,'Current Income Tax Expense'!F$29:F$178)</f>
        <v>3569615.8800000004</v>
      </c>
      <c r="E41" s="115">
        <f>SUMIF('Current Income Tax Expense'!$K$29:$K$178,'Results Summary (SCH M)'!$B41,'Current Income Tax Expense'!G$29:G$178)</f>
        <v>0</v>
      </c>
      <c r="F41" s="40">
        <f t="shared" si="17"/>
        <v>3569615.8800000004</v>
      </c>
      <c r="G41" s="115">
        <f>SUMIF('Current Income Tax Expense'!$K$29:$K$178,'Results Summary (SCH M)'!$B41,'Current Income Tax Expense'!I$29:I$178)</f>
        <v>2919319</v>
      </c>
      <c r="H41" s="40">
        <f t="shared" si="18"/>
        <v>6488934.8800000008</v>
      </c>
      <c r="I41" s="115">
        <f>SUMIF('Current Income Tax Expense'!$K$29:$K$178,'Results Summary (SCH M)'!$B41,'Current Income Tax Expense'!O$29:O$178)</f>
        <v>0</v>
      </c>
      <c r="J41" s="459"/>
    </row>
    <row r="42" spans="1:10" ht="12.75" customHeight="1">
      <c r="A42" s="555"/>
      <c r="B42" s="116" t="s">
        <v>143</v>
      </c>
      <c r="C42" s="484" t="str">
        <f t="shared" si="16"/>
        <v>SCHMATCAGW</v>
      </c>
      <c r="D42" s="115">
        <f>SUMIF('Current Income Tax Expense'!$K$29:$K$178,'Results Summary (SCH M)'!$B42,'Current Income Tax Expense'!F$29:F$178)</f>
        <v>171728.55999999976</v>
      </c>
      <c r="E42" s="115">
        <f>SUMIF('Current Income Tax Expense'!$K$29:$K$178,'Results Summary (SCH M)'!$B42,'Current Income Tax Expense'!G$29:G$178)</f>
        <v>0</v>
      </c>
      <c r="F42" s="40">
        <f t="shared" si="17"/>
        <v>171728.55999999976</v>
      </c>
      <c r="G42" s="115">
        <f>SUMIF('Current Income Tax Expense'!$K$29:$K$178,'Results Summary (SCH M)'!$B42,'Current Income Tax Expense'!I$29:I$178)</f>
        <v>3717768.7385550747</v>
      </c>
      <c r="H42" s="40">
        <f t="shared" si="18"/>
        <v>3889497.2985550743</v>
      </c>
      <c r="I42" s="115">
        <f>SUMIF('Current Income Tax Expense'!$K$29:$K$178,'Results Summary (SCH M)'!$B42,'Current Income Tax Expense'!O$29:O$178)</f>
        <v>862028</v>
      </c>
      <c r="J42" s="459"/>
    </row>
    <row r="43" spans="1:10" ht="12.75" customHeight="1">
      <c r="A43" s="555"/>
      <c r="B43" s="116" t="s">
        <v>19</v>
      </c>
      <c r="C43" s="484" t="str">
        <f t="shared" si="13"/>
        <v>SCHMATCIAC</v>
      </c>
      <c r="D43" s="115">
        <f>SUMIF('Current Income Tax Expense'!$K$29:$K$178,'Results Summary (SCH M)'!$B43,'Current Income Tax Expense'!F$29:F$178)</f>
        <v>109875809.5</v>
      </c>
      <c r="E43" s="115">
        <f>SUMIF('Current Income Tax Expense'!$K$29:$K$178,'Results Summary (SCH M)'!$B43,'Current Income Tax Expense'!G$29:G$178)</f>
        <v>0</v>
      </c>
      <c r="F43" s="40">
        <f t="shared" si="14"/>
        <v>109875809.5</v>
      </c>
      <c r="G43" s="115">
        <f>SUMIF('Current Income Tax Expense'!$K$29:$K$178,'Results Summary (SCH M)'!$B43,'Current Income Tax Expense'!I$29:I$178)</f>
        <v>-24057449</v>
      </c>
      <c r="H43" s="40">
        <f t="shared" si="15"/>
        <v>85818360.5</v>
      </c>
      <c r="I43" s="115">
        <f>SUMIF('Current Income Tax Expense'!$K$29:$K$178,'Results Summary (SCH M)'!$B43,'Current Income Tax Expense'!O$29:O$178)</f>
        <v>5375686</v>
      </c>
      <c r="J43" s="459"/>
    </row>
    <row r="44" spans="1:10" ht="12.75" customHeight="1">
      <c r="A44" s="555"/>
      <c r="B44" s="114" t="s">
        <v>53</v>
      </c>
      <c r="C44" s="484" t="str">
        <f>CONCATENATE("SCHMAT",B44)</f>
        <v>SCHMATCN</v>
      </c>
      <c r="D44" s="115">
        <f>SUMIF('Current Income Tax Expense'!$K$29:$K$178,'Results Summary (SCH M)'!$B44,'Current Income Tax Expense'!F$29:F$178)</f>
        <v>0</v>
      </c>
      <c r="E44" s="115">
        <f>SUMIF('Current Income Tax Expense'!$K$29:$K$178,'Results Summary (SCH M)'!$B44,'Current Income Tax Expense'!G$29:G$178)</f>
        <v>0</v>
      </c>
      <c r="F44" s="40">
        <f>SUM(D44:E44)</f>
        <v>0</v>
      </c>
      <c r="G44" s="115">
        <f>SUMIF('Current Income Tax Expense'!$K$29:$K$178,'Results Summary (SCH M)'!$B44,'Current Income Tax Expense'!I$29:I$178)</f>
        <v>390857</v>
      </c>
      <c r="H44" s="40">
        <f>SUM(F44:G44)</f>
        <v>390857</v>
      </c>
      <c r="I44" s="115">
        <f>SUMIF('Current Income Tax Expense'!$K$29:$K$178,'Results Summary (SCH M)'!$B44,'Current Income Tax Expense'!O$29:O$178)</f>
        <v>26355</v>
      </c>
      <c r="J44" s="459"/>
    </row>
    <row r="45" spans="1:10" ht="12.75" customHeight="1">
      <c r="A45" s="555"/>
      <c r="B45" s="114" t="s">
        <v>45</v>
      </c>
      <c r="C45" s="484" t="str">
        <f t="shared" si="13"/>
        <v>SCHMATGPS</v>
      </c>
      <c r="D45" s="115">
        <f>SUMIF('Current Income Tax Expense'!$K$29:$K$178,'Results Summary (SCH M)'!$B45,'Current Income Tax Expense'!F$29:F$178)</f>
        <v>-2297298.5099999998</v>
      </c>
      <c r="E45" s="115">
        <f>SUMIF('Current Income Tax Expense'!$K$29:$K$178,'Results Summary (SCH M)'!$B45,'Current Income Tax Expense'!G$29:G$178)</f>
        <v>0</v>
      </c>
      <c r="F45" s="40">
        <f t="shared" si="14"/>
        <v>-2297298.5099999998</v>
      </c>
      <c r="G45" s="115">
        <f>SUMIF('Current Income Tax Expense'!$K$29:$K$178,'Results Summary (SCH M)'!$B45,'Current Income Tax Expense'!I$29:I$178)</f>
        <v>0</v>
      </c>
      <c r="H45" s="40">
        <f t="shared" si="15"/>
        <v>-2297298.5099999998</v>
      </c>
      <c r="I45" s="115">
        <f>SUMIF('Current Income Tax Expense'!$K$29:$K$178,'Results Summary (SCH M)'!$B45,'Current Income Tax Expense'!O$29:O$178)</f>
        <v>-162754</v>
      </c>
      <c r="J45" s="459"/>
    </row>
    <row r="46" spans="1:10" ht="12.75" customHeight="1">
      <c r="A46" s="555"/>
      <c r="B46" s="116" t="s">
        <v>153</v>
      </c>
      <c r="C46" s="484" t="s">
        <v>758</v>
      </c>
      <c r="D46" s="115">
        <f>SUMIF('Current Income Tax Expense'!$K$29:$K$178,'Results Summary (SCH M)'!$B46,'Current Income Tax Expense'!F$29:F$178)</f>
        <v>16650562</v>
      </c>
      <c r="E46" s="115">
        <f>SUMIF('Current Income Tax Expense'!$K$29:$K$178,'Results Summary (SCH M)'!$B46,'Current Income Tax Expense'!G$29:G$178)</f>
        <v>0</v>
      </c>
      <c r="F46" s="40">
        <f t="shared" ref="F46" si="19">SUM(D46:E46)</f>
        <v>16650562</v>
      </c>
      <c r="G46" s="115">
        <f>SUMIF('Current Income Tax Expense'!$K$29:$K$178,'Results Summary (SCH M)'!$B46,'Current Income Tax Expense'!I$29:I$178)</f>
        <v>0</v>
      </c>
      <c r="H46" s="40">
        <f t="shared" ref="H46" si="20">SUM(F46:G46)</f>
        <v>16650562</v>
      </c>
      <c r="I46" s="115">
        <f>SUMIF('Current Income Tax Expense'!$K$29:$K$178,'Results Summary (SCH M)'!$B46,'Current Income Tax Expense'!O$29:O$178)</f>
        <v>3765252</v>
      </c>
      <c r="J46" s="459"/>
    </row>
    <row r="47" spans="1:10" ht="12.75" customHeight="1">
      <c r="A47" s="555"/>
      <c r="B47" s="116" t="s">
        <v>151</v>
      </c>
      <c r="C47" s="484" t="s">
        <v>758</v>
      </c>
      <c r="D47" s="115">
        <f>SUMIF('Current Income Tax Expense'!$K$29:$K$178,'Results Summary (SCH M)'!$B47,'Current Income Tax Expense'!F$29:F$178)</f>
        <v>0</v>
      </c>
      <c r="E47" s="115">
        <f>SUMIF('Current Income Tax Expense'!$K$29:$K$178,'Results Summary (SCH M)'!$B47,'Current Income Tax Expense'!G$29:G$178)</f>
        <v>0</v>
      </c>
      <c r="F47" s="40">
        <f t="shared" ref="F47" si="21">SUM(D47:E47)</f>
        <v>0</v>
      </c>
      <c r="G47" s="115">
        <f>SUMIF('Current Income Tax Expense'!$K$29:$K$178,'Results Summary (SCH M)'!$B47,'Current Income Tax Expense'!I$29:I$178)</f>
        <v>13102577.946814539</v>
      </c>
      <c r="H47" s="40">
        <f t="shared" ref="H47" si="22">SUM(F47:G47)</f>
        <v>13102577.946814539</v>
      </c>
      <c r="I47" s="115">
        <f>SUMIF('Current Income Tax Expense'!$K$29:$K$178,'Results Summary (SCH M)'!$B47,'Current Income Tax Expense'!O$29:O$178)</f>
        <v>2903922</v>
      </c>
      <c r="J47" s="459"/>
    </row>
    <row r="48" spans="1:10" ht="12.75" customHeight="1">
      <c r="A48" s="555"/>
      <c r="B48" s="116" t="s">
        <v>310</v>
      </c>
      <c r="C48" s="484" t="str">
        <f t="shared" si="13"/>
        <v>SCHMATNREG</v>
      </c>
      <c r="D48" s="115">
        <f>SUMIF('Current Income Tax Expense'!$K$29:$K$178,'Results Summary (SCH M)'!$B48,'Current Income Tax Expense'!F$29:F$178)</f>
        <v>-104684538.66400012</v>
      </c>
      <c r="E48" s="115">
        <f>SUMIF('Current Income Tax Expense'!$K$29:$K$178,'Results Summary (SCH M)'!$B48,'Current Income Tax Expense'!G$29:G$178)</f>
        <v>0</v>
      </c>
      <c r="F48" s="40">
        <f t="shared" si="14"/>
        <v>-104684538.66400012</v>
      </c>
      <c r="G48" s="115">
        <f>SUMIF('Current Income Tax Expense'!$K$29:$K$178,'Results Summary (SCH M)'!$B48,'Current Income Tax Expense'!I$29:I$178)</f>
        <v>0</v>
      </c>
      <c r="H48" s="40">
        <f t="shared" si="15"/>
        <v>-104684538.66400012</v>
      </c>
      <c r="I48" s="115">
        <f>SUMIF('Current Income Tax Expense'!$K$29:$K$178,'Results Summary (SCH M)'!$B48,'Current Income Tax Expense'!O$29:O$178)</f>
        <v>0</v>
      </c>
      <c r="J48" s="459"/>
    </row>
    <row r="49" spans="1:14" ht="12.75" customHeight="1">
      <c r="A49" s="555"/>
      <c r="B49" s="116" t="s">
        <v>11</v>
      </c>
      <c r="C49" s="484" t="str">
        <f t="shared" si="13"/>
        <v>SCHMATSCHMDEXP</v>
      </c>
      <c r="D49" s="115">
        <f>SUMIF('Current Income Tax Expense'!$K$29:$K$178,'Results Summary (SCH M)'!$B49,'Current Income Tax Expense'!F$29:F$178)</f>
        <v>1071417203.7</v>
      </c>
      <c r="E49" s="115">
        <f>SUMIF('Current Income Tax Expense'!$K$29:$K$178,'Results Summary (SCH M)'!$B49,'Current Income Tax Expense'!G$29:G$178)</f>
        <v>0</v>
      </c>
      <c r="F49" s="40">
        <f t="shared" si="14"/>
        <v>1071417203.7</v>
      </c>
      <c r="G49" s="115">
        <f>SUMIF('Current Income Tax Expense'!$K$29:$K$178,'Results Summary (SCH M)'!$B49,'Current Income Tax Expense'!I$29:I$178)</f>
        <v>-11535112</v>
      </c>
      <c r="H49" s="40">
        <f t="shared" si="15"/>
        <v>1059882091.7</v>
      </c>
      <c r="I49" s="115">
        <f>SUMIF('Current Income Tax Expense'!$K$29:$K$178,'Results Summary (SCH M)'!$B49,'Current Income Tax Expense'!O$29:O$178)</f>
        <v>73620529</v>
      </c>
      <c r="J49" s="459"/>
    </row>
    <row r="50" spans="1:14" ht="12.75" customHeight="1">
      <c r="A50" s="555"/>
      <c r="B50" s="116" t="s">
        <v>13</v>
      </c>
      <c r="C50" s="484" t="str">
        <f t="shared" si="13"/>
        <v>SCHMATSE</v>
      </c>
      <c r="D50" s="115">
        <f>SUMIF('Current Income Tax Expense'!$K$29:$K$178,'Results Summary (SCH M)'!$B50,'Current Income Tax Expense'!F$29:F$178)</f>
        <v>0</v>
      </c>
      <c r="E50" s="115">
        <f>SUMIF('Current Income Tax Expense'!$K$29:$K$178,'Results Summary (SCH M)'!$B50,'Current Income Tax Expense'!G$29:G$178)</f>
        <v>0</v>
      </c>
      <c r="F50" s="40">
        <f t="shared" si="14"/>
        <v>0</v>
      </c>
      <c r="G50" s="115">
        <f>SUMIF('Current Income Tax Expense'!$K$29:$K$178,'Results Summary (SCH M)'!$B50,'Current Income Tax Expense'!I$29:I$178)</f>
        <v>0</v>
      </c>
      <c r="H50" s="40">
        <f t="shared" si="15"/>
        <v>0</v>
      </c>
      <c r="I50" s="115">
        <f>SUMIF('Current Income Tax Expense'!$K$29:$K$178,'Results Summary (SCH M)'!$B50,'Current Income Tax Expense'!O$29:O$178)</f>
        <v>0</v>
      </c>
      <c r="J50" s="459"/>
    </row>
    <row r="51" spans="1:14" ht="12.75" customHeight="1">
      <c r="A51" s="555"/>
      <c r="B51" s="114" t="s">
        <v>18</v>
      </c>
      <c r="C51" s="484" t="str">
        <f t="shared" si="13"/>
        <v>SCHMATSG</v>
      </c>
      <c r="D51" s="115">
        <f>SUMIF('Current Income Tax Expense'!$K$29:$K$178,'Results Summary (SCH M)'!$B51,'Current Income Tax Expense'!F$29:F$178)</f>
        <v>2488686.5300000003</v>
      </c>
      <c r="E51" s="115">
        <f>SUMIF('Current Income Tax Expense'!$K$29:$K$178,'Results Summary (SCH M)'!$B51,'Current Income Tax Expense'!G$29:G$178)</f>
        <v>0</v>
      </c>
      <c r="F51" s="40">
        <f t="shared" si="14"/>
        <v>2488686.5300000003</v>
      </c>
      <c r="G51" s="115">
        <f>SUMIF('Current Income Tax Expense'!$K$29:$K$178,'Results Summary (SCH M)'!$B51,'Current Income Tax Expense'!I$29:I$178)</f>
        <v>-12093183</v>
      </c>
      <c r="H51" s="40">
        <f t="shared" si="15"/>
        <v>-9604496.4699999988</v>
      </c>
      <c r="I51" s="115">
        <f>SUMIF('Current Income Tax Expense'!$K$29:$K$178,'Results Summary (SCH M)'!$B51,'Current Income Tax Expense'!O$29:O$178)</f>
        <v>-766321</v>
      </c>
      <c r="J51" s="459"/>
      <c r="K51" s="430"/>
    </row>
    <row r="52" spans="1:14" ht="12.75" customHeight="1">
      <c r="A52" s="555"/>
      <c r="B52" s="116" t="s">
        <v>29</v>
      </c>
      <c r="C52" s="484" t="str">
        <f t="shared" si="13"/>
        <v>SCHMATSGCT</v>
      </c>
      <c r="D52" s="115">
        <f>SUMIF('Current Income Tax Expense'!$K$29:$K$178,'Results Summary (SCH M)'!$B52,'Current Income Tax Expense'!F$29:F$178)</f>
        <v>0</v>
      </c>
      <c r="E52" s="115">
        <f>SUMIF('Current Income Tax Expense'!$K$29:$K$178,'Results Summary (SCH M)'!$B52,'Current Income Tax Expense'!G$29:G$178)</f>
        <v>0</v>
      </c>
      <c r="F52" s="40">
        <f t="shared" si="14"/>
        <v>0</v>
      </c>
      <c r="G52" s="115">
        <f>SUMIF('Current Income Tax Expense'!$K$29:$K$178,'Results Summary (SCH M)'!$B52,'Current Income Tax Expense'!I$29:I$178)</f>
        <v>0</v>
      </c>
      <c r="H52" s="40">
        <f t="shared" si="15"/>
        <v>0</v>
      </c>
      <c r="I52" s="115">
        <f>SUMIF('Current Income Tax Expense'!$K$29:$K$178,'Results Summary (SCH M)'!$B52,'Current Income Tax Expense'!O$29:O$178)</f>
        <v>0</v>
      </c>
      <c r="J52" s="459"/>
    </row>
    <row r="53" spans="1:14" ht="12.75" customHeight="1">
      <c r="A53" s="555"/>
      <c r="B53" s="116" t="s">
        <v>15</v>
      </c>
      <c r="C53" s="484" t="str">
        <f t="shared" si="13"/>
        <v>SCHMATSNP</v>
      </c>
      <c r="D53" s="115">
        <f>SUMIF('Current Income Tax Expense'!$K$29:$K$178,'Results Summary (SCH M)'!$B53,'Current Income Tax Expense'!F$29:F$178)</f>
        <v>42744890.53467299</v>
      </c>
      <c r="E53" s="115">
        <f>SUMIF('Current Income Tax Expense'!$K$29:$K$178,'Results Summary (SCH M)'!$B53,'Current Income Tax Expense'!G$29:G$178)</f>
        <v>0</v>
      </c>
      <c r="F53" s="40">
        <f t="shared" si="14"/>
        <v>42744890.53467299</v>
      </c>
      <c r="G53" s="115">
        <f>SUMIF('Current Income Tax Expense'!$K$29:$K$178,'Results Summary (SCH M)'!$B53,'Current Income Tax Expense'!I$29:I$178)</f>
        <v>133199750</v>
      </c>
      <c r="H53" s="40">
        <f t="shared" si="15"/>
        <v>175944640.53467298</v>
      </c>
      <c r="I53" s="115">
        <f>SUMIF('Current Income Tax Expense'!$K$29:$K$178,'Results Summary (SCH M)'!$B53,'Current Income Tax Expense'!O$29:O$178)</f>
        <v>12112284</v>
      </c>
      <c r="J53" s="459"/>
    </row>
    <row r="54" spans="1:14" ht="12.75" customHeight="1">
      <c r="A54" s="555"/>
      <c r="B54" s="114" t="s">
        <v>20</v>
      </c>
      <c r="C54" s="484" t="str">
        <f t="shared" si="13"/>
        <v>SCHMATSNPD</v>
      </c>
      <c r="D54" s="115">
        <f>SUMIF('Current Income Tax Expense'!$K$29:$K$178,'Results Summary (SCH M)'!$B54,'Current Income Tax Expense'!F$29:F$178)</f>
        <v>3969565</v>
      </c>
      <c r="E54" s="115">
        <f>SUMIF('Current Income Tax Expense'!$K$29:$K$178,'Results Summary (SCH M)'!$B54,'Current Income Tax Expense'!G$29:G$178)</f>
        <v>0</v>
      </c>
      <c r="F54" s="40">
        <f t="shared" si="14"/>
        <v>3969565</v>
      </c>
      <c r="G54" s="115">
        <f>SUMIF('Current Income Tax Expense'!$K$29:$K$178,'Results Summary (SCH M)'!$B54,'Current Income Tax Expense'!I$29:I$178)</f>
        <v>-3969565</v>
      </c>
      <c r="H54" s="40">
        <f t="shared" si="15"/>
        <v>0</v>
      </c>
      <c r="I54" s="115">
        <f>SUMIF('Current Income Tax Expense'!$K$29:$K$178,'Results Summary (SCH M)'!$B54,'Current Income Tax Expense'!O$29:O$178)</f>
        <v>0</v>
      </c>
      <c r="J54" s="459"/>
    </row>
    <row r="55" spans="1:14" ht="12.75" customHeight="1">
      <c r="A55" s="555"/>
      <c r="B55" s="116" t="s">
        <v>10</v>
      </c>
      <c r="C55" s="484" t="str">
        <f t="shared" si="13"/>
        <v>SCHMATSO</v>
      </c>
      <c r="D55" s="115">
        <f>SUMIF('Current Income Tax Expense'!$K$29:$K$178,'Results Summary (SCH M)'!$B55,'Current Income Tax Expense'!F$29:F$178)</f>
        <v>-7534968.9905508496</v>
      </c>
      <c r="E55" s="115">
        <f>SUMIF('Current Income Tax Expense'!$K$29:$K$178,'Results Summary (SCH M)'!$B55,'Current Income Tax Expense'!G$29:G$178)</f>
        <v>0</v>
      </c>
      <c r="F55" s="40">
        <f t="shared" si="14"/>
        <v>-7534968.9905508496</v>
      </c>
      <c r="G55" s="115">
        <f>SUMIF('Current Income Tax Expense'!$K$29:$K$178,'Results Summary (SCH M)'!$B55,'Current Income Tax Expense'!I$29:I$178)</f>
        <v>-14355900.000017807</v>
      </c>
      <c r="H55" s="40">
        <f t="shared" si="15"/>
        <v>-21890868.990568656</v>
      </c>
      <c r="I55" s="115">
        <f>SUMIF('Current Income Tax Expense'!$K$29:$K$178,'Results Summary (SCH M)'!$B55,'Current Income Tax Expense'!O$29:O$178)</f>
        <v>-1550875</v>
      </c>
    </row>
    <row r="56" spans="1:14" ht="12.75" customHeight="1">
      <c r="A56" s="555"/>
      <c r="B56" s="114" t="s">
        <v>41</v>
      </c>
      <c r="C56" s="484" t="str">
        <f t="shared" si="13"/>
        <v>SCHMATTAXDEPR</v>
      </c>
      <c r="D56" s="115">
        <f>SUMIF('Current Income Tax Expense'!$K$29:$K$178,'Results Summary (SCH M)'!$B56,'Current Income Tax Expense'!F$29:F$178)</f>
        <v>0</v>
      </c>
      <c r="E56" s="115">
        <f>SUMIF('Current Income Tax Expense'!$K$29:$K$178,'Results Summary (SCH M)'!$B56,'Current Income Tax Expense'!G$29:G$178)</f>
        <v>0</v>
      </c>
      <c r="F56" s="40">
        <f t="shared" si="14"/>
        <v>0</v>
      </c>
      <c r="G56" s="115">
        <f>SUMIF('Current Income Tax Expense'!$K$29:$K$178,'Results Summary (SCH M)'!$B56,'Current Income Tax Expense'!I$29:I$178)</f>
        <v>0</v>
      </c>
      <c r="H56" s="40">
        <f t="shared" si="15"/>
        <v>0</v>
      </c>
      <c r="I56" s="115">
        <f>SUMIF('Current Income Tax Expense'!$K$29:$K$178,'Results Summary (SCH M)'!$B56,'Current Income Tax Expense'!O$29:O$178)</f>
        <v>0</v>
      </c>
      <c r="J56" s="459"/>
    </row>
    <row r="57" spans="1:14" ht="12.75" customHeight="1">
      <c r="A57" s="558"/>
      <c r="B57" s="124" t="s">
        <v>36</v>
      </c>
      <c r="C57" s="488" t="str">
        <f t="shared" si="13"/>
        <v>SCHMATTROJD</v>
      </c>
      <c r="D57" s="119">
        <f>SUMIF('Current Income Tax Expense'!$K$29:$K$178,'Results Summary (SCH M)'!$B57,'Current Income Tax Expense'!F$29:F$178)</f>
        <v>0</v>
      </c>
      <c r="E57" s="115">
        <f>SUMIF('Current Income Tax Expense'!$K$29:$K$178,'Results Summary (SCH M)'!$B57,'Current Income Tax Expense'!G$29:G$178)</f>
        <v>0</v>
      </c>
      <c r="F57" s="41">
        <f t="shared" si="14"/>
        <v>0</v>
      </c>
      <c r="G57" s="119">
        <f>SUMIF('Current Income Tax Expense'!$K$29:$K$178,'Results Summary (SCH M)'!$B57,'Current Income Tax Expense'!I$29:I$178)</f>
        <v>0</v>
      </c>
      <c r="H57" s="41">
        <f t="shared" si="15"/>
        <v>0</v>
      </c>
      <c r="I57" s="119">
        <f>SUMIF('Current Income Tax Expense'!$K$29:$K$178,'Results Summary (SCH M)'!$B57,'Current Income Tax Expense'!O$29:O$178)</f>
        <v>0</v>
      </c>
      <c r="J57" s="460"/>
    </row>
    <row r="58" spans="1:14" ht="12.75" customHeight="1">
      <c r="A58" s="50"/>
      <c r="B58" s="46"/>
      <c r="C58" s="46"/>
      <c r="D58" s="59">
        <f t="shared" ref="D58:I58" si="23">SUBTOTAL(9,D29:D57)</f>
        <v>1000993340.930122</v>
      </c>
      <c r="E58" s="59">
        <f t="shared" si="23"/>
        <v>0</v>
      </c>
      <c r="F58" s="59">
        <f t="shared" si="23"/>
        <v>1000993340.930122</v>
      </c>
      <c r="G58" s="59">
        <f t="shared" si="23"/>
        <v>105880348.7653518</v>
      </c>
      <c r="H58" s="59">
        <f t="shared" si="23"/>
        <v>1106873689.6954739</v>
      </c>
      <c r="I58" s="59">
        <f t="shared" si="23"/>
        <v>101932265</v>
      </c>
      <c r="J58" s="460"/>
    </row>
    <row r="59" spans="1:14" ht="12.75" customHeight="1">
      <c r="A59" s="45"/>
      <c r="B59" s="46"/>
      <c r="C59" s="46"/>
      <c r="D59" s="20">
        <f t="shared" ref="D59:I59" si="24">SUBTOTAL(9,D3:D58)</f>
        <v>1003180793.0136091</v>
      </c>
      <c r="E59" s="20">
        <f t="shared" si="24"/>
        <v>0</v>
      </c>
      <c r="F59" s="20">
        <f t="shared" si="24"/>
        <v>1003180793.0136091</v>
      </c>
      <c r="G59" s="20">
        <f t="shared" si="24"/>
        <v>106055070.7653518</v>
      </c>
      <c r="H59" s="20">
        <f t="shared" si="24"/>
        <v>1109235863.7789609</v>
      </c>
      <c r="I59" s="20">
        <f t="shared" si="24"/>
        <v>102032585</v>
      </c>
      <c r="J59" s="460"/>
    </row>
    <row r="60" spans="1:14" ht="12.75" customHeight="1">
      <c r="A60" s="554" t="s">
        <v>232</v>
      </c>
      <c r="B60" s="9" t="s">
        <v>16</v>
      </c>
      <c r="C60" s="9" t="str">
        <f t="shared" ref="C60:C67" si="25">CONCATENATE("SCHMDP",B60)</f>
        <v>SCHMDPCA</v>
      </c>
      <c r="D60" s="47">
        <f>SUMIF('Current Income Tax Expense'!$K$20:$K$28,'Results Summary (SCH M)'!$B60,'Current Income Tax Expense'!F$20:F$28)</f>
        <v>0</v>
      </c>
      <c r="E60" s="48">
        <f>SUMIF('Current Income Tax Expense'!$K$20:$K$28,'Results Summary (SCH M)'!$B60,'Current Income Tax Expense'!G$20:G$28)</f>
        <v>0</v>
      </c>
      <c r="F60" s="51">
        <f t="shared" ref="F60:F68" si="26">SUM(D60:E60)</f>
        <v>0</v>
      </c>
      <c r="G60" s="47">
        <f>SUMIF('Current Income Tax Expense'!$K$20:$K$28,'Results Summary (SCH M)'!$B60,'Current Income Tax Expense'!I$20:I$28)</f>
        <v>0</v>
      </c>
      <c r="H60" s="11">
        <f>SUM(F60:G60)</f>
        <v>0</v>
      </c>
      <c r="I60" s="47">
        <f>SUMIF('Current Income Tax Expense'!$K$20:$K$28,'Results Summary (SCH M)'!$B60,'Current Income Tax Expense'!O$20:O$28)</f>
        <v>0</v>
      </c>
      <c r="J60" s="460"/>
      <c r="N60" s="358"/>
    </row>
    <row r="61" spans="1:14" ht="12.75" customHeight="1">
      <c r="A61" s="555"/>
      <c r="B61" s="12" t="s">
        <v>64</v>
      </c>
      <c r="C61" s="12" t="str">
        <f t="shared" si="25"/>
        <v>SCHMDPFERC</v>
      </c>
      <c r="D61" s="48">
        <f>SUMIF('Current Income Tax Expense'!$K$20:$K$28,'Results Summary (SCH M)'!$B61,'Current Income Tax Expense'!F$20:F$28)</f>
        <v>0</v>
      </c>
      <c r="E61" s="48">
        <f>SUMIF('Current Income Tax Expense'!$K$20:$K$28,'Results Summary (SCH M)'!$B61,'Current Income Tax Expense'!G$20:G$28)</f>
        <v>0</v>
      </c>
      <c r="F61" s="13">
        <f t="shared" si="26"/>
        <v>0</v>
      </c>
      <c r="G61" s="48">
        <f>SUMIF('Current Income Tax Expense'!$K$20:$K$28,'Results Summary (SCH M)'!$B61,'Current Income Tax Expense'!I$20:I$28)</f>
        <v>0</v>
      </c>
      <c r="H61" s="13">
        <f t="shared" ref="H61:H68" si="27">SUM(F61:G61)</f>
        <v>0</v>
      </c>
      <c r="I61" s="48">
        <f>SUMIF('Current Income Tax Expense'!$K$20:$K$28,'Results Summary (SCH M)'!$B61,'Current Income Tax Expense'!O$20:O$28)</f>
        <v>0</v>
      </c>
      <c r="J61" s="410"/>
      <c r="N61" s="358"/>
    </row>
    <row r="62" spans="1:14" ht="12.75" customHeight="1">
      <c r="A62" s="555"/>
      <c r="B62" s="14" t="s">
        <v>27</v>
      </c>
      <c r="C62" s="14" t="str">
        <f t="shared" si="25"/>
        <v>SCHMDPIDU</v>
      </c>
      <c r="D62" s="48">
        <f>SUMIF('Current Income Tax Expense'!$K$20:$K$28,'Results Summary (SCH M)'!$B62,'Current Income Tax Expense'!F$20:F$28)</f>
        <v>0</v>
      </c>
      <c r="E62" s="48">
        <f>SUMIF('Current Income Tax Expense'!$K$20:$K$28,'Results Summary (SCH M)'!$B62,'Current Income Tax Expense'!G$20:G$28)</f>
        <v>0</v>
      </c>
      <c r="F62" s="13">
        <f t="shared" si="26"/>
        <v>0</v>
      </c>
      <c r="G62" s="48">
        <f>SUMIF('Current Income Tax Expense'!$K$20:$K$28,'Results Summary (SCH M)'!$B62,'Current Income Tax Expense'!I$20:I$28)</f>
        <v>0</v>
      </c>
      <c r="H62" s="13">
        <f t="shared" si="27"/>
        <v>0</v>
      </c>
      <c r="I62" s="48">
        <f>SUMIF('Current Income Tax Expense'!$K$20:$K$28,'Results Summary (SCH M)'!$B62,'Current Income Tax Expense'!O$20:O$28)</f>
        <v>0</v>
      </c>
      <c r="J62" s="410"/>
      <c r="N62" s="358"/>
    </row>
    <row r="63" spans="1:14" ht="12.75" customHeight="1">
      <c r="A63" s="555"/>
      <c r="B63" s="14" t="s">
        <v>28</v>
      </c>
      <c r="C63" s="14" t="str">
        <f t="shared" si="25"/>
        <v>SCHMDPOR</v>
      </c>
      <c r="D63" s="48">
        <f>SUMIF('Current Income Tax Expense'!$K$20:$K$28,'Results Summary (SCH M)'!$B63,'Current Income Tax Expense'!F$20:F$28)</f>
        <v>0</v>
      </c>
      <c r="E63" s="48">
        <f>SUMIF('Current Income Tax Expense'!$K$20:$K$28,'Results Summary (SCH M)'!$B63,'Current Income Tax Expense'!G$20:G$28)</f>
        <v>0</v>
      </c>
      <c r="F63" s="13">
        <f t="shared" si="26"/>
        <v>0</v>
      </c>
      <c r="G63" s="48">
        <f>SUMIF('Current Income Tax Expense'!$K$20:$K$28,'Results Summary (SCH M)'!$B63,'Current Income Tax Expense'!I$20:I$28)</f>
        <v>0</v>
      </c>
      <c r="H63" s="13">
        <f t="shared" si="27"/>
        <v>0</v>
      </c>
      <c r="I63" s="48">
        <f>SUMIF('Current Income Tax Expense'!$K$20:$K$28,'Results Summary (SCH M)'!$B63,'Current Income Tax Expense'!O$20:O$28)</f>
        <v>0</v>
      </c>
      <c r="J63" s="460"/>
      <c r="N63" s="358"/>
    </row>
    <row r="64" spans="1:14" ht="12.75" customHeight="1">
      <c r="A64" s="555"/>
      <c r="B64" s="15" t="s">
        <v>14</v>
      </c>
      <c r="C64" s="491" t="str">
        <f t="shared" si="25"/>
        <v>SCHMDPOTHER</v>
      </c>
      <c r="D64" s="48">
        <f>SUMIF('Current Income Tax Expense'!$K$20:$K$28,'Results Summary (SCH M)'!$B64,'Current Income Tax Expense'!F$20:F$28)</f>
        <v>0</v>
      </c>
      <c r="E64" s="48">
        <f>SUMIF('Current Income Tax Expense'!$K$20:$K$28,'Results Summary (SCH M)'!$B64,'Current Income Tax Expense'!G$20:G$28)</f>
        <v>0</v>
      </c>
      <c r="F64" s="13">
        <f t="shared" si="26"/>
        <v>0</v>
      </c>
      <c r="G64" s="48">
        <f>SUMIF('Current Income Tax Expense'!$K$20:$K$28,'Results Summary (SCH M)'!$B64,'Current Income Tax Expense'!I$20:I$28)</f>
        <v>0</v>
      </c>
      <c r="H64" s="13">
        <f t="shared" si="27"/>
        <v>0</v>
      </c>
      <c r="I64" s="48">
        <f>SUMIF('Current Income Tax Expense'!$K$20:$K$28,'Results Summary (SCH M)'!$B64,'Current Income Tax Expense'!O$20:O$28)</f>
        <v>0</v>
      </c>
      <c r="J64" s="410"/>
    </row>
    <row r="65" spans="1:9" ht="12.75" customHeight="1">
      <c r="A65" s="555"/>
      <c r="B65" s="15" t="s">
        <v>26</v>
      </c>
      <c r="C65" s="491" t="str">
        <f t="shared" si="25"/>
        <v>SCHMDPUT</v>
      </c>
      <c r="D65" s="48">
        <f>SUMIF('Current Income Tax Expense'!$K$20:$K$28,'Results Summary (SCH M)'!$B65,'Current Income Tax Expense'!F$20:F$28)</f>
        <v>0</v>
      </c>
      <c r="E65" s="48">
        <f>SUMIF('Current Income Tax Expense'!$K$20:$K$28,'Results Summary (SCH M)'!$B65,'Current Income Tax Expense'!G$20:G$28)</f>
        <v>0</v>
      </c>
      <c r="F65" s="13">
        <f t="shared" si="26"/>
        <v>0</v>
      </c>
      <c r="G65" s="48">
        <f>SUMIF('Current Income Tax Expense'!$K$20:$K$28,'Results Summary (SCH M)'!$B65,'Current Income Tax Expense'!I$20:I$28)</f>
        <v>0</v>
      </c>
      <c r="H65" s="13">
        <f t="shared" si="27"/>
        <v>0</v>
      </c>
      <c r="I65" s="48">
        <f>SUMIF('Current Income Tax Expense'!$K$20:$K$28,'Results Summary (SCH M)'!$B65,'Current Income Tax Expense'!O$20:O$28)</f>
        <v>0</v>
      </c>
    </row>
    <row r="66" spans="1:9" ht="12.75" customHeight="1">
      <c r="A66" s="555"/>
      <c r="B66" s="14" t="s">
        <v>25</v>
      </c>
      <c r="C66" s="491" t="str">
        <f t="shared" si="25"/>
        <v>SCHMDPWA</v>
      </c>
      <c r="D66" s="48">
        <f>SUMIF('Current Income Tax Expense'!$K$20:$K$28,'Results Summary (SCH M)'!$B66,'Current Income Tax Expense'!F$20:F$28)</f>
        <v>0</v>
      </c>
      <c r="E66" s="48">
        <f>SUMIF('Current Income Tax Expense'!$K$20:$K$28,'Results Summary (SCH M)'!$B66,'Current Income Tax Expense'!G$20:G$28)</f>
        <v>0</v>
      </c>
      <c r="F66" s="13">
        <f t="shared" si="26"/>
        <v>0</v>
      </c>
      <c r="G66" s="48">
        <f>SUMIF('Current Income Tax Expense'!$K$20:$K$28,'Results Summary (SCH M)'!$B66,'Current Income Tax Expense'!I$20:I$28)</f>
        <v>0</v>
      </c>
      <c r="H66" s="13">
        <f t="shared" si="27"/>
        <v>0</v>
      </c>
      <c r="I66" s="48">
        <f>SUMIF('Current Income Tax Expense'!$K$20:$K$28,'Results Summary (SCH M)'!$B66,'Current Income Tax Expense'!O$20:O$28)</f>
        <v>0</v>
      </c>
    </row>
    <row r="67" spans="1:9" ht="12.75" customHeight="1">
      <c r="A67" s="555"/>
      <c r="B67" s="14" t="s">
        <v>30</v>
      </c>
      <c r="C67" s="491" t="str">
        <f t="shared" si="25"/>
        <v>SCHMDPWYP</v>
      </c>
      <c r="D67" s="48">
        <f>SUMIF('Current Income Tax Expense'!$K$20:$K$28,'Results Summary (SCH M)'!$B67,'Current Income Tax Expense'!F$20:F$28)</f>
        <v>0</v>
      </c>
      <c r="E67" s="48">
        <f>SUMIF('Current Income Tax Expense'!$K$20:$K$28,'Results Summary (SCH M)'!$B67,'Current Income Tax Expense'!G$20:G$28)</f>
        <v>0</v>
      </c>
      <c r="F67" s="13">
        <f t="shared" si="26"/>
        <v>0</v>
      </c>
      <c r="G67" s="48">
        <f>SUMIF('Current Income Tax Expense'!$K$20:$K$28,'Results Summary (SCH M)'!$B67,'Current Income Tax Expense'!I$20:I$28)</f>
        <v>0</v>
      </c>
      <c r="H67" s="13">
        <f t="shared" si="27"/>
        <v>0</v>
      </c>
      <c r="I67" s="48">
        <f>SUMIF('Current Income Tax Expense'!$K$20:$K$28,'Results Summary (SCH M)'!$B67,'Current Income Tax Expense'!O$20:O$28)</f>
        <v>0</v>
      </c>
    </row>
    <row r="68" spans="1:9" ht="12.75" customHeight="1">
      <c r="A68" s="555"/>
      <c r="B68" s="16" t="s">
        <v>65</v>
      </c>
      <c r="C68" s="492" t="str">
        <f>CONCATENATE("SCHMAP",B68)</f>
        <v>SCHMAPWYU</v>
      </c>
      <c r="D68" s="49">
        <f>SUMIF('Current Income Tax Expense'!$K$20:$K$28,'Results Summary (SCH M)'!$B68,'Current Income Tax Expense'!F$20:F$28)</f>
        <v>0</v>
      </c>
      <c r="E68" s="549">
        <f>SUMIF('Current Income Tax Expense'!$K$20:$K$28,'Results Summary (SCH M)'!$B68,'Current Income Tax Expense'!G$20:G$28)</f>
        <v>0</v>
      </c>
      <c r="F68" s="17">
        <f t="shared" si="26"/>
        <v>0</v>
      </c>
      <c r="G68" s="49">
        <f>SUMIF('Current Income Tax Expense'!$K$20:$K$28,'Results Summary (SCH M)'!$B68,'Current Income Tax Expense'!I$20:I$28)</f>
        <v>0</v>
      </c>
      <c r="H68" s="17">
        <f t="shared" si="27"/>
        <v>0</v>
      </c>
      <c r="I68" s="49">
        <f>SUMIF('Current Income Tax Expense'!$K$20:$K$28,'Results Summary (SCH M)'!$B68,'Current Income Tax Expense'!O$20:O$28)</f>
        <v>0</v>
      </c>
    </row>
    <row r="69" spans="1:9" ht="12.75" customHeight="1">
      <c r="A69" s="555"/>
      <c r="B69" s="46"/>
      <c r="C69" s="486"/>
      <c r="D69" s="18">
        <f t="shared" ref="D69:I69" si="28">SUBTOTAL(9,D60:D68)</f>
        <v>0</v>
      </c>
      <c r="E69" s="550">
        <f t="shared" si="28"/>
        <v>0</v>
      </c>
      <c r="F69" s="18">
        <f t="shared" si="28"/>
        <v>0</v>
      </c>
      <c r="G69" s="18">
        <f t="shared" si="28"/>
        <v>0</v>
      </c>
      <c r="H69" s="18">
        <f t="shared" si="28"/>
        <v>0</v>
      </c>
      <c r="I69" s="58">
        <f t="shared" si="28"/>
        <v>0</v>
      </c>
    </row>
    <row r="70" spans="1:9" ht="12.75" customHeight="1">
      <c r="A70" s="555"/>
      <c r="B70" s="9" t="s">
        <v>51</v>
      </c>
      <c r="C70" s="489" t="str">
        <f t="shared" ref="C70:C85" si="29">CONCATENATE("SCHMDP",B70)</f>
        <v>SCHMDPBADDEBT</v>
      </c>
      <c r="D70" s="47">
        <f>SUMIF('Current Income Tax Expense'!$K$20:$K$28,'Results Summary (SCH M)'!$B70,'Current Income Tax Expense'!F$20:F$28)</f>
        <v>0</v>
      </c>
      <c r="E70" s="48">
        <f>SUMIF('Current Income Tax Expense'!$K$20:$K$28,'Results Summary (SCH M)'!$B70,'Current Income Tax Expense'!G$20:G$28)</f>
        <v>0</v>
      </c>
      <c r="F70" s="51">
        <f t="shared" ref="F70:F85" si="30">SUM(D70:E70)</f>
        <v>0</v>
      </c>
      <c r="G70" s="47">
        <f>SUMIF('Current Income Tax Expense'!$K$20:$K$28,'Results Summary (SCH M)'!$B70,'Current Income Tax Expense'!I$20:I$28)</f>
        <v>0</v>
      </c>
      <c r="H70" s="11">
        <f t="shared" ref="H70:H85" si="31">SUM(F70:G70)</f>
        <v>0</v>
      </c>
      <c r="I70" s="122">
        <f>SUMIF('Current Income Tax Expense'!$K$20:$K$28,'Results Summary (SCH M)'!$B70,'Current Income Tax Expense'!O$20:O$28)</f>
        <v>0</v>
      </c>
    </row>
    <row r="71" spans="1:9" ht="12.75" customHeight="1">
      <c r="A71" s="555"/>
      <c r="B71" s="15" t="s">
        <v>102</v>
      </c>
      <c r="C71" s="491" t="str">
        <f t="shared" ref="C71" si="32">CONCATENATE("SCHMDP",B71)</f>
        <v>SCHMDPCAEE</v>
      </c>
      <c r="D71" s="48">
        <f>SUMIF('Current Income Tax Expense'!$K$20:$K$28,'Results Summary (SCH M)'!$B71,'Current Income Tax Expense'!F$20:F$28)</f>
        <v>-378164.79535605223</v>
      </c>
      <c r="E71" s="48">
        <f>SUMIF('Current Income Tax Expense'!$K$20:$K$28,'Results Summary (SCH M)'!$B71,'Current Income Tax Expense'!G$20:G$28)</f>
        <v>0</v>
      </c>
      <c r="F71" s="13">
        <f t="shared" ref="F71" si="33">SUM(D71:E71)</f>
        <v>-378164.79535605223</v>
      </c>
      <c r="G71" s="48">
        <f>SUMIF('Current Income Tax Expense'!$K$20:$K$28,'Results Summary (SCH M)'!$B71,'Current Income Tax Expense'!I$20:I$28)</f>
        <v>-167700</v>
      </c>
      <c r="H71" s="13">
        <f t="shared" ref="H71" si="34">SUM(F71:G71)</f>
        <v>-545864.79535605223</v>
      </c>
      <c r="I71" s="115">
        <f>SUMIF('Current Income Tax Expense'!$K$20:$K$28,'Results Summary (SCH M)'!$B71,'Current Income Tax Expense'!O$20:O$28)</f>
        <v>0</v>
      </c>
    </row>
    <row r="72" spans="1:9" ht="12.75" customHeight="1">
      <c r="A72" s="555"/>
      <c r="B72" s="15" t="s">
        <v>19</v>
      </c>
      <c r="C72" s="491" t="str">
        <f t="shared" si="29"/>
        <v>SCHMDPCIAC</v>
      </c>
      <c r="D72" s="48">
        <f>SUMIF('Current Income Tax Expense'!$K$20:$K$28,'Results Summary (SCH M)'!$B72,'Current Income Tax Expense'!F$20:F$28)</f>
        <v>0</v>
      </c>
      <c r="E72" s="48">
        <f>SUMIF('Current Income Tax Expense'!$K$20:$K$28,'Results Summary (SCH M)'!$B72,'Current Income Tax Expense'!G$20:G$28)</f>
        <v>0</v>
      </c>
      <c r="F72" s="13">
        <f t="shared" si="30"/>
        <v>0</v>
      </c>
      <c r="G72" s="48">
        <f>SUMIF('Current Income Tax Expense'!$K$20:$K$28,'Results Summary (SCH M)'!$B72,'Current Income Tax Expense'!I$20:I$28)</f>
        <v>0</v>
      </c>
      <c r="H72" s="13">
        <f t="shared" si="31"/>
        <v>0</v>
      </c>
      <c r="I72" s="115">
        <f>SUMIF('Current Income Tax Expense'!$K$20:$K$28,'Results Summary (SCH M)'!$B72,'Current Income Tax Expense'!O$20:O$28)</f>
        <v>0</v>
      </c>
    </row>
    <row r="73" spans="1:9" ht="12.75" customHeight="1">
      <c r="A73" s="555"/>
      <c r="B73" s="14" t="s">
        <v>53</v>
      </c>
      <c r="C73" s="491" t="str">
        <f t="shared" si="29"/>
        <v>SCHMDPCN</v>
      </c>
      <c r="D73" s="48">
        <f>SUMIF('Current Income Tax Expense'!$K$20:$K$28,'Results Summary (SCH M)'!$B73,'Current Income Tax Expense'!F$20:F$28)</f>
        <v>0</v>
      </c>
      <c r="E73" s="48">
        <f>SUMIF('Current Income Tax Expense'!$K$20:$K$28,'Results Summary (SCH M)'!$B73,'Current Income Tax Expense'!G$20:G$28)</f>
        <v>0</v>
      </c>
      <c r="F73" s="13">
        <f t="shared" si="30"/>
        <v>0</v>
      </c>
      <c r="G73" s="48">
        <f>SUMIF('Current Income Tax Expense'!$K$20:$K$28,'Results Summary (SCH M)'!$B73,'Current Income Tax Expense'!I$20:I$28)</f>
        <v>0</v>
      </c>
      <c r="H73" s="13">
        <f t="shared" si="31"/>
        <v>0</v>
      </c>
      <c r="I73" s="115">
        <f>SUMIF('Current Income Tax Expense'!$K$20:$K$28,'Results Summary (SCH M)'!$B73,'Current Income Tax Expense'!O$20:O$28)</f>
        <v>0</v>
      </c>
    </row>
    <row r="74" spans="1:9" ht="12.75" customHeight="1">
      <c r="A74" s="555"/>
      <c r="B74" s="14" t="s">
        <v>45</v>
      </c>
      <c r="C74" s="491" t="str">
        <f t="shared" si="29"/>
        <v>SCHMDPGPS</v>
      </c>
      <c r="D74" s="48">
        <f>SUMIF('Current Income Tax Expense'!$K$20:$K$28,'Results Summary (SCH M)'!$B74,'Current Income Tax Expense'!F$20:F$28)</f>
        <v>0</v>
      </c>
      <c r="E74" s="48">
        <f>SUMIF('Current Income Tax Expense'!$K$20:$K$28,'Results Summary (SCH M)'!$B74,'Current Income Tax Expense'!G$20:G$28)</f>
        <v>0</v>
      </c>
      <c r="F74" s="13">
        <f t="shared" si="30"/>
        <v>0</v>
      </c>
      <c r="G74" s="48">
        <f>SUMIF('Current Income Tax Expense'!$K$20:$K$28,'Results Summary (SCH M)'!$B74,'Current Income Tax Expense'!I$20:I$28)</f>
        <v>0</v>
      </c>
      <c r="H74" s="13">
        <f t="shared" si="31"/>
        <v>0</v>
      </c>
      <c r="I74" s="115">
        <f>SUMIF('Current Income Tax Expense'!$K$20:$K$28,'Results Summary (SCH M)'!$B74,'Current Income Tax Expense'!O$20:O$28)</f>
        <v>0</v>
      </c>
    </row>
    <row r="75" spans="1:9" ht="12.75" customHeight="1">
      <c r="A75" s="555"/>
      <c r="B75" s="15" t="s">
        <v>310</v>
      </c>
      <c r="C75" s="491" t="str">
        <f t="shared" si="29"/>
        <v>SCHMDPNREG</v>
      </c>
      <c r="D75" s="48">
        <f>SUMIF('Current Income Tax Expense'!$K$20:$K$28,'Results Summary (SCH M)'!$B75,'Current Income Tax Expense'!F$20:F$28)</f>
        <v>-6773813.7772141807</v>
      </c>
      <c r="E75" s="48">
        <f>SUMIF('Current Income Tax Expense'!$K$20:$K$28,'Results Summary (SCH M)'!$B75,'Current Income Tax Expense'!G$20:G$28)</f>
        <v>0</v>
      </c>
      <c r="F75" s="13">
        <f t="shared" si="30"/>
        <v>-6773813.7772141807</v>
      </c>
      <c r="G75" s="48">
        <f>SUMIF('Current Income Tax Expense'!$K$20:$K$28,'Results Summary (SCH M)'!$B75,'Current Income Tax Expense'!I$20:I$28)</f>
        <v>0</v>
      </c>
      <c r="H75" s="13">
        <f t="shared" si="31"/>
        <v>-6773813.7772141807</v>
      </c>
      <c r="I75" s="115">
        <f>SUMIF('Current Income Tax Expense'!$K$20:$K$28,'Results Summary (SCH M)'!$B75,'Current Income Tax Expense'!O$20:O$28)</f>
        <v>0</v>
      </c>
    </row>
    <row r="76" spans="1:9" ht="12.75" customHeight="1">
      <c r="A76" s="555"/>
      <c r="B76" s="15" t="s">
        <v>11</v>
      </c>
      <c r="C76" s="491" t="str">
        <f t="shared" si="29"/>
        <v>SCHMDPSCHMDEXP</v>
      </c>
      <c r="D76" s="48">
        <f>SUMIF('Current Income Tax Expense'!$K$20:$K$28,'Results Summary (SCH M)'!$B76,'Current Income Tax Expense'!F$20:F$28)</f>
        <v>0</v>
      </c>
      <c r="E76" s="48">
        <f>SUMIF('Current Income Tax Expense'!$K$20:$K$28,'Results Summary (SCH M)'!$B76,'Current Income Tax Expense'!G$20:G$28)</f>
        <v>0</v>
      </c>
      <c r="F76" s="13">
        <f t="shared" si="30"/>
        <v>0</v>
      </c>
      <c r="G76" s="48">
        <f>SUMIF('Current Income Tax Expense'!$K$20:$K$28,'Results Summary (SCH M)'!$B76,'Current Income Tax Expense'!I$20:I$28)</f>
        <v>0</v>
      </c>
      <c r="H76" s="13">
        <f t="shared" si="31"/>
        <v>0</v>
      </c>
      <c r="I76" s="115">
        <f>SUMIF('Current Income Tax Expense'!$K$20:$K$28,'Results Summary (SCH M)'!$B76,'Current Income Tax Expense'!O$20:O$28)</f>
        <v>0</v>
      </c>
    </row>
    <row r="77" spans="1:9" ht="12.75" customHeight="1">
      <c r="A77" s="555"/>
      <c r="B77" s="15" t="s">
        <v>13</v>
      </c>
      <c r="C77" s="491" t="str">
        <f t="shared" si="29"/>
        <v>SCHMDPSE</v>
      </c>
      <c r="D77" s="48">
        <f>SUMIF('Current Income Tax Expense'!$K$20:$K$28,'Results Summary (SCH M)'!$B77,'Current Income Tax Expense'!F$20:F$28)</f>
        <v>0</v>
      </c>
      <c r="E77" s="48">
        <f>SUMIF('Current Income Tax Expense'!$K$20:$K$28,'Results Summary (SCH M)'!$B77,'Current Income Tax Expense'!G$20:G$28)</f>
        <v>0</v>
      </c>
      <c r="F77" s="13">
        <f t="shared" si="30"/>
        <v>0</v>
      </c>
      <c r="G77" s="48">
        <f>SUMIF('Current Income Tax Expense'!$K$20:$K$28,'Results Summary (SCH M)'!$B77,'Current Income Tax Expense'!I$20:I$28)</f>
        <v>0</v>
      </c>
      <c r="H77" s="13">
        <f t="shared" si="31"/>
        <v>0</v>
      </c>
      <c r="I77" s="115">
        <f>SUMIF('Current Income Tax Expense'!$K$20:$K$28,'Results Summary (SCH M)'!$B77,'Current Income Tax Expense'!O$20:O$28)</f>
        <v>0</v>
      </c>
    </row>
    <row r="78" spans="1:9" ht="12.75" customHeight="1">
      <c r="A78" s="555"/>
      <c r="B78" s="14" t="s">
        <v>18</v>
      </c>
      <c r="C78" s="491" t="str">
        <f t="shared" si="29"/>
        <v>SCHMDPSG</v>
      </c>
      <c r="D78" s="48">
        <f>SUMIF('Current Income Tax Expense'!$K$20:$K$28,'Results Summary (SCH M)'!$B78,'Current Income Tax Expense'!F$20:F$28)</f>
        <v>0</v>
      </c>
      <c r="E78" s="48">
        <f>SUMIF('Current Income Tax Expense'!$K$20:$K$28,'Results Summary (SCH M)'!$B78,'Current Income Tax Expense'!G$20:G$28)</f>
        <v>0</v>
      </c>
      <c r="F78" s="13">
        <f t="shared" si="30"/>
        <v>0</v>
      </c>
      <c r="G78" s="48">
        <f>SUMIF('Current Income Tax Expense'!$K$20:$K$28,'Results Summary (SCH M)'!$B78,'Current Income Tax Expense'!I$20:I$28)</f>
        <v>0</v>
      </c>
      <c r="H78" s="13">
        <f t="shared" si="31"/>
        <v>0</v>
      </c>
      <c r="I78" s="115">
        <f>SUMIF('Current Income Tax Expense'!$K$20:$K$28,'Results Summary (SCH M)'!$B78,'Current Income Tax Expense'!O$20:O$28)</f>
        <v>0</v>
      </c>
    </row>
    <row r="79" spans="1:9" ht="12.75" customHeight="1">
      <c r="A79" s="555"/>
      <c r="B79" s="14" t="s">
        <v>153</v>
      </c>
      <c r="C79" s="491" t="s">
        <v>759</v>
      </c>
      <c r="D79" s="48">
        <f>SUMIF('Current Income Tax Expense'!$K$20:$K$28,'Results Summary (SCH M)'!$B79,'Current Income Tax Expense'!F$20:F$28)</f>
        <v>-5963546.9925981779</v>
      </c>
      <c r="E79" s="48">
        <f>SUMIF('Current Income Tax Expense'!$K$20:$K$28,'Results Summary (SCH M)'!$B79,'Current Income Tax Expense'!G$20:G$28)</f>
        <v>0</v>
      </c>
      <c r="F79" s="13">
        <f t="shared" ref="F79" si="35">SUM(D79:E79)</f>
        <v>-5963546.9925981779</v>
      </c>
      <c r="G79" s="48">
        <f>SUMIF('Current Income Tax Expense'!$K$20:$K$28,'Results Summary (SCH M)'!$B79,'Current Income Tax Expense'!I$20:I$28)</f>
        <v>5963547</v>
      </c>
      <c r="H79" s="13">
        <f t="shared" ref="H79" si="36">SUM(F79:G79)</f>
        <v>7.4018221348524094E-3</v>
      </c>
      <c r="I79" s="115">
        <f>SUMIF('Current Income Tax Expense'!$K$20:$K$28,'Results Summary (SCH M)'!$B79,'Current Income Tax Expense'!O$20:O$28)</f>
        <v>0</v>
      </c>
    </row>
    <row r="80" spans="1:9" ht="12.75" customHeight="1">
      <c r="A80" s="555"/>
      <c r="B80" s="15" t="s">
        <v>29</v>
      </c>
      <c r="C80" s="491" t="str">
        <f t="shared" si="29"/>
        <v>SCHMDPSGCT</v>
      </c>
      <c r="D80" s="48">
        <f>SUMIF('Current Income Tax Expense'!$K$20:$K$28,'Results Summary (SCH M)'!$B80,'Current Income Tax Expense'!F$20:F$28)</f>
        <v>0</v>
      </c>
      <c r="E80" s="48">
        <f>SUMIF('Current Income Tax Expense'!$K$20:$K$28,'Results Summary (SCH M)'!$B80,'Current Income Tax Expense'!G$20:G$28)</f>
        <v>0</v>
      </c>
      <c r="F80" s="13">
        <f t="shared" si="30"/>
        <v>0</v>
      </c>
      <c r="G80" s="48">
        <f>SUMIF('Current Income Tax Expense'!$K$20:$K$28,'Results Summary (SCH M)'!$B80,'Current Income Tax Expense'!I$20:I$28)</f>
        <v>0</v>
      </c>
      <c r="H80" s="13">
        <f t="shared" si="31"/>
        <v>0</v>
      </c>
      <c r="I80" s="115">
        <f>SUMIF('Current Income Tax Expense'!$K$20:$K$28,'Results Summary (SCH M)'!$B80,'Current Income Tax Expense'!O$20:O$28)</f>
        <v>0</v>
      </c>
    </row>
    <row r="81" spans="1:14" ht="12.75" customHeight="1">
      <c r="A81" s="555"/>
      <c r="B81" s="15" t="s">
        <v>15</v>
      </c>
      <c r="C81" s="491" t="str">
        <f t="shared" si="29"/>
        <v>SCHMDPSNP</v>
      </c>
      <c r="D81" s="48">
        <f>SUMIF('Current Income Tax Expense'!$K$20:$K$28,'Results Summary (SCH M)'!$B81,'Current Income Tax Expense'!F$20:F$28)</f>
        <v>-86025.922392432738</v>
      </c>
      <c r="E81" s="48">
        <f>SUMIF('Current Income Tax Expense'!$K$20:$K$28,'Results Summary (SCH M)'!$B81,'Current Income Tax Expense'!G$20:G$28)</f>
        <v>0</v>
      </c>
      <c r="F81" s="13">
        <f t="shared" si="30"/>
        <v>-86025.922392432738</v>
      </c>
      <c r="G81" s="48">
        <f>SUMIF('Current Income Tax Expense'!$K$20:$K$28,'Results Summary (SCH M)'!$B81,'Current Income Tax Expense'!I$20:I$28)</f>
        <v>-21909</v>
      </c>
      <c r="H81" s="13">
        <f t="shared" si="31"/>
        <v>-107934.92239243274</v>
      </c>
      <c r="I81" s="115">
        <f>SUMIF('Current Income Tax Expense'!$K$20:$K$28,'Results Summary (SCH M)'!$B81,'Current Income Tax Expense'!O$20:O$28)</f>
        <v>-7430</v>
      </c>
    </row>
    <row r="82" spans="1:14" ht="12.75" customHeight="1">
      <c r="A82" s="555"/>
      <c r="B82" s="14" t="s">
        <v>20</v>
      </c>
      <c r="C82" s="491" t="str">
        <f t="shared" si="29"/>
        <v>SCHMDPSNPD</v>
      </c>
      <c r="D82" s="48">
        <f>SUMIF('Current Income Tax Expense'!$K$20:$K$28,'Results Summary (SCH M)'!$B82,'Current Income Tax Expense'!F$20:F$28)</f>
        <v>0</v>
      </c>
      <c r="E82" s="48">
        <f>SUMIF('Current Income Tax Expense'!$K$20:$K$28,'Results Summary (SCH M)'!$B82,'Current Income Tax Expense'!G$20:G$28)</f>
        <v>0</v>
      </c>
      <c r="F82" s="13">
        <f t="shared" si="30"/>
        <v>0</v>
      </c>
      <c r="G82" s="48">
        <f>SUMIF('Current Income Tax Expense'!$K$20:$K$28,'Results Summary (SCH M)'!$B82,'Current Income Tax Expense'!I$20:I$28)</f>
        <v>0</v>
      </c>
      <c r="H82" s="13">
        <f t="shared" si="31"/>
        <v>0</v>
      </c>
      <c r="I82" s="115">
        <f>SUMIF('Current Income Tax Expense'!$K$20:$K$28,'Results Summary (SCH M)'!$B82,'Current Income Tax Expense'!O$20:O$28)</f>
        <v>0</v>
      </c>
    </row>
    <row r="83" spans="1:14" ht="12.75" customHeight="1">
      <c r="A83" s="555"/>
      <c r="B83" s="15" t="s">
        <v>10</v>
      </c>
      <c r="C83" s="491" t="str">
        <f t="shared" si="29"/>
        <v>SCHMDPSO</v>
      </c>
      <c r="D83" s="48">
        <f>SUMIF('Current Income Tax Expense'!$K$20:$K$28,'Results Summary (SCH M)'!$B83,'Current Income Tax Expense'!F$20:F$28)</f>
        <v>0</v>
      </c>
      <c r="E83" s="48">
        <f>SUMIF('Current Income Tax Expense'!$K$20:$K$28,'Results Summary (SCH M)'!$B83,'Current Income Tax Expense'!G$20:G$28)</f>
        <v>0</v>
      </c>
      <c r="F83" s="13">
        <f t="shared" si="30"/>
        <v>0</v>
      </c>
      <c r="G83" s="48">
        <f>SUMIF('Current Income Tax Expense'!$K$20:$K$28,'Results Summary (SCH M)'!$B83,'Current Income Tax Expense'!I$20:I$28)</f>
        <v>0</v>
      </c>
      <c r="H83" s="13">
        <f t="shared" si="31"/>
        <v>0</v>
      </c>
      <c r="I83" s="115">
        <f>SUMIF('Current Income Tax Expense'!$K$20:$K$28,'Results Summary (SCH M)'!$B83,'Current Income Tax Expense'!O$20:O$28)</f>
        <v>0</v>
      </c>
    </row>
    <row r="84" spans="1:14" ht="12.75" customHeight="1">
      <c r="A84" s="555"/>
      <c r="B84" s="14" t="s">
        <v>41</v>
      </c>
      <c r="C84" s="491" t="str">
        <f t="shared" si="29"/>
        <v>SCHMDPTAXDEPR</v>
      </c>
      <c r="D84" s="48">
        <f>SUMIF('Current Income Tax Expense'!$K$20:$K$28,'Results Summary (SCH M)'!$B84,'Current Income Tax Expense'!F$20:F$28)</f>
        <v>0</v>
      </c>
      <c r="E84" s="48">
        <f>SUMIF('Current Income Tax Expense'!$K$20:$K$28,'Results Summary (SCH M)'!$B84,'Current Income Tax Expense'!G$20:G$28)</f>
        <v>0</v>
      </c>
      <c r="F84" s="13">
        <f t="shared" si="30"/>
        <v>0</v>
      </c>
      <c r="G84" s="48">
        <f>SUMIF('Current Income Tax Expense'!$K$20:$K$28,'Results Summary (SCH M)'!$B84,'Current Income Tax Expense'!I$20:I$28)</f>
        <v>0</v>
      </c>
      <c r="H84" s="13">
        <f t="shared" si="31"/>
        <v>0</v>
      </c>
      <c r="I84" s="48">
        <f>SUMIF('Current Income Tax Expense'!$K$20:$K$28,'Results Summary (SCH M)'!$B84,'Current Income Tax Expense'!O$20:O$28)</f>
        <v>0</v>
      </c>
    </row>
    <row r="85" spans="1:14" ht="12.75" customHeight="1">
      <c r="A85" s="556"/>
      <c r="B85" s="19" t="s">
        <v>36</v>
      </c>
      <c r="C85" s="493" t="str">
        <f t="shared" si="29"/>
        <v>SCHMDPTROJD</v>
      </c>
      <c r="D85" s="49">
        <f>SUMIF('Current Income Tax Expense'!$K$20:$K$28,'Results Summary (SCH M)'!$B85,'Current Income Tax Expense'!F$20:F$28)</f>
        <v>0</v>
      </c>
      <c r="E85" s="48">
        <f>SUMIF('Current Income Tax Expense'!$K$20:$K$28,'Results Summary (SCH M)'!$B85,'Current Income Tax Expense'!G$20:G$28)</f>
        <v>0</v>
      </c>
      <c r="F85" s="17">
        <f t="shared" si="30"/>
        <v>0</v>
      </c>
      <c r="G85" s="48">
        <f>SUMIF('Current Income Tax Expense'!$K$20:$K$28,'Results Summary (SCH M)'!$B85,'Current Income Tax Expense'!I$20:I$28)</f>
        <v>0</v>
      </c>
      <c r="H85" s="17">
        <f t="shared" si="31"/>
        <v>0</v>
      </c>
      <c r="I85" s="48">
        <f>SUMIF('Current Income Tax Expense'!$K$20:$K$28,'Results Summary (SCH M)'!$B85,'Current Income Tax Expense'!O$20:O$28)</f>
        <v>0</v>
      </c>
    </row>
    <row r="86" spans="1:14" ht="12.75" customHeight="1">
      <c r="A86" s="45"/>
      <c r="B86" s="46"/>
      <c r="C86" s="486"/>
      <c r="D86" s="20">
        <f t="shared" ref="D86:I86" si="37">SUBTOTAL(9,D60:D85)</f>
        <v>-13201551.487560844</v>
      </c>
      <c r="E86" s="20">
        <f t="shared" si="37"/>
        <v>0</v>
      </c>
      <c r="F86" s="20">
        <f t="shared" si="37"/>
        <v>-13201551.487560844</v>
      </c>
      <c r="G86" s="20">
        <f t="shared" si="37"/>
        <v>5773938</v>
      </c>
      <c r="H86" s="20">
        <f t="shared" si="37"/>
        <v>-7427613.4875608431</v>
      </c>
      <c r="I86" s="20">
        <f t="shared" si="37"/>
        <v>-7430</v>
      </c>
      <c r="N86" s="358"/>
    </row>
    <row r="87" spans="1:14" ht="12.75" customHeight="1">
      <c r="A87" s="557" t="s">
        <v>233</v>
      </c>
      <c r="B87" s="9" t="s">
        <v>16</v>
      </c>
      <c r="C87" s="489" t="str">
        <f t="shared" ref="C87:C95" si="38">CONCATENATE("SCHMDT",B87)</f>
        <v>SCHMDTCA</v>
      </c>
      <c r="D87" s="48">
        <f>SUMIF('Current Income Tax Expense'!$K$179:$K$312,'Results Summary (SCH M)'!$B87,'Current Income Tax Expense'!F$179:F$312)</f>
        <v>-977418.83000000007</v>
      </c>
      <c r="E87" s="48">
        <f>SUMIF('Current Income Tax Expense'!$K$179:$K$312,'Results Summary (SCH M)'!$B87,'Current Income Tax Expense'!G$179:G$312)</f>
        <v>0</v>
      </c>
      <c r="F87" s="51">
        <f t="shared" ref="F87:F95" si="39">SUM(D87:E87)</f>
        <v>-977418.83000000007</v>
      </c>
      <c r="G87" s="48">
        <f>SUMIF('Current Income Tax Expense'!$K$179:$K$312,'Results Summary (SCH M)'!$B87,'Current Income Tax Expense'!I$179:I$312)</f>
        <v>-580338</v>
      </c>
      <c r="H87" s="11">
        <f>SUM(F87:G87)</f>
        <v>-1557756.83</v>
      </c>
      <c r="I87" s="48">
        <f>SUMIF('Current Income Tax Expense'!$K$179:$K$312,'Results Summary (SCH M)'!$B87,'Current Income Tax Expense'!O$179:O$312)</f>
        <v>0</v>
      </c>
      <c r="N87" s="358"/>
    </row>
    <row r="88" spans="1:14" ht="12.75" customHeight="1">
      <c r="A88" s="555"/>
      <c r="B88" s="12" t="s">
        <v>64</v>
      </c>
      <c r="C88" s="490" t="str">
        <f t="shared" si="38"/>
        <v>SCHMDTFERC</v>
      </c>
      <c r="D88" s="48">
        <f>SUMIF('Current Income Tax Expense'!$K$179:$K$312,'Results Summary (SCH M)'!$B88,'Current Income Tax Expense'!F$179:F$312)</f>
        <v>0</v>
      </c>
      <c r="E88" s="48">
        <f>SUMIF('Current Income Tax Expense'!$K$179:$K$312,'Results Summary (SCH M)'!$B88,'Current Income Tax Expense'!G$179:G$312)</f>
        <v>0</v>
      </c>
      <c r="F88" s="13">
        <f t="shared" si="39"/>
        <v>0</v>
      </c>
      <c r="G88" s="48">
        <f>SUMIF('Current Income Tax Expense'!$K$179:$K$312,'Results Summary (SCH M)'!$B88,'Current Income Tax Expense'!I$179:I$312)</f>
        <v>0</v>
      </c>
      <c r="H88" s="13">
        <f t="shared" ref="H88:H95" si="40">SUM(F88:G88)</f>
        <v>0</v>
      </c>
      <c r="I88" s="48">
        <f>SUMIF('Current Income Tax Expense'!$K$179:$K$312,'Results Summary (SCH M)'!$B88,'Current Income Tax Expense'!O$179:O$312)</f>
        <v>0</v>
      </c>
      <c r="N88" s="358"/>
    </row>
    <row r="89" spans="1:14" ht="12.75" customHeight="1">
      <c r="A89" s="555"/>
      <c r="B89" s="14" t="s">
        <v>27</v>
      </c>
      <c r="C89" s="491" t="str">
        <f t="shared" si="38"/>
        <v>SCHMDTIDU</v>
      </c>
      <c r="D89" s="48">
        <f>SUMIF('Current Income Tax Expense'!$K$179:$K$312,'Results Summary (SCH M)'!$B89,'Current Income Tax Expense'!F$179:F$312)</f>
        <v>-4795871.8500000006</v>
      </c>
      <c r="E89" s="48">
        <f>SUMIF('Current Income Tax Expense'!$K$179:$K$312,'Results Summary (SCH M)'!$B89,'Current Income Tax Expense'!G$179:G$312)</f>
        <v>0</v>
      </c>
      <c r="F89" s="40">
        <f t="shared" si="39"/>
        <v>-4795871.8500000006</v>
      </c>
      <c r="G89" s="48">
        <f>SUMIF('Current Income Tax Expense'!$K$179:$K$312,'Results Summary (SCH M)'!$B89,'Current Income Tax Expense'!I$179:I$312)</f>
        <v>56085</v>
      </c>
      <c r="H89" s="40">
        <f t="shared" si="40"/>
        <v>-4739786.8500000006</v>
      </c>
      <c r="I89" s="48">
        <f>SUMIF('Current Income Tax Expense'!$K$179:$K$312,'Results Summary (SCH M)'!$B89,'Current Income Tax Expense'!O$179:O$312)</f>
        <v>0</v>
      </c>
      <c r="N89" s="358"/>
    </row>
    <row r="90" spans="1:14" ht="12.75" customHeight="1">
      <c r="A90" s="555"/>
      <c r="B90" s="14" t="s">
        <v>28</v>
      </c>
      <c r="C90" s="491" t="str">
        <f t="shared" si="38"/>
        <v>SCHMDTOR</v>
      </c>
      <c r="D90" s="48">
        <f>SUMIF('Current Income Tax Expense'!$K$179:$K$312,'Results Summary (SCH M)'!$B90,'Current Income Tax Expense'!F$179:F$312)</f>
        <v>-3573063.620000001</v>
      </c>
      <c r="E90" s="48">
        <f>SUMIF('Current Income Tax Expense'!$K$179:$K$312,'Results Summary (SCH M)'!$B90,'Current Income Tax Expense'!G$179:G$312)</f>
        <v>0</v>
      </c>
      <c r="F90" s="40">
        <f t="shared" si="39"/>
        <v>-3573063.620000001</v>
      </c>
      <c r="G90" s="48">
        <f>SUMIF('Current Income Tax Expense'!$K$179:$K$312,'Results Summary (SCH M)'!$B90,'Current Income Tax Expense'!I$179:I$312)</f>
        <v>-910645</v>
      </c>
      <c r="H90" s="40">
        <f t="shared" si="40"/>
        <v>-4483708.620000001</v>
      </c>
      <c r="I90" s="48">
        <f>SUMIF('Current Income Tax Expense'!$K$179:$K$312,'Results Summary (SCH M)'!$B90,'Current Income Tax Expense'!O$179:O$312)</f>
        <v>0</v>
      </c>
      <c r="N90" s="358"/>
    </row>
    <row r="91" spans="1:14" ht="12.75" customHeight="1">
      <c r="A91" s="555"/>
      <c r="B91" s="15" t="s">
        <v>14</v>
      </c>
      <c r="C91" s="491" t="str">
        <f t="shared" si="38"/>
        <v>SCHMDTOTHER</v>
      </c>
      <c r="D91" s="48">
        <f>SUMIF('Current Income Tax Expense'!$K$179:$K$312,'Results Summary (SCH M)'!$B91,'Current Income Tax Expense'!F$179:F$312)</f>
        <v>-86899811.390000015</v>
      </c>
      <c r="E91" s="48">
        <f>SUMIF('Current Income Tax Expense'!$K$179:$K$312,'Results Summary (SCH M)'!$B91,'Current Income Tax Expense'!G$179:G$312)</f>
        <v>0</v>
      </c>
      <c r="F91" s="40">
        <f t="shared" si="39"/>
        <v>-86899811.390000015</v>
      </c>
      <c r="G91" s="48">
        <f>SUMIF('Current Income Tax Expense'!$K$179:$K$312,'Results Summary (SCH M)'!$B91,'Current Income Tax Expense'!I$179:I$312)</f>
        <v>0</v>
      </c>
      <c r="H91" s="40">
        <f t="shared" si="40"/>
        <v>-86899811.390000015</v>
      </c>
      <c r="I91" s="48">
        <f>SUMIF('Current Income Tax Expense'!$K$179:$K$312,'Results Summary (SCH M)'!$B91,'Current Income Tax Expense'!O$179:O$312)</f>
        <v>0</v>
      </c>
      <c r="N91" s="358"/>
    </row>
    <row r="92" spans="1:14" ht="12.75" customHeight="1">
      <c r="A92" s="555"/>
      <c r="B92" s="15" t="s">
        <v>26</v>
      </c>
      <c r="C92" s="491" t="str">
        <f t="shared" si="38"/>
        <v>SCHMDTUT</v>
      </c>
      <c r="D92" s="48">
        <f>SUMIF('Current Income Tax Expense'!$K$179:$K$312,'Results Summary (SCH M)'!$B92,'Current Income Tax Expense'!F$179:F$312)</f>
        <v>9430048.0399999991</v>
      </c>
      <c r="E92" s="48">
        <f>SUMIF('Current Income Tax Expense'!$K$179:$K$312,'Results Summary (SCH M)'!$B92,'Current Income Tax Expense'!G$179:G$312)</f>
        <v>0</v>
      </c>
      <c r="F92" s="40">
        <f t="shared" si="39"/>
        <v>9430048.0399999991</v>
      </c>
      <c r="G92" s="48">
        <f>SUMIF('Current Income Tax Expense'!$K$179:$K$312,'Results Summary (SCH M)'!$B92,'Current Income Tax Expense'!I$179:I$312)</f>
        <v>1579340</v>
      </c>
      <c r="H92" s="40">
        <f t="shared" si="40"/>
        <v>11009388.039999999</v>
      </c>
      <c r="I92" s="48">
        <f>SUMIF('Current Income Tax Expense'!$K$179:$K$312,'Results Summary (SCH M)'!$B92,'Current Income Tax Expense'!O$179:O$312)</f>
        <v>0</v>
      </c>
      <c r="N92" s="358"/>
    </row>
    <row r="93" spans="1:14" ht="12.75" customHeight="1">
      <c r="A93" s="555"/>
      <c r="B93" s="14" t="s">
        <v>25</v>
      </c>
      <c r="C93" s="491" t="str">
        <f t="shared" si="38"/>
        <v>SCHMDTWA</v>
      </c>
      <c r="D93" s="48">
        <f>SUMIF('Current Income Tax Expense'!$K$179:$K$312,'Results Summary (SCH M)'!$B93,'Current Income Tax Expense'!F$179:F$312)</f>
        <v>-712556.46</v>
      </c>
      <c r="E93" s="48">
        <f>SUMIF('Current Income Tax Expense'!$K$179:$K$312,'Results Summary (SCH M)'!$B93,'Current Income Tax Expense'!G$179:G$312)</f>
        <v>0</v>
      </c>
      <c r="F93" s="40">
        <f t="shared" si="39"/>
        <v>-712556.46</v>
      </c>
      <c r="G93" s="48">
        <f>SUMIF('Current Income Tax Expense'!$K$179:$K$312,'Results Summary (SCH M)'!$B93,'Current Income Tax Expense'!I$179:I$312)</f>
        <v>594195.46</v>
      </c>
      <c r="H93" s="40">
        <f t="shared" si="40"/>
        <v>-118361</v>
      </c>
      <c r="I93" s="48">
        <f>SUMIF('Current Income Tax Expense'!$K$179:$K$312,'Results Summary (SCH M)'!$B93,'Current Income Tax Expense'!O$179:O$312)</f>
        <v>-118361</v>
      </c>
      <c r="J93" s="351"/>
      <c r="N93" s="358"/>
    </row>
    <row r="94" spans="1:14" ht="12.75" customHeight="1">
      <c r="A94" s="555"/>
      <c r="B94" s="14" t="s">
        <v>30</v>
      </c>
      <c r="C94" s="491" t="str">
        <f t="shared" si="38"/>
        <v>SCHMDTWYP</v>
      </c>
      <c r="D94" s="48">
        <f>SUMIF('Current Income Tax Expense'!$K$179:$K$312,'Results Summary (SCH M)'!$B94,'Current Income Tax Expense'!F$179:F$312)</f>
        <v>4169187.4099999992</v>
      </c>
      <c r="E94" s="48">
        <f>SUMIF('Current Income Tax Expense'!$K$179:$K$312,'Results Summary (SCH M)'!$B94,'Current Income Tax Expense'!G$179:G$312)</f>
        <v>0</v>
      </c>
      <c r="F94" s="40">
        <f t="shared" si="39"/>
        <v>4169187.4099999992</v>
      </c>
      <c r="G94" s="48">
        <f>SUMIF('Current Income Tax Expense'!$K$179:$K$312,'Results Summary (SCH M)'!$B94,'Current Income Tax Expense'!I$179:I$312)</f>
        <v>-815249</v>
      </c>
      <c r="H94" s="40">
        <f t="shared" si="40"/>
        <v>3353938.4099999992</v>
      </c>
      <c r="I94" s="48">
        <f>SUMIF('Current Income Tax Expense'!$K$179:$K$312,'Results Summary (SCH M)'!$B94,'Current Income Tax Expense'!O$179:O$312)</f>
        <v>0</v>
      </c>
      <c r="N94" s="358"/>
    </row>
    <row r="95" spans="1:14" ht="12.75" customHeight="1">
      <c r="A95" s="555"/>
      <c r="B95" s="16" t="s">
        <v>65</v>
      </c>
      <c r="C95" s="492" t="str">
        <f t="shared" si="38"/>
        <v>SCHMDTWYU</v>
      </c>
      <c r="D95" s="48">
        <f>SUMIF('Current Income Tax Expense'!$K$179:$K$312,'Results Summary (SCH M)'!$B95,'Current Income Tax Expense'!F$179:F$312)</f>
        <v>-202212.35999999987</v>
      </c>
      <c r="E95" s="48">
        <f>SUMIF('Current Income Tax Expense'!$K$179:$K$312,'Results Summary (SCH M)'!$B95,'Current Income Tax Expense'!G$179:G$312)</f>
        <v>0</v>
      </c>
      <c r="F95" s="17">
        <f t="shared" si="39"/>
        <v>-202212.35999999987</v>
      </c>
      <c r="G95" s="48">
        <f>SUMIF('Current Income Tax Expense'!$K$179:$K$312,'Results Summary (SCH M)'!$B95,'Current Income Tax Expense'!I$179:I$312)</f>
        <v>0</v>
      </c>
      <c r="H95" s="17">
        <f t="shared" si="40"/>
        <v>-202212.35999999987</v>
      </c>
      <c r="I95" s="48">
        <f>SUMIF('Current Income Tax Expense'!$K$179:$K$312,'Results Summary (SCH M)'!$B95,'Current Income Tax Expense'!O$179:O$312)</f>
        <v>0</v>
      </c>
      <c r="N95" s="358"/>
    </row>
    <row r="96" spans="1:14" ht="12.75" customHeight="1">
      <c r="A96" s="555"/>
      <c r="B96" s="46"/>
      <c r="C96" s="486"/>
      <c r="D96" s="207">
        <f t="shared" ref="D96:I96" si="41">SUBTOTAL(9,D87:D95)</f>
        <v>-83561699.060000002</v>
      </c>
      <c r="E96" s="207">
        <f t="shared" si="41"/>
        <v>0</v>
      </c>
      <c r="F96" s="18">
        <f t="shared" si="41"/>
        <v>-83561699.060000002</v>
      </c>
      <c r="G96" s="207">
        <f t="shared" si="41"/>
        <v>-76611.540000000037</v>
      </c>
      <c r="H96" s="18">
        <f t="shared" si="41"/>
        <v>-83638310.600000009</v>
      </c>
      <c r="I96" s="207">
        <f t="shared" si="41"/>
        <v>-118361</v>
      </c>
      <c r="N96" s="358"/>
    </row>
    <row r="97" spans="1:14" ht="12.75" customHeight="1">
      <c r="A97" s="555"/>
      <c r="B97" s="9" t="s">
        <v>51</v>
      </c>
      <c r="C97" s="489" t="str">
        <f t="shared" ref="C97:C115" si="42">CONCATENATE("SCHMDT",B97)</f>
        <v>SCHMDTBADDEBT</v>
      </c>
      <c r="D97" s="48">
        <f>SUMIF('Current Income Tax Expense'!$K$179:$K$312,'Results Summary (SCH M)'!$B97,'Current Income Tax Expense'!F$179:F$312)</f>
        <v>0</v>
      </c>
      <c r="E97" s="48">
        <f>SUMIF('Current Income Tax Expense'!$K$179:$K$312,'Results Summary (SCH M)'!$B97,'Current Income Tax Expense'!G$179:G$312)</f>
        <v>0</v>
      </c>
      <c r="F97" s="51">
        <f t="shared" ref="F97:F115" si="43">SUM(D97:E97)</f>
        <v>0</v>
      </c>
      <c r="G97" s="48">
        <f>SUMIF('Current Income Tax Expense'!$K$179:$K$312,'Results Summary (SCH M)'!$B97,'Current Income Tax Expense'!I$179:I$312)</f>
        <v>0</v>
      </c>
      <c r="H97" s="11">
        <f t="shared" ref="H97:H115" si="44">SUM(F97:G97)</f>
        <v>0</v>
      </c>
      <c r="I97" s="48">
        <f>SUMIF('Current Income Tax Expense'!$K$179:$K$312,'Results Summary (SCH M)'!$B97,'Current Income Tax Expense'!O$179:O$312)</f>
        <v>0</v>
      </c>
      <c r="N97" s="358"/>
    </row>
    <row r="98" spans="1:14" ht="12.75" customHeight="1">
      <c r="A98" s="555"/>
      <c r="B98" s="15" t="s">
        <v>102</v>
      </c>
      <c r="C98" s="491" t="s">
        <v>761</v>
      </c>
      <c r="D98" s="48">
        <f>SUMIF('Current Income Tax Expense'!$K$179:$K$312,'Results Summary (SCH M)'!$B98,'Current Income Tax Expense'!F$179:F$312)</f>
        <v>85463459.329999983</v>
      </c>
      <c r="E98" s="48">
        <f>SUMIF('Current Income Tax Expense'!$K$179:$K$312,'Results Summary (SCH M)'!$B98,'Current Income Tax Expense'!G$179:G$312)</f>
        <v>0</v>
      </c>
      <c r="F98" s="13">
        <f t="shared" si="43"/>
        <v>85463459.329999983</v>
      </c>
      <c r="G98" s="48">
        <f>SUMIF('Current Income Tax Expense'!$K$179:$K$312,'Results Summary (SCH M)'!$B98,'Current Income Tax Expense'!I$179:I$312)</f>
        <v>-8388</v>
      </c>
      <c r="H98" s="13">
        <f t="shared" si="44"/>
        <v>85455071.329999983</v>
      </c>
      <c r="I98" s="48">
        <f>SUMIF('Current Income Tax Expense'!$K$179:$K$312,'Results Summary (SCH M)'!$B98,'Current Income Tax Expense'!O$179:O$312)</f>
        <v>0</v>
      </c>
      <c r="N98" s="358"/>
    </row>
    <row r="99" spans="1:14" ht="12.75" customHeight="1">
      <c r="A99" s="555"/>
      <c r="B99" s="15" t="s">
        <v>145</v>
      </c>
      <c r="C99" s="491" t="s">
        <v>761</v>
      </c>
      <c r="D99" s="48">
        <f>SUMIF('Current Income Tax Expense'!$K$179:$K$312,'Results Summary (SCH M)'!$B99,'Current Income Tax Expense'!F$179:F$312)</f>
        <v>526633.7300000001</v>
      </c>
      <c r="E99" s="48">
        <f>SUMIF('Current Income Tax Expense'!$K$179:$K$312,'Results Summary (SCH M)'!$B99,'Current Income Tax Expense'!G$179:G$312)</f>
        <v>0</v>
      </c>
      <c r="F99" s="13">
        <f t="shared" si="43"/>
        <v>526633.7300000001</v>
      </c>
      <c r="G99" s="48">
        <f>SUMIF('Current Income Tax Expense'!$K$179:$K$312,'Results Summary (SCH M)'!$B99,'Current Income Tax Expense'!I$179:I$312)</f>
        <v>201764</v>
      </c>
      <c r="H99" s="13">
        <f t="shared" si="44"/>
        <v>728397.7300000001</v>
      </c>
      <c r="I99" s="48">
        <f>SUMIF('Current Income Tax Expense'!$K$179:$K$312,'Results Summary (SCH M)'!$B99,'Current Income Tax Expense'!O$179:O$312)</f>
        <v>0</v>
      </c>
      <c r="N99" s="358"/>
    </row>
    <row r="100" spans="1:14" ht="12.75" customHeight="1">
      <c r="A100" s="555"/>
      <c r="B100" s="15" t="s">
        <v>143</v>
      </c>
      <c r="C100" s="491" t="s">
        <v>760</v>
      </c>
      <c r="D100" s="48">
        <f>SUMIF('Current Income Tax Expense'!$K$179:$K$312,'Results Summary (SCH M)'!$B100,'Current Income Tax Expense'!F$179:F$312)</f>
        <v>-35.320000000006985</v>
      </c>
      <c r="E100" s="48">
        <f>SUMIF('Current Income Tax Expense'!$K$179:$K$312,'Results Summary (SCH M)'!$B100,'Current Income Tax Expense'!G$179:G$312)</f>
        <v>0</v>
      </c>
      <c r="F100" s="13">
        <f t="shared" ref="F100" si="45">SUM(D100:E100)</f>
        <v>-35.320000000006985</v>
      </c>
      <c r="G100" s="48">
        <f>SUMIF('Current Income Tax Expense'!$K$179:$K$312,'Results Summary (SCH M)'!$B100,'Current Income Tax Expense'!I$179:I$312)</f>
        <v>-11709171</v>
      </c>
      <c r="H100" s="13">
        <f t="shared" ref="H100" si="46">SUM(F100:G100)</f>
        <v>-11709206.32</v>
      </c>
      <c r="I100" s="48">
        <f>SUMIF('Current Income Tax Expense'!$K$179:$K$312,'Results Summary (SCH M)'!$B100,'Current Income Tax Expense'!O$179:O$312)</f>
        <v>-2595109</v>
      </c>
      <c r="N100" s="358"/>
    </row>
    <row r="101" spans="1:14" ht="12.75" customHeight="1">
      <c r="A101" s="555"/>
      <c r="B101" s="15" t="s">
        <v>19</v>
      </c>
      <c r="C101" s="491" t="str">
        <f t="shared" si="42"/>
        <v>SCHMDTCIAC</v>
      </c>
      <c r="D101" s="48">
        <f>SUMIF('Current Income Tax Expense'!$K$179:$K$312,'Results Summary (SCH M)'!$B101,'Current Income Tax Expense'!F$179:F$312)</f>
        <v>0</v>
      </c>
      <c r="E101" s="48">
        <f>SUMIF('Current Income Tax Expense'!$K$179:$K$312,'Results Summary (SCH M)'!$B101,'Current Income Tax Expense'!G$179:G$312)</f>
        <v>0</v>
      </c>
      <c r="F101" s="13">
        <f t="shared" si="43"/>
        <v>0</v>
      </c>
      <c r="G101" s="48">
        <f>SUMIF('Current Income Tax Expense'!$K$179:$K$312,'Results Summary (SCH M)'!$B101,'Current Income Tax Expense'!I$179:I$312)</f>
        <v>0</v>
      </c>
      <c r="H101" s="13">
        <f t="shared" si="44"/>
        <v>0</v>
      </c>
      <c r="I101" s="48">
        <f>SUMIF('Current Income Tax Expense'!$K$179:$K$312,'Results Summary (SCH M)'!$B101,'Current Income Tax Expense'!O$179:O$312)</f>
        <v>0</v>
      </c>
      <c r="N101" s="358"/>
    </row>
    <row r="102" spans="1:14" ht="12.75" customHeight="1">
      <c r="A102" s="555"/>
      <c r="B102" s="15" t="s">
        <v>151</v>
      </c>
      <c r="C102" s="491" t="s">
        <v>761</v>
      </c>
      <c r="D102" s="48">
        <f>SUMIF('Current Income Tax Expense'!$K$179:$K$312,'Results Summary (SCH M)'!$B102,'Current Income Tax Expense'!F$179:F$312)</f>
        <v>0</v>
      </c>
      <c r="E102" s="48">
        <f>SUMIF('Current Income Tax Expense'!$K$179:$K$312,'Results Summary (SCH M)'!$B102,'Current Income Tax Expense'!G$179:G$312)</f>
        <v>0</v>
      </c>
      <c r="F102" s="13">
        <f t="shared" ref="F102" si="47">SUM(D102:E102)</f>
        <v>0</v>
      </c>
      <c r="G102" s="48">
        <f>SUMIF('Current Income Tax Expense'!$K$179:$K$312,'Results Summary (SCH M)'!$B102,'Current Income Tax Expense'!I$179:I$312)</f>
        <v>-3187727</v>
      </c>
      <c r="H102" s="13">
        <f t="shared" ref="H102" si="48">SUM(F102:G102)</f>
        <v>-3187727</v>
      </c>
      <c r="I102" s="48">
        <f>SUMIF('Current Income Tax Expense'!$K$179:$K$312,'Results Summary (SCH M)'!$B102,'Current Income Tax Expense'!O$179:O$312)</f>
        <v>-706495</v>
      </c>
      <c r="N102" s="358"/>
    </row>
    <row r="103" spans="1:14" ht="12.75" customHeight="1">
      <c r="A103" s="555"/>
      <c r="B103" s="15" t="s">
        <v>153</v>
      </c>
      <c r="C103" s="491" t="s">
        <v>762</v>
      </c>
      <c r="D103" s="48">
        <f>SUMIF('Current Income Tax Expense'!$K$179:$K$312,'Results Summary (SCH M)'!$B103,'Current Income Tax Expense'!F$179:F$312)</f>
        <v>3701604</v>
      </c>
      <c r="E103" s="48">
        <f>SUMIF('Current Income Tax Expense'!$K$179:$K$312,'Results Summary (SCH M)'!$B103,'Current Income Tax Expense'!G$179:G$312)</f>
        <v>0</v>
      </c>
      <c r="F103" s="13">
        <f t="shared" ref="F103" si="49">SUM(D103:E103)</f>
        <v>3701604</v>
      </c>
      <c r="G103" s="48">
        <f>SUMIF('Current Income Tax Expense'!$K$179:$K$312,'Results Summary (SCH M)'!$B103,'Current Income Tax Expense'!I$179:I$312)</f>
        <v>0</v>
      </c>
      <c r="H103" s="13">
        <f t="shared" ref="H103" si="50">SUM(F103:G103)</f>
        <v>3701604</v>
      </c>
      <c r="I103" s="48">
        <f>SUMIF('Current Income Tax Expense'!$K$179:$K$312,'Results Summary (SCH M)'!$B103,'Current Income Tax Expense'!O$179:O$312)</f>
        <v>837056</v>
      </c>
      <c r="N103" s="358"/>
    </row>
    <row r="104" spans="1:14" ht="12.75" customHeight="1">
      <c r="A104" s="555"/>
      <c r="B104" s="14" t="s">
        <v>53</v>
      </c>
      <c r="C104" s="491" t="str">
        <f t="shared" si="42"/>
        <v>SCHMDTCN</v>
      </c>
      <c r="D104" s="48">
        <f>SUMIF('Current Income Tax Expense'!$K$179:$K$312,'Results Summary (SCH M)'!$B104,'Current Income Tax Expense'!F$179:F$312)</f>
        <v>0</v>
      </c>
      <c r="E104" s="48">
        <f>SUMIF('Current Income Tax Expense'!$K$179:$K$312,'Results Summary (SCH M)'!$B104,'Current Income Tax Expense'!G$179:G$312)</f>
        <v>0</v>
      </c>
      <c r="F104" s="40">
        <f t="shared" si="43"/>
        <v>0</v>
      </c>
      <c r="G104" s="48">
        <f>SUMIF('Current Income Tax Expense'!$K$179:$K$312,'Results Summary (SCH M)'!$B104,'Current Income Tax Expense'!I$179:I$312)</f>
        <v>-907835</v>
      </c>
      <c r="H104" s="40">
        <f t="shared" si="44"/>
        <v>-907835</v>
      </c>
      <c r="I104" s="48">
        <f>SUMIF('Current Income Tax Expense'!$K$179:$K$312,'Results Summary (SCH M)'!$B104,'Current Income Tax Expense'!O$179:O$312)</f>
        <v>-61215</v>
      </c>
      <c r="J104" s="358"/>
      <c r="N104" s="358"/>
    </row>
    <row r="105" spans="1:14" ht="12.75" customHeight="1">
      <c r="A105" s="555"/>
      <c r="B105" s="14" t="s">
        <v>45</v>
      </c>
      <c r="C105" s="491" t="str">
        <f t="shared" si="42"/>
        <v>SCHMDTGPS</v>
      </c>
      <c r="D105" s="48">
        <f>SUMIF('Current Income Tax Expense'!$K$179:$K$312,'Results Summary (SCH M)'!$B105,'Current Income Tax Expense'!F$179:F$312)</f>
        <v>-90140252.589999989</v>
      </c>
      <c r="E105" s="48">
        <f>SUMIF('Current Income Tax Expense'!$K$179:$K$312,'Results Summary (SCH M)'!$B105,'Current Income Tax Expense'!G$179:G$312)</f>
        <v>0</v>
      </c>
      <c r="F105" s="40">
        <f t="shared" si="43"/>
        <v>-90140252.589999989</v>
      </c>
      <c r="G105" s="48">
        <f>SUMIF('Current Income Tax Expense'!$K$179:$K$312,'Results Summary (SCH M)'!$B105,'Current Income Tax Expense'!I$179:I$312)</f>
        <v>43992367</v>
      </c>
      <c r="H105" s="40">
        <f t="shared" si="44"/>
        <v>-46147885.589999989</v>
      </c>
      <c r="I105" s="48">
        <f>SUMIF('Current Income Tax Expense'!$K$179:$K$312,'Results Summary (SCH M)'!$B105,'Current Income Tax Expense'!O$179:O$312)</f>
        <v>-3269385</v>
      </c>
      <c r="N105" s="358"/>
    </row>
    <row r="106" spans="1:14" ht="12.75" customHeight="1">
      <c r="A106" s="555"/>
      <c r="B106" s="15" t="s">
        <v>310</v>
      </c>
      <c r="C106" s="491" t="str">
        <f t="shared" si="42"/>
        <v>SCHMDTNREG</v>
      </c>
      <c r="D106" s="48">
        <f>SUMIF('Current Income Tax Expense'!$K$179:$K$312,'Results Summary (SCH M)'!$B106,'Current Income Tax Expense'!F$179:F$312)</f>
        <v>80187261.36999996</v>
      </c>
      <c r="E106" s="48">
        <f>SUMIF('Current Income Tax Expense'!$K$179:$K$312,'Results Summary (SCH M)'!$B106,'Current Income Tax Expense'!G$179:G$312)</f>
        <v>0</v>
      </c>
      <c r="F106" s="40">
        <f t="shared" si="43"/>
        <v>80187261.36999996</v>
      </c>
      <c r="G106" s="48">
        <f>SUMIF('Current Income Tax Expense'!$K$179:$K$312,'Results Summary (SCH M)'!$B106,'Current Income Tax Expense'!I$179:I$312)</f>
        <v>0</v>
      </c>
      <c r="H106" s="40">
        <f t="shared" si="44"/>
        <v>80187261.36999996</v>
      </c>
      <c r="I106" s="48">
        <f>SUMIF('Current Income Tax Expense'!$K$179:$K$312,'Results Summary (SCH M)'!$B106,'Current Income Tax Expense'!O$179:O$312)</f>
        <v>0</v>
      </c>
      <c r="N106" s="358"/>
    </row>
    <row r="107" spans="1:14" ht="12.75" customHeight="1">
      <c r="A107" s="555"/>
      <c r="B107" s="15" t="s">
        <v>11</v>
      </c>
      <c r="C107" s="491" t="str">
        <f t="shared" si="42"/>
        <v>SCHMDTSCHMDEXP</v>
      </c>
      <c r="D107" s="48">
        <f>SUMIF('Current Income Tax Expense'!$K$179:$K$312,'Results Summary (SCH M)'!$B107,'Current Income Tax Expense'!F$179:F$312)</f>
        <v>0</v>
      </c>
      <c r="E107" s="48">
        <f>SUMIF('Current Income Tax Expense'!$K$179:$K$312,'Results Summary (SCH M)'!$B107,'Current Income Tax Expense'!G$179:G$312)</f>
        <v>0</v>
      </c>
      <c r="F107" s="40">
        <f t="shared" si="43"/>
        <v>0</v>
      </c>
      <c r="G107" s="48">
        <f>SUMIF('Current Income Tax Expense'!$K$179:$K$312,'Results Summary (SCH M)'!$B107,'Current Income Tax Expense'!I$179:I$312)</f>
        <v>0</v>
      </c>
      <c r="H107" s="40">
        <f t="shared" si="44"/>
        <v>0</v>
      </c>
      <c r="I107" s="48">
        <f>SUMIF('Current Income Tax Expense'!$K$179:$K$312,'Results Summary (SCH M)'!$B107,'Current Income Tax Expense'!O$179:O$312)</f>
        <v>0</v>
      </c>
      <c r="N107" s="358"/>
    </row>
    <row r="108" spans="1:14" ht="12.6" customHeight="1">
      <c r="A108" s="555"/>
      <c r="B108" s="15" t="s">
        <v>13</v>
      </c>
      <c r="C108" s="491" t="str">
        <f t="shared" si="42"/>
        <v>SCHMDTSE</v>
      </c>
      <c r="D108" s="48">
        <f>SUMIF('Current Income Tax Expense'!$K$179:$K$312,'Results Summary (SCH M)'!$B108,'Current Income Tax Expense'!F$179:F$312)</f>
        <v>0</v>
      </c>
      <c r="E108" s="48">
        <f>SUMIF('Current Income Tax Expense'!$K$179:$K$312,'Results Summary (SCH M)'!$B108,'Current Income Tax Expense'!G$179:G$312)</f>
        <v>0</v>
      </c>
      <c r="F108" s="40">
        <f t="shared" si="43"/>
        <v>0</v>
      </c>
      <c r="G108" s="48">
        <f>SUMIF('Current Income Tax Expense'!$K$179:$K$312,'Results Summary (SCH M)'!$B108,'Current Income Tax Expense'!I$179:I$312)</f>
        <v>0</v>
      </c>
      <c r="H108" s="40">
        <f t="shared" si="44"/>
        <v>0</v>
      </c>
      <c r="I108" s="48">
        <f>SUMIF('Current Income Tax Expense'!$K$179:$K$312,'Results Summary (SCH M)'!$B108,'Current Income Tax Expense'!O$179:O$312)</f>
        <v>0</v>
      </c>
      <c r="N108" s="358"/>
    </row>
    <row r="109" spans="1:14" ht="12.75" customHeight="1">
      <c r="A109" s="555"/>
      <c r="B109" s="14" t="s">
        <v>18</v>
      </c>
      <c r="C109" s="491" t="str">
        <f t="shared" si="42"/>
        <v>SCHMDTSG</v>
      </c>
      <c r="D109" s="48">
        <f>SUMIF('Current Income Tax Expense'!$K$179:$K$312,'Results Summary (SCH M)'!$B109,'Current Income Tax Expense'!F$179:F$312)</f>
        <v>-187022861.02000001</v>
      </c>
      <c r="E109" s="48">
        <f>SUMIF('Current Income Tax Expense'!$K$179:$K$312,'Results Summary (SCH M)'!$B109,'Current Income Tax Expense'!G$179:G$312)</f>
        <v>0</v>
      </c>
      <c r="F109" s="40">
        <f t="shared" si="43"/>
        <v>-187022861.02000001</v>
      </c>
      <c r="G109" s="48">
        <f>SUMIF('Current Income Tax Expense'!$K$179:$K$312,'Results Summary (SCH M)'!$B109,'Current Income Tax Expense'!I$179:I$312)</f>
        <v>34271264</v>
      </c>
      <c r="H109" s="40">
        <f t="shared" si="44"/>
        <v>-152751597.02000001</v>
      </c>
      <c r="I109" s="48">
        <f>SUMIF('Current Income Tax Expense'!$K$179:$K$312,'Results Summary (SCH M)'!$B109,'Current Income Tax Expense'!O$179:O$312)</f>
        <v>-12187709</v>
      </c>
      <c r="N109" s="358"/>
    </row>
    <row r="110" spans="1:14" ht="12.75" customHeight="1">
      <c r="A110" s="555"/>
      <c r="B110" s="15" t="s">
        <v>29</v>
      </c>
      <c r="C110" s="491" t="str">
        <f t="shared" si="42"/>
        <v>SCHMDTSGCT</v>
      </c>
      <c r="D110" s="48">
        <f>SUMIF('Current Income Tax Expense'!$K$179:$K$312,'Results Summary (SCH M)'!$B110,'Current Income Tax Expense'!F$179:F$312)</f>
        <v>0</v>
      </c>
      <c r="E110" s="48">
        <f>SUMIF('Current Income Tax Expense'!$K$179:$K$312,'Results Summary (SCH M)'!$B110,'Current Income Tax Expense'!G$179:G$312)</f>
        <v>0</v>
      </c>
      <c r="F110" s="40">
        <f t="shared" si="43"/>
        <v>0</v>
      </c>
      <c r="G110" s="48">
        <f>SUMIF('Current Income Tax Expense'!$K$179:$K$312,'Results Summary (SCH M)'!$B110,'Current Income Tax Expense'!I$179:I$312)</f>
        <v>0</v>
      </c>
      <c r="H110" s="40">
        <f t="shared" si="44"/>
        <v>0</v>
      </c>
      <c r="I110" s="48">
        <f>SUMIF('Current Income Tax Expense'!$K$179:$K$312,'Results Summary (SCH M)'!$B110,'Current Income Tax Expense'!O$179:O$312)</f>
        <v>0</v>
      </c>
      <c r="N110" s="358"/>
    </row>
    <row r="111" spans="1:14" ht="12.75" customHeight="1">
      <c r="A111" s="555"/>
      <c r="B111" s="15" t="s">
        <v>15</v>
      </c>
      <c r="C111" s="491" t="str">
        <f t="shared" si="42"/>
        <v>SCHMDTSNP</v>
      </c>
      <c r="D111" s="48">
        <f>SUMIF('Current Income Tax Expense'!$K$179:$K$312,'Results Summary (SCH M)'!$B111,'Current Income Tax Expense'!F$179:F$312)</f>
        <v>-76711742.890000001</v>
      </c>
      <c r="E111" s="48">
        <f>SUMIF('Current Income Tax Expense'!$K$179:$K$312,'Results Summary (SCH M)'!$B111,'Current Income Tax Expense'!G$179:G$312)</f>
        <v>0</v>
      </c>
      <c r="F111" s="40">
        <f t="shared" si="43"/>
        <v>-76711742.890000001</v>
      </c>
      <c r="G111" s="48">
        <f>SUMIF('Current Income Tax Expense'!$K$179:$K$312,'Results Summary (SCH M)'!$B111,'Current Income Tax Expense'!I$179:I$312)</f>
        <v>-262818008</v>
      </c>
      <c r="H111" s="40">
        <f t="shared" si="44"/>
        <v>-339529750.88999999</v>
      </c>
      <c r="I111" s="48">
        <f>SUMIF('Current Income Tax Expense'!$K$179:$K$312,'Results Summary (SCH M)'!$B111,'Current Income Tax Expense'!O$179:O$312)</f>
        <v>-23373720</v>
      </c>
      <c r="N111" s="358"/>
    </row>
    <row r="112" spans="1:14" ht="12.75" customHeight="1">
      <c r="A112" s="555"/>
      <c r="B112" s="14" t="s">
        <v>20</v>
      </c>
      <c r="C112" s="491" t="str">
        <f t="shared" si="42"/>
        <v>SCHMDTSNPD</v>
      </c>
      <c r="D112" s="48">
        <f>SUMIF('Current Income Tax Expense'!$K$179:$K$312,'Results Summary (SCH M)'!$B112,'Current Income Tax Expense'!F$179:F$312)</f>
        <v>-535855.48000000021</v>
      </c>
      <c r="E112" s="48">
        <f>SUMIF('Current Income Tax Expense'!$K$179:$K$312,'Results Summary (SCH M)'!$B112,'Current Income Tax Expense'!G$179:G$312)</f>
        <v>0</v>
      </c>
      <c r="F112" s="40">
        <f t="shared" si="43"/>
        <v>-535855.48000000021</v>
      </c>
      <c r="G112" s="48">
        <f>SUMIF('Current Income Tax Expense'!$K$179:$K$312,'Results Summary (SCH M)'!$B112,'Current Income Tax Expense'!I$179:I$312)</f>
        <v>0</v>
      </c>
      <c r="H112" s="40">
        <f t="shared" si="44"/>
        <v>-535855.48000000021</v>
      </c>
      <c r="I112" s="48">
        <f>SUMIF('Current Income Tax Expense'!$K$179:$K$312,'Results Summary (SCH M)'!$B112,'Current Income Tax Expense'!O$179:O$312)</f>
        <v>-33566</v>
      </c>
      <c r="N112" s="358"/>
    </row>
    <row r="113" spans="1:14" ht="12.75" customHeight="1">
      <c r="A113" s="555"/>
      <c r="B113" s="15" t="s">
        <v>10</v>
      </c>
      <c r="C113" s="491" t="str">
        <f t="shared" si="42"/>
        <v>SCHMDTSO</v>
      </c>
      <c r="D113" s="48">
        <f>SUMIF('Current Income Tax Expense'!$K$179:$K$312,'Results Summary (SCH M)'!$B113,'Current Income Tax Expense'!F$179:F$312)</f>
        <v>81634873.989999995</v>
      </c>
      <c r="E113" s="48">
        <f>SUMIF('Current Income Tax Expense'!$K$179:$K$312,'Results Summary (SCH M)'!$B113,'Current Income Tax Expense'!G$179:G$312)</f>
        <v>0</v>
      </c>
      <c r="F113" s="40">
        <f t="shared" si="43"/>
        <v>81634873.989999995</v>
      </c>
      <c r="G113" s="48">
        <f>SUMIF('Current Income Tax Expense'!$K$179:$K$312,'Results Summary (SCH M)'!$B113,'Current Income Tax Expense'!I$179:I$312)</f>
        <v>57699066.530000001</v>
      </c>
      <c r="H113" s="40">
        <f t="shared" si="44"/>
        <v>139333940.51999998</v>
      </c>
      <c r="I113" s="48">
        <f>SUMIF('Current Income Tax Expense'!$K$179:$K$312,'Results Summary (SCH M)'!$B113,'Current Income Tax Expense'!O$179:O$312)</f>
        <v>9871227</v>
      </c>
      <c r="N113" s="358"/>
    </row>
    <row r="114" spans="1:14" ht="12.75" customHeight="1">
      <c r="A114" s="555"/>
      <c r="B114" s="14" t="s">
        <v>41</v>
      </c>
      <c r="C114" s="491" t="str">
        <f t="shared" si="42"/>
        <v>SCHMDTTAXDEPR</v>
      </c>
      <c r="D114" s="48">
        <f>SUMIF('Current Income Tax Expense'!$K$179:$K$312,'Results Summary (SCH M)'!$B114,'Current Income Tax Expense'!F$179:F$312)</f>
        <v>-1421447421</v>
      </c>
      <c r="E114" s="48">
        <f>SUMIF('Current Income Tax Expense'!$K$179:$K$312,'Results Summary (SCH M)'!$B114,'Current Income Tax Expense'!G$179:G$312)</f>
        <v>0</v>
      </c>
      <c r="F114" s="40">
        <f t="shared" si="43"/>
        <v>-1421447421</v>
      </c>
      <c r="G114" s="48">
        <f>SUMIF('Current Income Tax Expense'!$K$179:$K$312,'Results Summary (SCH M)'!$B114,'Current Income Tax Expense'!I$179:I$312)</f>
        <v>42876170</v>
      </c>
      <c r="H114" s="40">
        <f t="shared" si="44"/>
        <v>-1378571251</v>
      </c>
      <c r="I114" s="48">
        <f>SUMIF('Current Income Tax Expense'!$K$179:$K$312,'Results Summary (SCH M)'!$B114,'Current Income Tax Expense'!O$179:O$312)</f>
        <v>-83004653</v>
      </c>
      <c r="N114" s="358"/>
    </row>
    <row r="115" spans="1:14" ht="12.75" customHeight="1">
      <c r="A115" s="558"/>
      <c r="B115" s="19" t="s">
        <v>36</v>
      </c>
      <c r="C115" s="493" t="str">
        <f t="shared" si="42"/>
        <v>SCHMDTTROJD</v>
      </c>
      <c r="D115" s="48">
        <f>SUMIF('Current Income Tax Expense'!$K$179:$K$312,'Results Summary (SCH M)'!$B115,'Current Income Tax Expense'!F$179:F$312)</f>
        <v>0</v>
      </c>
      <c r="E115" s="48">
        <f>SUMIF('Current Income Tax Expense'!$K$179:$K$312,'Results Summary (SCH M)'!$B115,'Current Income Tax Expense'!G$179:G$312)</f>
        <v>0</v>
      </c>
      <c r="F115" s="17">
        <f t="shared" si="43"/>
        <v>0</v>
      </c>
      <c r="G115" s="48">
        <f>SUMIF('Current Income Tax Expense'!$K$179:$K$312,'Results Summary (SCH M)'!$B115,'Current Income Tax Expense'!I$179:I$312)</f>
        <v>0</v>
      </c>
      <c r="H115" s="17">
        <f t="shared" si="44"/>
        <v>0</v>
      </c>
      <c r="I115" s="48">
        <f>SUMIF('Current Income Tax Expense'!$K$179:$K$312,'Results Summary (SCH M)'!$B115,'Current Income Tax Expense'!O$179:O$312)</f>
        <v>0</v>
      </c>
      <c r="N115" s="358"/>
    </row>
    <row r="116" spans="1:14" ht="12.75" customHeight="1">
      <c r="A116" s="50"/>
      <c r="B116" s="46"/>
      <c r="C116" s="46"/>
      <c r="D116" s="20">
        <f t="shared" ref="D116:I116" si="51">SUBTOTAL(9,D87:D115)</f>
        <v>-1607906034.9400001</v>
      </c>
      <c r="E116" s="20">
        <f t="shared" si="51"/>
        <v>0</v>
      </c>
      <c r="F116" s="20">
        <f t="shared" si="51"/>
        <v>-1607906034.9400001</v>
      </c>
      <c r="G116" s="20">
        <f t="shared" si="51"/>
        <v>-99667109.00999999</v>
      </c>
      <c r="H116" s="20">
        <f t="shared" si="51"/>
        <v>-1707573143.95</v>
      </c>
      <c r="I116" s="20">
        <f t="shared" si="51"/>
        <v>-114641930</v>
      </c>
      <c r="N116" s="358"/>
    </row>
    <row r="117" spans="1:14" ht="12.75" customHeight="1">
      <c r="A117" s="45"/>
      <c r="B117" s="46"/>
      <c r="C117" s="46"/>
      <c r="D117" s="20">
        <f t="shared" ref="D117:I117" si="52">SUBTOTAL(9,D60:D116)</f>
        <v>-1621107586.4275608</v>
      </c>
      <c r="E117" s="20">
        <f t="shared" si="52"/>
        <v>0</v>
      </c>
      <c r="F117" s="20">
        <f t="shared" si="52"/>
        <v>-1621107586.4275608</v>
      </c>
      <c r="G117" s="20">
        <f t="shared" si="52"/>
        <v>-93893171.00999999</v>
      </c>
      <c r="H117" s="20">
        <f t="shared" si="52"/>
        <v>-1715000757.437561</v>
      </c>
      <c r="I117" s="20">
        <f t="shared" si="52"/>
        <v>-114649360</v>
      </c>
      <c r="N117" s="358"/>
    </row>
    <row r="118" spans="1:14" ht="12.75" customHeight="1">
      <c r="A118" s="45"/>
      <c r="B118" s="46"/>
      <c r="C118" s="46"/>
      <c r="D118" s="20">
        <f t="shared" ref="D118:I118" si="53">SUBTOTAL(9,D3:D117)</f>
        <v>-617926793.41395211</v>
      </c>
      <c r="E118" s="20">
        <f t="shared" si="53"/>
        <v>0</v>
      </c>
      <c r="F118" s="20">
        <f t="shared" si="53"/>
        <v>-617926793.41395211</v>
      </c>
      <c r="G118" s="20">
        <f t="shared" si="53"/>
        <v>12161899.755351812</v>
      </c>
      <c r="H118" s="20">
        <f t="shared" si="53"/>
        <v>-605764893.65859973</v>
      </c>
      <c r="I118" s="20">
        <f t="shared" si="53"/>
        <v>-12616775</v>
      </c>
      <c r="N118" s="358"/>
    </row>
    <row r="119" spans="1:14">
      <c r="I119" s="350"/>
    </row>
  </sheetData>
  <mergeCells count="4">
    <mergeCell ref="A3:A27"/>
    <mergeCell ref="A60:A85"/>
    <mergeCell ref="A87:A115"/>
    <mergeCell ref="A29:A57"/>
  </mergeCells>
  <pageMargins left="0.25" right="0.25" top="1" bottom="0.75" header="0.5" footer="0.5"/>
  <pageSetup paperSize="3" scale="75" orientation="portrait" r:id="rId1"/>
  <headerFooter>
    <oddHeader>&amp;L&amp;"Arial,Bold"&amp;10PacifiCorp 
Washington General Rate Case - Rebuttal
Twelve Months Ending December 31, 2024</oddHeader>
    <oddFooter>&amp;L&amp;"Arial,Bold"&amp;10RESULTS SUMMARY ~ SCHEDULE M&amp;R&amp;"Arial,Bold"&amp;10Page &amp;P of &amp;N</oddFooter>
  </headerFooter>
  <ignoredErrors>
    <ignoredError sqref="G3:G16 G18:G39 G101:G103 G48:G97 G104:G115 G98:G100 G45 G43 G40:G42 G44 G46:G4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K50"/>
  <sheetViews>
    <sheetView zoomScale="80" zoomScaleNormal="80" workbookViewId="0">
      <selection activeCell="A5" sqref="A5"/>
    </sheetView>
  </sheetViews>
  <sheetFormatPr defaultColWidth="9.140625" defaultRowHeight="12.75"/>
  <cols>
    <col min="1" max="1" width="22.5703125" style="86" customWidth="1"/>
    <col min="2" max="8" width="18.7109375" style="86" customWidth="1"/>
    <col min="9" max="10" width="15.7109375" style="86" customWidth="1"/>
    <col min="11" max="11" width="12.7109375" style="86" bestFit="1" customWidth="1"/>
    <col min="12" max="16384" width="9.140625" style="86"/>
  </cols>
  <sheetData>
    <row r="2" spans="1:11" ht="63.75">
      <c r="A2" s="375" t="s">
        <v>2</v>
      </c>
      <c r="B2" s="375" t="s">
        <v>777</v>
      </c>
      <c r="C2" s="375" t="s">
        <v>772</v>
      </c>
      <c r="D2" s="375" t="s">
        <v>773</v>
      </c>
      <c r="E2" s="375" t="s">
        <v>776</v>
      </c>
      <c r="F2" s="505" t="s">
        <v>781</v>
      </c>
      <c r="G2" s="375" t="s">
        <v>779</v>
      </c>
      <c r="H2" s="375" t="s">
        <v>780</v>
      </c>
      <c r="I2" s="375" t="s">
        <v>78</v>
      </c>
    </row>
    <row r="3" spans="1:11">
      <c r="A3" s="392"/>
      <c r="B3" s="507">
        <v>7.4</v>
      </c>
      <c r="C3" s="507">
        <v>7.4</v>
      </c>
      <c r="D3" s="507" t="s">
        <v>798</v>
      </c>
      <c r="E3" s="378" t="s">
        <v>801</v>
      </c>
      <c r="F3" s="506" t="s">
        <v>801</v>
      </c>
      <c r="G3" s="377" t="s">
        <v>797</v>
      </c>
      <c r="H3" s="377" t="s">
        <v>795</v>
      </c>
      <c r="I3" s="377"/>
    </row>
    <row r="4" spans="1:11">
      <c r="A4" s="395"/>
      <c r="B4" s="426">
        <v>41010</v>
      </c>
      <c r="C4" s="426">
        <v>41010</v>
      </c>
      <c r="D4" s="426">
        <v>41010</v>
      </c>
      <c r="E4" s="426">
        <v>41010</v>
      </c>
      <c r="F4" s="377">
        <v>41010</v>
      </c>
      <c r="G4" s="377">
        <v>41010</v>
      </c>
      <c r="H4" s="377">
        <v>41010</v>
      </c>
      <c r="I4" s="377">
        <v>41010</v>
      </c>
    </row>
    <row r="5" spans="1:11">
      <c r="A5" s="380" t="s">
        <v>16</v>
      </c>
      <c r="B5" s="503">
        <v>0</v>
      </c>
      <c r="C5" s="503">
        <v>0</v>
      </c>
      <c r="D5" s="503">
        <v>0</v>
      </c>
      <c r="E5" s="503">
        <v>0</v>
      </c>
      <c r="F5" s="503">
        <v>142685</v>
      </c>
      <c r="G5" s="503">
        <v>0</v>
      </c>
      <c r="H5" s="503">
        <v>0</v>
      </c>
      <c r="I5" s="382">
        <f t="shared" ref="I5:I19" si="0">SUM(B5:H5)</f>
        <v>142685</v>
      </c>
    </row>
    <row r="6" spans="1:11">
      <c r="A6" s="380" t="s">
        <v>102</v>
      </c>
      <c r="B6" s="503">
        <v>0</v>
      </c>
      <c r="C6" s="503">
        <v>0</v>
      </c>
      <c r="D6" s="503">
        <v>0</v>
      </c>
      <c r="E6" s="503">
        <v>0</v>
      </c>
      <c r="F6" s="503">
        <v>2062</v>
      </c>
      <c r="G6" s="503">
        <v>0</v>
      </c>
      <c r="H6" s="503">
        <v>0</v>
      </c>
      <c r="I6" s="382">
        <f t="shared" si="0"/>
        <v>2062</v>
      </c>
    </row>
    <row r="7" spans="1:11">
      <c r="A7" s="380" t="s">
        <v>145</v>
      </c>
      <c r="B7" s="503">
        <v>0</v>
      </c>
      <c r="C7" s="503">
        <v>-114908</v>
      </c>
      <c r="D7" s="503">
        <v>0</v>
      </c>
      <c r="E7" s="503">
        <v>0</v>
      </c>
      <c r="F7" s="503">
        <v>65300</v>
      </c>
      <c r="G7" s="503">
        <v>0</v>
      </c>
      <c r="H7" s="503">
        <v>0</v>
      </c>
      <c r="I7" s="382">
        <f t="shared" si="0"/>
        <v>-49608</v>
      </c>
    </row>
    <row r="8" spans="1:11">
      <c r="A8" s="380" t="s">
        <v>143</v>
      </c>
      <c r="B8" s="503">
        <v>0</v>
      </c>
      <c r="C8" s="503">
        <v>-7908</v>
      </c>
      <c r="D8" s="503">
        <v>0</v>
      </c>
      <c r="E8" s="503">
        <v>-3668</v>
      </c>
      <c r="F8" s="503">
        <v>334746</v>
      </c>
      <c r="G8" s="503">
        <v>72944</v>
      </c>
      <c r="H8" s="503">
        <v>0</v>
      </c>
      <c r="I8" s="382">
        <f t="shared" si="0"/>
        <v>396114</v>
      </c>
    </row>
    <row r="9" spans="1:11">
      <c r="A9" s="380" t="s">
        <v>53</v>
      </c>
      <c r="B9" s="503">
        <v>0</v>
      </c>
      <c r="C9" s="503">
        <v>0</v>
      </c>
      <c r="D9" s="503">
        <v>0</v>
      </c>
      <c r="E9" s="503">
        <v>0</v>
      </c>
      <c r="F9" s="503">
        <v>223205</v>
      </c>
      <c r="G9" s="503">
        <v>0</v>
      </c>
      <c r="H9" s="503">
        <v>0</v>
      </c>
      <c r="I9" s="382">
        <f t="shared" si="0"/>
        <v>223205</v>
      </c>
    </row>
    <row r="10" spans="1:11">
      <c r="A10" s="380" t="s">
        <v>45</v>
      </c>
      <c r="B10" s="503">
        <v>-10816227</v>
      </c>
      <c r="C10" s="503">
        <v>0</v>
      </c>
      <c r="D10" s="503">
        <v>0</v>
      </c>
      <c r="E10" s="503">
        <v>0</v>
      </c>
      <c r="F10" s="503">
        <v>0</v>
      </c>
      <c r="G10" s="503">
        <v>0</v>
      </c>
      <c r="H10" s="503">
        <v>0</v>
      </c>
      <c r="I10" s="382">
        <f t="shared" si="0"/>
        <v>-10816227</v>
      </c>
    </row>
    <row r="11" spans="1:11">
      <c r="A11" s="380" t="s">
        <v>784</v>
      </c>
      <c r="B11" s="503">
        <v>0</v>
      </c>
      <c r="C11" s="503">
        <v>0</v>
      </c>
      <c r="D11" s="503">
        <v>0</v>
      </c>
      <c r="E11" s="503">
        <v>0</v>
      </c>
      <c r="F11" s="503">
        <v>-13789</v>
      </c>
      <c r="G11" s="503">
        <v>0</v>
      </c>
      <c r="H11" s="503">
        <v>0</v>
      </c>
      <c r="I11" s="382">
        <f t="shared" si="0"/>
        <v>-13789</v>
      </c>
    </row>
    <row r="12" spans="1:11">
      <c r="A12" s="380" t="s">
        <v>151</v>
      </c>
      <c r="B12" s="503">
        <v>0</v>
      </c>
      <c r="C12" s="503">
        <v>0</v>
      </c>
      <c r="D12" s="503">
        <v>0</v>
      </c>
      <c r="E12" s="503">
        <v>0</v>
      </c>
      <c r="F12" s="503">
        <v>4844</v>
      </c>
      <c r="G12" s="503">
        <v>224999</v>
      </c>
      <c r="H12" s="503">
        <v>553912</v>
      </c>
      <c r="I12" s="382">
        <f t="shared" si="0"/>
        <v>783755</v>
      </c>
    </row>
    <row r="13" spans="1:11">
      <c r="A13" s="380" t="s">
        <v>28</v>
      </c>
      <c r="B13" s="503">
        <v>0</v>
      </c>
      <c r="C13" s="503">
        <v>0</v>
      </c>
      <c r="D13" s="503">
        <v>0</v>
      </c>
      <c r="E13" s="503">
        <v>0</v>
      </c>
      <c r="F13" s="503">
        <v>223897</v>
      </c>
      <c r="G13" s="503">
        <v>0</v>
      </c>
      <c r="H13" s="503">
        <v>0</v>
      </c>
      <c r="I13" s="382">
        <f t="shared" si="0"/>
        <v>223897</v>
      </c>
    </row>
    <row r="14" spans="1:11">
      <c r="A14" s="380" t="s">
        <v>18</v>
      </c>
      <c r="B14" s="503">
        <v>-6548884</v>
      </c>
      <c r="C14" s="503">
        <f>-C7-C8</f>
        <v>122816</v>
      </c>
      <c r="D14" s="503">
        <v>2482770</v>
      </c>
      <c r="E14" s="503">
        <v>-3034825</v>
      </c>
      <c r="F14" s="503">
        <v>-1448019</v>
      </c>
      <c r="G14" s="503">
        <v>0</v>
      </c>
      <c r="H14" s="503">
        <v>0</v>
      </c>
      <c r="I14" s="382">
        <f t="shared" si="0"/>
        <v>-8426142</v>
      </c>
      <c r="K14" s="351"/>
    </row>
    <row r="15" spans="1:11">
      <c r="A15" s="380" t="s">
        <v>15</v>
      </c>
      <c r="B15" s="503">
        <v>64618012</v>
      </c>
      <c r="C15" s="503">
        <v>0</v>
      </c>
      <c r="D15" s="503">
        <v>0</v>
      </c>
      <c r="E15" s="503">
        <v>0</v>
      </c>
      <c r="F15" s="503">
        <v>0</v>
      </c>
      <c r="G15" s="503">
        <v>0</v>
      </c>
      <c r="H15" s="503">
        <v>0</v>
      </c>
      <c r="I15" s="382">
        <f t="shared" si="0"/>
        <v>64618012</v>
      </c>
    </row>
    <row r="16" spans="1:11">
      <c r="A16" s="380" t="s">
        <v>10</v>
      </c>
      <c r="B16" s="503">
        <v>-2363050</v>
      </c>
      <c r="C16" s="503">
        <v>0</v>
      </c>
      <c r="D16" s="503">
        <v>0</v>
      </c>
      <c r="E16" s="503">
        <v>-12371229</v>
      </c>
      <c r="F16" s="503">
        <v>-889186</v>
      </c>
      <c r="G16" s="503">
        <v>0</v>
      </c>
      <c r="H16" s="503">
        <v>0</v>
      </c>
      <c r="I16" s="382">
        <f t="shared" si="0"/>
        <v>-15623465</v>
      </c>
    </row>
    <row r="17" spans="1:10">
      <c r="A17" s="380" t="s">
        <v>25</v>
      </c>
      <c r="B17" s="503">
        <v>0</v>
      </c>
      <c r="C17" s="503">
        <v>0</v>
      </c>
      <c r="D17" s="503">
        <v>0</v>
      </c>
      <c r="E17" s="503">
        <v>0</v>
      </c>
      <c r="F17" s="503">
        <v>29101</v>
      </c>
      <c r="G17" s="503">
        <v>0</v>
      </c>
      <c r="H17" s="503">
        <v>0</v>
      </c>
      <c r="I17" s="382">
        <f t="shared" si="0"/>
        <v>29101</v>
      </c>
    </row>
    <row r="18" spans="1:10">
      <c r="A18" s="380" t="s">
        <v>30</v>
      </c>
      <c r="B18" s="503">
        <v>0</v>
      </c>
      <c r="C18" s="503">
        <v>0</v>
      </c>
      <c r="D18" s="503">
        <v>0</v>
      </c>
      <c r="E18" s="503">
        <v>0</v>
      </c>
      <c r="F18" s="503">
        <v>200442</v>
      </c>
      <c r="G18" s="503">
        <v>0</v>
      </c>
      <c r="H18" s="503">
        <v>0</v>
      </c>
      <c r="I18" s="382">
        <f t="shared" si="0"/>
        <v>200442</v>
      </c>
    </row>
    <row r="19" spans="1:10">
      <c r="A19" s="380" t="s">
        <v>26</v>
      </c>
      <c r="B19" s="503">
        <v>0</v>
      </c>
      <c r="C19" s="503">
        <v>0</v>
      </c>
      <c r="D19" s="503">
        <v>0</v>
      </c>
      <c r="E19" s="503">
        <v>0</v>
      </c>
      <c r="F19" s="503">
        <v>-388305</v>
      </c>
      <c r="G19" s="503">
        <v>0</v>
      </c>
      <c r="H19" s="503">
        <v>0</v>
      </c>
      <c r="I19" s="382">
        <f t="shared" si="0"/>
        <v>-388305</v>
      </c>
    </row>
    <row r="20" spans="1:10">
      <c r="A20" s="384" t="s">
        <v>499</v>
      </c>
      <c r="B20" s="385">
        <f>SUM(B5:B19)</f>
        <v>44889851</v>
      </c>
      <c r="C20" s="553">
        <f t="shared" ref="C20:I20" si="1">SUM(C5:C19)</f>
        <v>0</v>
      </c>
      <c r="D20" s="385">
        <f t="shared" si="1"/>
        <v>2482770</v>
      </c>
      <c r="E20" s="385">
        <f t="shared" si="1"/>
        <v>-15409722</v>
      </c>
      <c r="F20" s="385">
        <f>SUM(F5:F19)</f>
        <v>-1513017</v>
      </c>
      <c r="G20" s="385">
        <f t="shared" si="1"/>
        <v>297943</v>
      </c>
      <c r="H20" s="385">
        <f t="shared" si="1"/>
        <v>553912</v>
      </c>
      <c r="I20" s="385">
        <f t="shared" si="1"/>
        <v>31301737</v>
      </c>
    </row>
    <row r="22" spans="1:10">
      <c r="A22" s="538" t="s">
        <v>41</v>
      </c>
      <c r="B22" s="515">
        <v>-10541792</v>
      </c>
      <c r="C22" s="508">
        <v>0</v>
      </c>
      <c r="D22" s="508">
        <v>0</v>
      </c>
      <c r="E22" s="508">
        <v>0</v>
      </c>
      <c r="F22" s="508">
        <v>0</v>
      </c>
      <c r="G22" s="508">
        <v>0</v>
      </c>
      <c r="H22" s="508">
        <v>0</v>
      </c>
      <c r="I22" s="508">
        <f>SUM(B22:H22)</f>
        <v>-10541792</v>
      </c>
    </row>
    <row r="24" spans="1:10">
      <c r="A24" s="384" t="s">
        <v>504</v>
      </c>
      <c r="B24" s="385">
        <f t="shared" ref="B24:I24" si="2">SUM(B20:B22)</f>
        <v>34348059</v>
      </c>
      <c r="C24" s="553">
        <f t="shared" si="2"/>
        <v>0</v>
      </c>
      <c r="D24" s="385">
        <f t="shared" si="2"/>
        <v>2482770</v>
      </c>
      <c r="E24" s="385">
        <f t="shared" si="2"/>
        <v>-15409722</v>
      </c>
      <c r="F24" s="385">
        <f t="shared" ref="F24" si="3">SUM(F20:F22)</f>
        <v>-1513017</v>
      </c>
      <c r="G24" s="385">
        <f t="shared" si="2"/>
        <v>297943</v>
      </c>
      <c r="H24" s="385">
        <f t="shared" si="2"/>
        <v>553912</v>
      </c>
      <c r="I24" s="385">
        <f t="shared" si="2"/>
        <v>20759945</v>
      </c>
    </row>
    <row r="28" spans="1:10" ht="63.75">
      <c r="A28" s="374" t="s">
        <v>753</v>
      </c>
      <c r="B28" s="375" t="str">
        <f t="shared" ref="B28:H30" si="4">B2</f>
        <v>PowerTax ADIT Adjustment
Year 1</v>
      </c>
      <c r="C28" s="375" t="str">
        <f t="shared" si="4"/>
        <v>PowerTax ADIT Adjustment - WIJAM Reallocation 2024</v>
      </c>
      <c r="D28" s="375" t="str">
        <f t="shared" si="4"/>
        <v>PowerTax ADIT Adjustment - Remove Labor Day Wildfire Restoration 2024</v>
      </c>
      <c r="E28" s="375" t="str">
        <f t="shared" si="4"/>
        <v>Proforma Major Plant Additions
Year 1</v>
      </c>
      <c r="F28" s="505" t="s">
        <v>781</v>
      </c>
      <c r="G28" s="375" t="str">
        <f t="shared" si="4"/>
        <v>Pro Forma JB Units 3, 4 and Colstrip 4 Additions
Year 1</v>
      </c>
      <c r="H28" s="375" t="str">
        <f t="shared" si="4"/>
        <v>Pro Forma JB Units 1 &amp; 2 Additions
Year 1</v>
      </c>
      <c r="I28" s="375" t="s">
        <v>78</v>
      </c>
      <c r="J28" s="375" t="s">
        <v>501</v>
      </c>
    </row>
    <row r="29" spans="1:10">
      <c r="A29" s="392"/>
      <c r="B29" s="377">
        <f t="shared" si="4"/>
        <v>7.4</v>
      </c>
      <c r="C29" s="377">
        <f t="shared" si="4"/>
        <v>7.4</v>
      </c>
      <c r="D29" s="377" t="str">
        <f t="shared" si="4"/>
        <v>7.4 R</v>
      </c>
      <c r="E29" s="377" t="str">
        <f t="shared" si="4"/>
        <v>8.4 R</v>
      </c>
      <c r="F29" s="506" t="s">
        <v>782</v>
      </c>
      <c r="G29" s="377" t="str">
        <f t="shared" si="4"/>
        <v>10.6 R</v>
      </c>
      <c r="H29" s="377" t="str">
        <f t="shared" si="4"/>
        <v>10.7 R</v>
      </c>
      <c r="I29" s="377"/>
      <c r="J29" s="392"/>
    </row>
    <row r="30" spans="1:10">
      <c r="A30" s="395"/>
      <c r="B30" s="377">
        <f t="shared" si="4"/>
        <v>41010</v>
      </c>
      <c r="C30" s="377">
        <f t="shared" si="4"/>
        <v>41010</v>
      </c>
      <c r="D30" s="377">
        <f t="shared" si="4"/>
        <v>41010</v>
      </c>
      <c r="E30" s="377">
        <f t="shared" si="4"/>
        <v>41010</v>
      </c>
      <c r="F30" s="377">
        <f>F4</f>
        <v>41010</v>
      </c>
      <c r="G30" s="377">
        <f t="shared" si="4"/>
        <v>41010</v>
      </c>
      <c r="H30" s="377">
        <f t="shared" si="4"/>
        <v>41010</v>
      </c>
      <c r="I30" s="377">
        <v>41010</v>
      </c>
      <c r="J30" s="377">
        <v>41010</v>
      </c>
    </row>
    <row r="31" spans="1:10">
      <c r="A31" s="380" t="s">
        <v>16</v>
      </c>
      <c r="B31" s="382">
        <f t="shared" ref="B31:H45" si="5">ROUND(B5*$J31,0)</f>
        <v>0</v>
      </c>
      <c r="C31" s="382">
        <f t="shared" si="5"/>
        <v>0</v>
      </c>
      <c r="D31" s="382">
        <f t="shared" si="5"/>
        <v>0</v>
      </c>
      <c r="E31" s="382">
        <f t="shared" si="5"/>
        <v>0</v>
      </c>
      <c r="F31" s="382">
        <f t="shared" si="5"/>
        <v>0</v>
      </c>
      <c r="G31" s="382">
        <f t="shared" si="5"/>
        <v>0</v>
      </c>
      <c r="H31" s="382">
        <f t="shared" si="5"/>
        <v>0</v>
      </c>
      <c r="I31" s="382">
        <f t="shared" ref="I31:I45" si="6">SUM(B31:H31)</f>
        <v>0</v>
      </c>
      <c r="J31" s="393">
        <v>0</v>
      </c>
    </row>
    <row r="32" spans="1:10">
      <c r="A32" s="380" t="s">
        <v>102</v>
      </c>
      <c r="B32" s="382">
        <f t="shared" si="5"/>
        <v>0</v>
      </c>
      <c r="C32" s="382">
        <f t="shared" si="5"/>
        <v>0</v>
      </c>
      <c r="D32" s="382">
        <f t="shared" si="5"/>
        <v>0</v>
      </c>
      <c r="E32" s="382">
        <f t="shared" si="5"/>
        <v>0</v>
      </c>
      <c r="F32" s="382">
        <f t="shared" si="5"/>
        <v>0</v>
      </c>
      <c r="G32" s="382">
        <f t="shared" si="5"/>
        <v>0</v>
      </c>
      <c r="H32" s="382">
        <f t="shared" si="5"/>
        <v>0</v>
      </c>
      <c r="I32" s="382">
        <f t="shared" si="6"/>
        <v>0</v>
      </c>
      <c r="J32" s="393">
        <f>VLOOKUP(A32,'Allocation Factors'!$B$4:$P$88,15,FALSE)</f>
        <v>0</v>
      </c>
    </row>
    <row r="33" spans="1:10">
      <c r="A33" s="380" t="s">
        <v>145</v>
      </c>
      <c r="B33" s="382">
        <f t="shared" si="5"/>
        <v>0</v>
      </c>
      <c r="C33" s="382">
        <f t="shared" si="5"/>
        <v>0</v>
      </c>
      <c r="D33" s="382">
        <f t="shared" si="5"/>
        <v>0</v>
      </c>
      <c r="E33" s="382">
        <f t="shared" si="5"/>
        <v>0</v>
      </c>
      <c r="F33" s="382">
        <f t="shared" si="5"/>
        <v>0</v>
      </c>
      <c r="G33" s="382">
        <f t="shared" si="5"/>
        <v>0</v>
      </c>
      <c r="H33" s="382">
        <f t="shared" si="5"/>
        <v>0</v>
      </c>
      <c r="I33" s="382">
        <f t="shared" si="6"/>
        <v>0</v>
      </c>
      <c r="J33" s="393">
        <f>VLOOKUP(A33,'Allocation Factors'!$B$4:$P$88,15,FALSE)</f>
        <v>0</v>
      </c>
    </row>
    <row r="34" spans="1:10">
      <c r="A34" s="380" t="s">
        <v>143</v>
      </c>
      <c r="B34" s="382">
        <f t="shared" si="5"/>
        <v>0</v>
      </c>
      <c r="C34" s="382">
        <f t="shared" si="5"/>
        <v>-1753</v>
      </c>
      <c r="D34" s="382">
        <f t="shared" si="5"/>
        <v>0</v>
      </c>
      <c r="E34" s="382">
        <f t="shared" si="5"/>
        <v>-813</v>
      </c>
      <c r="F34" s="382">
        <f t="shared" si="5"/>
        <v>74190</v>
      </c>
      <c r="G34" s="382">
        <f t="shared" si="5"/>
        <v>16167</v>
      </c>
      <c r="H34" s="382">
        <f t="shared" si="5"/>
        <v>0</v>
      </c>
      <c r="I34" s="382">
        <f t="shared" si="6"/>
        <v>87791</v>
      </c>
      <c r="J34" s="393">
        <f>VLOOKUP(A34,'Allocation Factors'!$B$4:$P$88,15,FALSE)</f>
        <v>0.22162982918040364</v>
      </c>
    </row>
    <row r="35" spans="1:10">
      <c r="A35" s="380" t="s">
        <v>53</v>
      </c>
      <c r="B35" s="382">
        <f t="shared" si="5"/>
        <v>0</v>
      </c>
      <c r="C35" s="382">
        <f t="shared" si="5"/>
        <v>0</v>
      </c>
      <c r="D35" s="382">
        <f t="shared" si="5"/>
        <v>0</v>
      </c>
      <c r="E35" s="382">
        <f t="shared" si="5"/>
        <v>0</v>
      </c>
      <c r="F35" s="382">
        <f t="shared" si="5"/>
        <v>15051</v>
      </c>
      <c r="G35" s="382">
        <f t="shared" si="5"/>
        <v>0</v>
      </c>
      <c r="H35" s="382">
        <f t="shared" si="5"/>
        <v>0</v>
      </c>
      <c r="I35" s="382">
        <f t="shared" si="6"/>
        <v>15051</v>
      </c>
      <c r="J35" s="393">
        <f>VLOOKUP(A35,'Allocation Factors'!$B$4:$P$88,15,FALSE)</f>
        <v>6.742981175467383E-2</v>
      </c>
    </row>
    <row r="36" spans="1:10">
      <c r="A36" s="380" t="s">
        <v>45</v>
      </c>
      <c r="B36" s="382">
        <f t="shared" si="5"/>
        <v>-766284</v>
      </c>
      <c r="C36" s="382">
        <f t="shared" si="5"/>
        <v>0</v>
      </c>
      <c r="D36" s="382">
        <f t="shared" si="5"/>
        <v>0</v>
      </c>
      <c r="E36" s="382">
        <f t="shared" si="5"/>
        <v>0</v>
      </c>
      <c r="F36" s="382">
        <f t="shared" si="5"/>
        <v>0</v>
      </c>
      <c r="G36" s="382">
        <f t="shared" si="5"/>
        <v>0</v>
      </c>
      <c r="H36" s="382">
        <f t="shared" si="5"/>
        <v>0</v>
      </c>
      <c r="I36" s="382">
        <f t="shared" si="6"/>
        <v>-766284</v>
      </c>
      <c r="J36" s="393">
        <f>VLOOKUP(A36,'Allocation Factors'!$B$4:$P$88,15,FALSE)</f>
        <v>7.0845810240555071E-2</v>
      </c>
    </row>
    <row r="37" spans="1:10">
      <c r="A37" s="380" t="s">
        <v>784</v>
      </c>
      <c r="B37" s="382">
        <f t="shared" si="5"/>
        <v>0</v>
      </c>
      <c r="C37" s="382">
        <f t="shared" si="5"/>
        <v>0</v>
      </c>
      <c r="D37" s="382">
        <f t="shared" si="5"/>
        <v>0</v>
      </c>
      <c r="E37" s="382">
        <f t="shared" si="5"/>
        <v>0</v>
      </c>
      <c r="F37" s="382">
        <f t="shared" si="5"/>
        <v>0</v>
      </c>
      <c r="G37" s="382">
        <f t="shared" si="5"/>
        <v>0</v>
      </c>
      <c r="H37" s="382">
        <f t="shared" si="5"/>
        <v>0</v>
      </c>
      <c r="I37" s="382">
        <f t="shared" si="6"/>
        <v>0</v>
      </c>
      <c r="J37" s="393">
        <v>0</v>
      </c>
    </row>
    <row r="38" spans="1:10">
      <c r="A38" s="380" t="s">
        <v>151</v>
      </c>
      <c r="B38" s="382">
        <f t="shared" si="5"/>
        <v>0</v>
      </c>
      <c r="C38" s="382">
        <f t="shared" si="5"/>
        <v>0</v>
      </c>
      <c r="D38" s="382">
        <f t="shared" si="5"/>
        <v>0</v>
      </c>
      <c r="E38" s="382">
        <f t="shared" si="5"/>
        <v>0</v>
      </c>
      <c r="F38" s="382">
        <f t="shared" si="5"/>
        <v>1074</v>
      </c>
      <c r="G38" s="382">
        <f t="shared" si="5"/>
        <v>49866</v>
      </c>
      <c r="H38" s="382">
        <f t="shared" si="5"/>
        <v>122763</v>
      </c>
      <c r="I38" s="382">
        <f t="shared" si="6"/>
        <v>173703</v>
      </c>
      <c r="J38" s="393">
        <f>VLOOKUP(A38,'Allocation Factors'!$B$4:$P$88,15,FALSE)</f>
        <v>0.22162982918040364</v>
      </c>
    </row>
    <row r="39" spans="1:10">
      <c r="A39" s="380" t="s">
        <v>28</v>
      </c>
      <c r="B39" s="382">
        <f t="shared" si="5"/>
        <v>0</v>
      </c>
      <c r="C39" s="382">
        <f t="shared" si="5"/>
        <v>0</v>
      </c>
      <c r="D39" s="382">
        <f t="shared" si="5"/>
        <v>0</v>
      </c>
      <c r="E39" s="382">
        <f t="shared" si="5"/>
        <v>0</v>
      </c>
      <c r="F39" s="382">
        <f t="shared" si="5"/>
        <v>0</v>
      </c>
      <c r="G39" s="382">
        <f t="shared" si="5"/>
        <v>0</v>
      </c>
      <c r="H39" s="382">
        <f t="shared" si="5"/>
        <v>0</v>
      </c>
      <c r="I39" s="382">
        <f t="shared" si="6"/>
        <v>0</v>
      </c>
      <c r="J39" s="393">
        <v>0</v>
      </c>
    </row>
    <row r="40" spans="1:10">
      <c r="A40" s="380" t="s">
        <v>18</v>
      </c>
      <c r="B40" s="382">
        <f t="shared" si="5"/>
        <v>-522521</v>
      </c>
      <c r="C40" s="382">
        <f t="shared" si="5"/>
        <v>9799</v>
      </c>
      <c r="D40" s="382">
        <f t="shared" si="5"/>
        <v>198095</v>
      </c>
      <c r="E40" s="382">
        <f t="shared" si="5"/>
        <v>-242142</v>
      </c>
      <c r="F40" s="382">
        <f t="shared" si="5"/>
        <v>-115534</v>
      </c>
      <c r="G40" s="382">
        <f t="shared" si="5"/>
        <v>0</v>
      </c>
      <c r="H40" s="382">
        <f t="shared" si="5"/>
        <v>0</v>
      </c>
      <c r="I40" s="382">
        <f t="shared" si="6"/>
        <v>-672303</v>
      </c>
      <c r="J40" s="393">
        <f>VLOOKUP(A40,'Allocation Factors'!$B$4:$P$88,15,FALSE)</f>
        <v>7.9787774498314715E-2</v>
      </c>
    </row>
    <row r="41" spans="1:10">
      <c r="A41" s="380" t="s">
        <v>15</v>
      </c>
      <c r="B41" s="382">
        <f t="shared" si="5"/>
        <v>4448398</v>
      </c>
      <c r="C41" s="382">
        <f t="shared" si="5"/>
        <v>0</v>
      </c>
      <c r="D41" s="382">
        <f t="shared" si="5"/>
        <v>0</v>
      </c>
      <c r="E41" s="382">
        <f t="shared" si="5"/>
        <v>0</v>
      </c>
      <c r="F41" s="382">
        <f t="shared" si="5"/>
        <v>0</v>
      </c>
      <c r="G41" s="382">
        <f t="shared" si="5"/>
        <v>0</v>
      </c>
      <c r="H41" s="382">
        <f t="shared" si="5"/>
        <v>0</v>
      </c>
      <c r="I41" s="382">
        <f t="shared" si="6"/>
        <v>4448398</v>
      </c>
      <c r="J41" s="393">
        <f>VLOOKUP(A41,'Allocation Factors'!$B$4:$P$88,15,FALSE)</f>
        <v>6.8841450639549967E-2</v>
      </c>
    </row>
    <row r="42" spans="1:10">
      <c r="A42" s="380" t="s">
        <v>10</v>
      </c>
      <c r="B42" s="382">
        <f t="shared" si="5"/>
        <v>-167412</v>
      </c>
      <c r="C42" s="382">
        <f t="shared" si="5"/>
        <v>0</v>
      </c>
      <c r="D42" s="382">
        <f t="shared" si="5"/>
        <v>0</v>
      </c>
      <c r="E42" s="382">
        <f t="shared" si="5"/>
        <v>-876450</v>
      </c>
      <c r="F42" s="382">
        <f t="shared" si="5"/>
        <v>-62995</v>
      </c>
      <c r="G42" s="382">
        <f t="shared" si="5"/>
        <v>0</v>
      </c>
      <c r="H42" s="382">
        <f t="shared" si="5"/>
        <v>0</v>
      </c>
      <c r="I42" s="382">
        <f t="shared" si="6"/>
        <v>-1106857</v>
      </c>
      <c r="J42" s="393">
        <f>VLOOKUP(A42,'Allocation Factors'!$B$4:$P$88,15,FALSE)</f>
        <v>7.0845810240555085E-2</v>
      </c>
    </row>
    <row r="43" spans="1:10">
      <c r="A43" s="380" t="s">
        <v>25</v>
      </c>
      <c r="B43" s="382">
        <f t="shared" si="5"/>
        <v>0</v>
      </c>
      <c r="C43" s="382">
        <f t="shared" si="5"/>
        <v>0</v>
      </c>
      <c r="D43" s="382">
        <f t="shared" si="5"/>
        <v>0</v>
      </c>
      <c r="E43" s="382">
        <f t="shared" si="5"/>
        <v>0</v>
      </c>
      <c r="F43" s="382">
        <f t="shared" si="5"/>
        <v>29101</v>
      </c>
      <c r="G43" s="382">
        <f t="shared" si="5"/>
        <v>0</v>
      </c>
      <c r="H43" s="382">
        <f t="shared" si="5"/>
        <v>0</v>
      </c>
      <c r="I43" s="382">
        <f t="shared" si="6"/>
        <v>29101</v>
      </c>
      <c r="J43" s="393">
        <v>1</v>
      </c>
    </row>
    <row r="44" spans="1:10">
      <c r="A44" s="380" t="s">
        <v>30</v>
      </c>
      <c r="B44" s="382">
        <f t="shared" si="5"/>
        <v>0</v>
      </c>
      <c r="C44" s="382">
        <f t="shared" si="5"/>
        <v>0</v>
      </c>
      <c r="D44" s="382">
        <f t="shared" si="5"/>
        <v>0</v>
      </c>
      <c r="E44" s="382">
        <f t="shared" si="5"/>
        <v>0</v>
      </c>
      <c r="F44" s="382">
        <f t="shared" si="5"/>
        <v>0</v>
      </c>
      <c r="G44" s="382">
        <f t="shared" si="5"/>
        <v>0</v>
      </c>
      <c r="H44" s="382">
        <f t="shared" si="5"/>
        <v>0</v>
      </c>
      <c r="I44" s="382">
        <f t="shared" si="6"/>
        <v>0</v>
      </c>
      <c r="J44" s="393">
        <v>0</v>
      </c>
    </row>
    <row r="45" spans="1:10">
      <c r="A45" s="380" t="s">
        <v>26</v>
      </c>
      <c r="B45" s="382">
        <f t="shared" si="5"/>
        <v>0</v>
      </c>
      <c r="C45" s="382">
        <f t="shared" si="5"/>
        <v>0</v>
      </c>
      <c r="D45" s="382">
        <f t="shared" si="5"/>
        <v>0</v>
      </c>
      <c r="E45" s="382">
        <f t="shared" si="5"/>
        <v>0</v>
      </c>
      <c r="F45" s="382">
        <f t="shared" si="5"/>
        <v>0</v>
      </c>
      <c r="G45" s="382">
        <f t="shared" si="5"/>
        <v>0</v>
      </c>
      <c r="H45" s="382">
        <f t="shared" si="5"/>
        <v>0</v>
      </c>
      <c r="I45" s="382">
        <f t="shared" si="6"/>
        <v>0</v>
      </c>
      <c r="J45" s="393">
        <v>0</v>
      </c>
    </row>
    <row r="46" spans="1:10">
      <c r="A46" s="400" t="s">
        <v>499</v>
      </c>
      <c r="B46" s="401">
        <f t="shared" ref="B46:I46" si="7">SUM(B31:B45)</f>
        <v>2992181</v>
      </c>
      <c r="C46" s="401">
        <f t="shared" si="7"/>
        <v>8046</v>
      </c>
      <c r="D46" s="401">
        <f t="shared" si="7"/>
        <v>198095</v>
      </c>
      <c r="E46" s="401">
        <f t="shared" si="7"/>
        <v>-1119405</v>
      </c>
      <c r="F46" s="401">
        <f t="shared" ref="F46" si="8">SUM(F31:F45)</f>
        <v>-59113</v>
      </c>
      <c r="G46" s="401">
        <f t="shared" si="7"/>
        <v>66033</v>
      </c>
      <c r="H46" s="401">
        <f t="shared" si="7"/>
        <v>122763</v>
      </c>
      <c r="I46" s="401">
        <f t="shared" si="7"/>
        <v>2208600</v>
      </c>
      <c r="J46" s="414"/>
    </row>
    <row r="48" spans="1:10">
      <c r="A48" s="538" t="s">
        <v>41</v>
      </c>
      <c r="B48" s="508">
        <f t="shared" ref="B48:H48" si="9">ROUND(B22*$J48,0)</f>
        <v>-634728</v>
      </c>
      <c r="C48" s="508">
        <f t="shared" si="9"/>
        <v>0</v>
      </c>
      <c r="D48" s="508">
        <f t="shared" si="9"/>
        <v>0</v>
      </c>
      <c r="E48" s="508">
        <f t="shared" si="9"/>
        <v>0</v>
      </c>
      <c r="F48" s="508">
        <f t="shared" si="9"/>
        <v>0</v>
      </c>
      <c r="G48" s="508">
        <f t="shared" si="9"/>
        <v>0</v>
      </c>
      <c r="H48" s="508">
        <f t="shared" si="9"/>
        <v>0</v>
      </c>
      <c r="I48" s="508">
        <f>SUM(B48:H48)</f>
        <v>-634728</v>
      </c>
      <c r="J48" s="539">
        <f>VLOOKUP(A48,'Allocation Factors'!$B$4:$P$88,15,FALSE)</f>
        <v>6.0210637474561575E-2</v>
      </c>
    </row>
    <row r="50" spans="1:10">
      <c r="A50" s="384" t="s">
        <v>504</v>
      </c>
      <c r="B50" s="385">
        <f t="shared" ref="B50:I50" si="10">SUM(B46:B48)</f>
        <v>2357453</v>
      </c>
      <c r="C50" s="385">
        <f t="shared" si="10"/>
        <v>8046</v>
      </c>
      <c r="D50" s="385">
        <f t="shared" si="10"/>
        <v>198095</v>
      </c>
      <c r="E50" s="385">
        <f t="shared" si="10"/>
        <v>-1119405</v>
      </c>
      <c r="F50" s="385">
        <f t="shared" ref="F50" si="11">SUM(F46:F48)</f>
        <v>-59113</v>
      </c>
      <c r="G50" s="385">
        <f t="shared" si="10"/>
        <v>66033</v>
      </c>
      <c r="H50" s="385">
        <f t="shared" si="10"/>
        <v>122763</v>
      </c>
      <c r="I50" s="385">
        <f t="shared" si="10"/>
        <v>1573872</v>
      </c>
      <c r="J50" s="414"/>
    </row>
  </sheetData>
  <pageMargins left="0.7" right="0.7" top="0.75" bottom="0.75" header="0.3" footer="0.3"/>
  <pageSetup paperSize="3" scale="96" orientation="landscape" r:id="rId1"/>
  <headerFooter>
    <oddHeader>&amp;L&amp;"Arial,Bold"&amp;10PacifiCorp 
Washington General Rate Case - Rebuttal
Twelve Months Ending December 31, 2024</oddHeader>
    <oddFooter>&amp;L&amp;"Arial,Bold"&amp;10&amp;A&amp;R&amp;"Arial,Bold"&amp;10Page &amp;P of &amp;N</oddFooter>
  </headerFooter>
  <ignoredErrors>
    <ignoredError sqref="B20:H2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O54"/>
  <sheetViews>
    <sheetView zoomScale="80" zoomScaleNormal="80" workbookViewId="0">
      <selection activeCell="A5" sqref="A5"/>
    </sheetView>
  </sheetViews>
  <sheetFormatPr defaultColWidth="9.140625" defaultRowHeight="12.75"/>
  <cols>
    <col min="1" max="1" width="32.7109375" style="86" bestFit="1" customWidth="1"/>
    <col min="2" max="10" width="18.7109375" style="86" customWidth="1"/>
    <col min="11" max="11" width="17.28515625" style="86" bestFit="1" customWidth="1"/>
    <col min="12" max="12" width="15.7109375" style="86" customWidth="1"/>
    <col min="13" max="13" width="9.140625" style="86"/>
    <col min="14" max="14" width="11.85546875" style="86" customWidth="1"/>
    <col min="15" max="16384" width="9.140625" style="86"/>
  </cols>
  <sheetData>
    <row r="2" spans="1:11" ht="75.75" customHeight="1">
      <c r="A2" s="375" t="s">
        <v>2</v>
      </c>
      <c r="B2" s="375" t="s">
        <v>777</v>
      </c>
      <c r="C2" s="375" t="s">
        <v>772</v>
      </c>
      <c r="D2" s="375" t="s">
        <v>773</v>
      </c>
      <c r="E2" s="375" t="s">
        <v>776</v>
      </c>
      <c r="F2" s="505" t="s">
        <v>781</v>
      </c>
      <c r="G2" s="425" t="s">
        <v>774</v>
      </c>
      <c r="H2" s="505" t="s">
        <v>778</v>
      </c>
      <c r="I2" s="375" t="s">
        <v>779</v>
      </c>
      <c r="J2" s="375" t="s">
        <v>780</v>
      </c>
      <c r="K2" s="375" t="s">
        <v>78</v>
      </c>
    </row>
    <row r="3" spans="1:11">
      <c r="A3" s="392"/>
      <c r="B3" s="377">
        <v>7.4</v>
      </c>
      <c r="C3" s="377">
        <v>7.4</v>
      </c>
      <c r="D3" s="377" t="s">
        <v>798</v>
      </c>
      <c r="E3" s="378" t="s">
        <v>801</v>
      </c>
      <c r="F3" s="506" t="s">
        <v>801</v>
      </c>
      <c r="G3" s="540">
        <v>10.199999999999999</v>
      </c>
      <c r="H3" s="506">
        <v>10.5</v>
      </c>
      <c r="I3" s="377" t="s">
        <v>797</v>
      </c>
      <c r="J3" s="377" t="s">
        <v>795</v>
      </c>
      <c r="K3" s="377"/>
    </row>
    <row r="4" spans="1:11">
      <c r="A4" s="395"/>
      <c r="B4" s="377">
        <v>41110</v>
      </c>
      <c r="C4" s="377">
        <v>41110</v>
      </c>
      <c r="D4" s="377">
        <v>41110</v>
      </c>
      <c r="E4" s="377">
        <v>41110</v>
      </c>
      <c r="F4" s="506">
        <v>41110</v>
      </c>
      <c r="G4" s="426">
        <v>41110</v>
      </c>
      <c r="H4" s="506">
        <v>41110</v>
      </c>
      <c r="I4" s="377">
        <v>41110</v>
      </c>
      <c r="J4" s="377">
        <v>41110</v>
      </c>
      <c r="K4" s="377">
        <v>41110</v>
      </c>
    </row>
    <row r="5" spans="1:11">
      <c r="A5" s="380" t="s">
        <v>16</v>
      </c>
      <c r="B5" s="503">
        <v>0</v>
      </c>
      <c r="C5" s="503">
        <v>0</v>
      </c>
      <c r="D5" s="503">
        <v>0</v>
      </c>
      <c r="E5" s="503">
        <v>0</v>
      </c>
      <c r="F5" s="503">
        <v>-43191</v>
      </c>
      <c r="G5" s="503">
        <v>0</v>
      </c>
      <c r="H5" s="503">
        <v>0</v>
      </c>
      <c r="I5" s="503">
        <v>0</v>
      </c>
      <c r="J5" s="503">
        <v>0</v>
      </c>
      <c r="K5" s="382">
        <f t="shared" ref="K5:K20" si="0">SUM(B5:J5)</f>
        <v>-43191</v>
      </c>
    </row>
    <row r="6" spans="1:11">
      <c r="A6" s="380" t="s">
        <v>102</v>
      </c>
      <c r="B6" s="503">
        <v>0</v>
      </c>
      <c r="C6" s="503">
        <v>0</v>
      </c>
      <c r="D6" s="503">
        <v>0</v>
      </c>
      <c r="E6" s="503">
        <v>0</v>
      </c>
      <c r="F6" s="503">
        <v>-427</v>
      </c>
      <c r="G6" s="503">
        <v>0</v>
      </c>
      <c r="H6" s="503">
        <v>0</v>
      </c>
      <c r="I6" s="503">
        <v>0</v>
      </c>
      <c r="J6" s="503">
        <v>0</v>
      </c>
      <c r="K6" s="382">
        <f t="shared" si="0"/>
        <v>-427</v>
      </c>
    </row>
    <row r="7" spans="1:11">
      <c r="A7" s="380" t="s">
        <v>145</v>
      </c>
      <c r="B7" s="503">
        <v>0</v>
      </c>
      <c r="C7" s="503">
        <v>-711580</v>
      </c>
      <c r="D7" s="503">
        <v>0</v>
      </c>
      <c r="E7" s="503">
        <v>0</v>
      </c>
      <c r="F7" s="503">
        <v>-6180</v>
      </c>
      <c r="G7" s="503">
        <v>0</v>
      </c>
      <c r="H7" s="503">
        <v>0</v>
      </c>
      <c r="I7" s="503">
        <v>0</v>
      </c>
      <c r="J7" s="503">
        <v>0</v>
      </c>
      <c r="K7" s="382">
        <f t="shared" si="0"/>
        <v>-717760</v>
      </c>
    </row>
    <row r="8" spans="1:11">
      <c r="A8" s="380" t="s">
        <v>143</v>
      </c>
      <c r="B8" s="503">
        <v>0</v>
      </c>
      <c r="C8" s="503">
        <v>-77905</v>
      </c>
      <c r="D8" s="503">
        <v>0</v>
      </c>
      <c r="E8" s="503">
        <v>729</v>
      </c>
      <c r="F8" s="503">
        <v>-180872</v>
      </c>
      <c r="G8" s="503">
        <v>0</v>
      </c>
      <c r="H8" s="503">
        <v>-634735</v>
      </c>
      <c r="I8" s="503">
        <v>-21288</v>
      </c>
      <c r="J8" s="503">
        <v>0</v>
      </c>
      <c r="K8" s="382">
        <f t="shared" si="0"/>
        <v>-914071</v>
      </c>
    </row>
    <row r="9" spans="1:11">
      <c r="A9" s="380" t="s">
        <v>19</v>
      </c>
      <c r="B9" s="503">
        <v>5914909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0</v>
      </c>
      <c r="I9" s="503">
        <v>0</v>
      </c>
      <c r="J9" s="503">
        <v>0</v>
      </c>
      <c r="K9" s="382">
        <f t="shared" si="0"/>
        <v>5914909</v>
      </c>
    </row>
    <row r="10" spans="1:11">
      <c r="A10" s="380" t="s">
        <v>53</v>
      </c>
      <c r="B10" s="503">
        <v>0</v>
      </c>
      <c r="C10" s="503">
        <v>0</v>
      </c>
      <c r="D10" s="503">
        <v>0</v>
      </c>
      <c r="E10" s="503">
        <v>0</v>
      </c>
      <c r="F10" s="503">
        <v>-96098</v>
      </c>
      <c r="G10" s="503">
        <v>0</v>
      </c>
      <c r="H10" s="503">
        <v>0</v>
      </c>
      <c r="I10" s="503">
        <v>0</v>
      </c>
      <c r="J10" s="503">
        <v>0</v>
      </c>
      <c r="K10" s="382">
        <f t="shared" si="0"/>
        <v>-96098</v>
      </c>
    </row>
    <row r="11" spans="1:11">
      <c r="A11" s="380" t="s">
        <v>28</v>
      </c>
      <c r="B11" s="503">
        <v>0</v>
      </c>
      <c r="C11" s="503">
        <v>0</v>
      </c>
      <c r="D11" s="503">
        <v>0</v>
      </c>
      <c r="E11" s="503">
        <v>0</v>
      </c>
      <c r="F11" s="503">
        <v>-68496</v>
      </c>
      <c r="G11" s="503">
        <v>0</v>
      </c>
      <c r="H11" s="503">
        <v>0</v>
      </c>
      <c r="I11" s="503">
        <v>0</v>
      </c>
      <c r="J11" s="503">
        <v>0</v>
      </c>
      <c r="K11" s="382">
        <f t="shared" si="0"/>
        <v>-68496</v>
      </c>
    </row>
    <row r="12" spans="1:11">
      <c r="A12" s="380" t="s">
        <v>784</v>
      </c>
      <c r="B12" s="503">
        <v>0</v>
      </c>
      <c r="C12" s="503">
        <v>0</v>
      </c>
      <c r="D12" s="503">
        <v>0</v>
      </c>
      <c r="E12" s="503">
        <v>0</v>
      </c>
      <c r="F12" s="503">
        <v>5914</v>
      </c>
      <c r="G12" s="503">
        <v>0</v>
      </c>
      <c r="H12" s="503">
        <v>0</v>
      </c>
      <c r="I12" s="503">
        <v>0</v>
      </c>
      <c r="J12" s="503">
        <v>0</v>
      </c>
      <c r="K12" s="382">
        <f t="shared" si="0"/>
        <v>5914</v>
      </c>
    </row>
    <row r="13" spans="1:11">
      <c r="A13" s="380" t="s">
        <v>151</v>
      </c>
      <c r="B13" s="503">
        <v>0</v>
      </c>
      <c r="C13" s="503">
        <v>0</v>
      </c>
      <c r="D13" s="503">
        <v>0</v>
      </c>
      <c r="E13" s="503">
        <v>0</v>
      </c>
      <c r="F13" s="503">
        <v>-543</v>
      </c>
      <c r="G13" s="503">
        <v>-464236.66815600934</v>
      </c>
      <c r="H13" s="503">
        <v>-2640679</v>
      </c>
      <c r="I13" s="503">
        <v>-26480</v>
      </c>
      <c r="J13" s="503">
        <v>-89539</v>
      </c>
      <c r="K13" s="382">
        <f t="shared" si="0"/>
        <v>-3221477.6681560092</v>
      </c>
    </row>
    <row r="14" spans="1:11">
      <c r="A14" s="380" t="s">
        <v>18</v>
      </c>
      <c r="B14" s="503">
        <v>564204</v>
      </c>
      <c r="C14" s="503">
        <f>-C7-C8</f>
        <v>789485</v>
      </c>
      <c r="D14" s="503">
        <v>586006</v>
      </c>
      <c r="E14" s="503">
        <v>888999</v>
      </c>
      <c r="F14" s="503">
        <v>379408</v>
      </c>
      <c r="G14" s="503">
        <v>0</v>
      </c>
      <c r="H14" s="503">
        <v>0</v>
      </c>
      <c r="I14" s="503">
        <v>0</v>
      </c>
      <c r="J14" s="503">
        <v>0</v>
      </c>
      <c r="K14" s="382">
        <f t="shared" si="0"/>
        <v>3208102</v>
      </c>
    </row>
    <row r="15" spans="1:11">
      <c r="A15" s="380" t="s">
        <v>10</v>
      </c>
      <c r="B15" s="503">
        <v>1785517</v>
      </c>
      <c r="C15" s="503">
        <v>0</v>
      </c>
      <c r="D15" s="503">
        <v>0</v>
      </c>
      <c r="E15" s="503">
        <v>1427748</v>
      </c>
      <c r="F15" s="503">
        <v>316363</v>
      </c>
      <c r="G15" s="503">
        <v>0</v>
      </c>
      <c r="H15" s="503">
        <v>0</v>
      </c>
      <c r="I15" s="503">
        <v>0</v>
      </c>
      <c r="J15" s="503">
        <v>0</v>
      </c>
      <c r="K15" s="382">
        <f t="shared" si="0"/>
        <v>3529628</v>
      </c>
    </row>
    <row r="16" spans="1:11">
      <c r="A16" s="380" t="s">
        <v>15</v>
      </c>
      <c r="B16" s="503">
        <v>-32749290</v>
      </c>
      <c r="C16" s="503">
        <v>0</v>
      </c>
      <c r="D16" s="503">
        <v>0</v>
      </c>
      <c r="E16" s="503">
        <v>0</v>
      </c>
      <c r="F16" s="503">
        <v>0</v>
      </c>
      <c r="G16" s="503">
        <v>0</v>
      </c>
      <c r="H16" s="503">
        <v>0</v>
      </c>
      <c r="I16" s="503">
        <v>0</v>
      </c>
      <c r="J16" s="503">
        <v>0</v>
      </c>
      <c r="K16" s="382">
        <f t="shared" si="0"/>
        <v>-32749290</v>
      </c>
    </row>
    <row r="17" spans="1:15">
      <c r="A17" s="380" t="s">
        <v>20</v>
      </c>
      <c r="B17" s="503">
        <v>975981</v>
      </c>
      <c r="C17" s="503">
        <v>0</v>
      </c>
      <c r="D17" s="503">
        <v>0</v>
      </c>
      <c r="E17" s="503">
        <v>0</v>
      </c>
      <c r="F17" s="503">
        <v>0</v>
      </c>
      <c r="G17" s="503">
        <v>0</v>
      </c>
      <c r="H17" s="503">
        <v>0</v>
      </c>
      <c r="I17" s="503">
        <v>0</v>
      </c>
      <c r="J17" s="503">
        <v>0</v>
      </c>
      <c r="K17" s="382">
        <f t="shared" si="0"/>
        <v>975981</v>
      </c>
    </row>
    <row r="18" spans="1:15">
      <c r="A18" s="380" t="s">
        <v>25</v>
      </c>
      <c r="B18" s="503">
        <v>0</v>
      </c>
      <c r="C18" s="503">
        <v>0</v>
      </c>
      <c r="D18" s="503">
        <v>0</v>
      </c>
      <c r="E18" s="503">
        <v>0</v>
      </c>
      <c r="F18" s="503">
        <v>-12729</v>
      </c>
      <c r="G18" s="503">
        <v>0</v>
      </c>
      <c r="H18" s="503">
        <v>0</v>
      </c>
      <c r="I18" s="503">
        <v>0</v>
      </c>
      <c r="J18" s="503">
        <v>0</v>
      </c>
      <c r="K18" s="382">
        <f t="shared" si="0"/>
        <v>-12729</v>
      </c>
    </row>
    <row r="19" spans="1:15">
      <c r="A19" s="380" t="s">
        <v>30</v>
      </c>
      <c r="B19" s="503">
        <v>0</v>
      </c>
      <c r="C19" s="503">
        <v>0</v>
      </c>
      <c r="D19" s="503">
        <v>0</v>
      </c>
      <c r="E19" s="503">
        <v>0</v>
      </c>
      <c r="F19" s="503">
        <v>-43537</v>
      </c>
      <c r="G19" s="503">
        <v>0</v>
      </c>
      <c r="H19" s="503">
        <v>0</v>
      </c>
      <c r="I19" s="503">
        <v>0</v>
      </c>
      <c r="J19" s="503">
        <v>0</v>
      </c>
      <c r="K19" s="382">
        <f t="shared" si="0"/>
        <v>-43537</v>
      </c>
    </row>
    <row r="20" spans="1:15">
      <c r="A20" s="380" t="s">
        <v>26</v>
      </c>
      <c r="B20" s="503">
        <v>0</v>
      </c>
      <c r="C20" s="503">
        <v>0</v>
      </c>
      <c r="D20" s="503">
        <v>0</v>
      </c>
      <c r="E20" s="503">
        <v>0</v>
      </c>
      <c r="F20" s="503">
        <v>129849</v>
      </c>
      <c r="G20" s="503">
        <v>0</v>
      </c>
      <c r="H20" s="503">
        <v>0</v>
      </c>
      <c r="I20" s="503">
        <v>0</v>
      </c>
      <c r="J20" s="503">
        <v>0</v>
      </c>
      <c r="K20" s="382">
        <f t="shared" si="0"/>
        <v>129849</v>
      </c>
    </row>
    <row r="21" spans="1:15">
      <c r="A21" s="384" t="s">
        <v>499</v>
      </c>
      <c r="B21" s="402">
        <f>SUM(B5:B20)</f>
        <v>-23508679</v>
      </c>
      <c r="C21" s="402">
        <f t="shared" ref="C21:K21" si="1">SUM(C5:C20)</f>
        <v>0</v>
      </c>
      <c r="D21" s="402">
        <f t="shared" si="1"/>
        <v>586006</v>
      </c>
      <c r="E21" s="402">
        <f t="shared" si="1"/>
        <v>2317476</v>
      </c>
      <c r="F21" s="402">
        <f>SUM(F5:F20)</f>
        <v>379461</v>
      </c>
      <c r="G21" s="402">
        <f t="shared" si="1"/>
        <v>-464236.66815600934</v>
      </c>
      <c r="H21" s="402">
        <f t="shared" si="1"/>
        <v>-3275414</v>
      </c>
      <c r="I21" s="402">
        <f t="shared" si="1"/>
        <v>-47768</v>
      </c>
      <c r="J21" s="402">
        <f t="shared" si="1"/>
        <v>-89539</v>
      </c>
      <c r="K21" s="402">
        <f t="shared" si="1"/>
        <v>-24102693.668156009</v>
      </c>
    </row>
    <row r="23" spans="1:15">
      <c r="A23" s="398" t="s">
        <v>11</v>
      </c>
      <c r="B23" s="514">
        <v>2836092</v>
      </c>
      <c r="C23" s="381">
        <v>0</v>
      </c>
      <c r="D23" s="381">
        <v>0</v>
      </c>
      <c r="E23" s="381">
        <v>0</v>
      </c>
      <c r="F23" s="381">
        <v>0</v>
      </c>
      <c r="G23" s="449">
        <v>0</v>
      </c>
      <c r="H23" s="381">
        <v>0</v>
      </c>
      <c r="I23" s="381">
        <v>0</v>
      </c>
      <c r="J23" s="381">
        <v>0</v>
      </c>
      <c r="K23" s="381">
        <f>SUM(B23:J23)</f>
        <v>2836092</v>
      </c>
    </row>
    <row r="24" spans="1:15">
      <c r="A24" s="542" t="s">
        <v>752</v>
      </c>
      <c r="B24" s="544">
        <v>-4009256.9299999997</v>
      </c>
      <c r="C24" s="543">
        <v>0</v>
      </c>
      <c r="D24" s="543">
        <v>0</v>
      </c>
      <c r="E24" s="543">
        <v>0</v>
      </c>
      <c r="F24" s="543">
        <v>0</v>
      </c>
      <c r="G24" s="543">
        <v>0</v>
      </c>
      <c r="H24" s="543">
        <v>0</v>
      </c>
      <c r="I24" s="543">
        <v>0</v>
      </c>
      <c r="J24" s="543">
        <v>0</v>
      </c>
      <c r="K24" s="543">
        <f>SUM(B24:J24)</f>
        <v>-4009256.9299999997</v>
      </c>
      <c r="M24" s="172"/>
      <c r="N24" s="172"/>
      <c r="O24" s="172"/>
    </row>
    <row r="26" spans="1:15">
      <c r="A26" s="384" t="s">
        <v>505</v>
      </c>
      <c r="B26" s="402">
        <f t="shared" ref="B26:K26" si="2">SUM(B21:B24)</f>
        <v>-24681843.93</v>
      </c>
      <c r="C26" s="402">
        <f t="shared" si="2"/>
        <v>0</v>
      </c>
      <c r="D26" s="402">
        <f t="shared" si="2"/>
        <v>586006</v>
      </c>
      <c r="E26" s="402">
        <f>SUM(E21:E24)</f>
        <v>2317476</v>
      </c>
      <c r="F26" s="402">
        <f t="shared" ref="F26" si="3">SUM(F21:F24)</f>
        <v>379461</v>
      </c>
      <c r="G26" s="402">
        <f t="shared" si="2"/>
        <v>-464236.66815600934</v>
      </c>
      <c r="H26" s="402">
        <f t="shared" ref="H26" si="4">SUM(H21:H24)</f>
        <v>-3275414</v>
      </c>
      <c r="I26" s="402">
        <f t="shared" si="2"/>
        <v>-47768</v>
      </c>
      <c r="J26" s="402">
        <f t="shared" si="2"/>
        <v>-89539</v>
      </c>
      <c r="K26" s="402">
        <f t="shared" si="2"/>
        <v>-25275858.598156009</v>
      </c>
      <c r="M26" s="172"/>
      <c r="N26" s="172"/>
      <c r="O26" s="172"/>
    </row>
    <row r="27" spans="1:15">
      <c r="M27" s="172"/>
      <c r="N27" s="172"/>
      <c r="O27" s="172"/>
    </row>
    <row r="28" spans="1:15">
      <c r="M28" s="172"/>
      <c r="N28" s="172"/>
      <c r="O28" s="172"/>
    </row>
    <row r="30" spans="1:15" ht="77.25" customHeight="1">
      <c r="A30" s="374" t="s">
        <v>753</v>
      </c>
      <c r="B30" s="375" t="str">
        <f t="shared" ref="B30:G32" si="5">B2</f>
        <v>PowerTax ADIT Adjustment
Year 1</v>
      </c>
      <c r="C30" s="375" t="str">
        <f t="shared" si="5"/>
        <v>PowerTax ADIT Adjustment - WIJAM Reallocation 2024</v>
      </c>
      <c r="D30" s="375" t="str">
        <f t="shared" si="5"/>
        <v>PowerTax ADIT Adjustment - Remove Labor Day Wildfire Restoration 2024</v>
      </c>
      <c r="E30" s="375" t="str">
        <f t="shared" si="5"/>
        <v>Proforma Major Plant Additions
Year 1</v>
      </c>
      <c r="F30" s="505" t="s">
        <v>781</v>
      </c>
      <c r="G30" s="375" t="str">
        <f t="shared" si="5"/>
        <v>Jim Bridger SCRs Removal</v>
      </c>
      <c r="H30" s="505" t="s">
        <v>755</v>
      </c>
      <c r="I30" s="375" t="str">
        <f t="shared" ref="I30:J32" si="6">I2</f>
        <v>Pro Forma JB Units 3, 4 and Colstrip 4 Additions
Year 1</v>
      </c>
      <c r="J30" s="375" t="str">
        <f t="shared" si="6"/>
        <v>Pro Forma JB Units 1 &amp; 2 Additions
Year 1</v>
      </c>
      <c r="K30" s="375" t="s">
        <v>78</v>
      </c>
      <c r="L30" s="375" t="s">
        <v>501</v>
      </c>
    </row>
    <row r="31" spans="1:15">
      <c r="A31" s="392"/>
      <c r="B31" s="377">
        <f t="shared" si="5"/>
        <v>7.4</v>
      </c>
      <c r="C31" s="377">
        <f t="shared" si="5"/>
        <v>7.4</v>
      </c>
      <c r="D31" s="377" t="str">
        <f t="shared" si="5"/>
        <v>7.4 R</v>
      </c>
      <c r="E31" s="377" t="str">
        <f t="shared" si="5"/>
        <v>8.4 R</v>
      </c>
      <c r="F31" s="506" t="s">
        <v>782</v>
      </c>
      <c r="G31" s="377">
        <f t="shared" si="5"/>
        <v>10.199999999999999</v>
      </c>
      <c r="H31" s="506">
        <v>10.5</v>
      </c>
      <c r="I31" s="377" t="str">
        <f t="shared" si="6"/>
        <v>10.6 R</v>
      </c>
      <c r="J31" s="377" t="str">
        <f t="shared" si="6"/>
        <v>10.7 R</v>
      </c>
      <c r="K31" s="377"/>
      <c r="L31" s="392"/>
    </row>
    <row r="32" spans="1:15">
      <c r="A32" s="395"/>
      <c r="B32" s="377">
        <f t="shared" si="5"/>
        <v>41110</v>
      </c>
      <c r="C32" s="377">
        <f t="shared" si="5"/>
        <v>41110</v>
      </c>
      <c r="D32" s="377">
        <f t="shared" si="5"/>
        <v>41110</v>
      </c>
      <c r="E32" s="377">
        <f t="shared" si="5"/>
        <v>41110</v>
      </c>
      <c r="F32" s="377">
        <f>F4</f>
        <v>41110</v>
      </c>
      <c r="G32" s="377">
        <f t="shared" si="5"/>
        <v>41110</v>
      </c>
      <c r="H32" s="506">
        <v>41110</v>
      </c>
      <c r="I32" s="377">
        <f t="shared" si="6"/>
        <v>41110</v>
      </c>
      <c r="J32" s="377">
        <f t="shared" si="6"/>
        <v>41110</v>
      </c>
      <c r="K32" s="377">
        <v>41110</v>
      </c>
      <c r="L32" s="377">
        <v>41110</v>
      </c>
    </row>
    <row r="33" spans="1:12">
      <c r="A33" s="380" t="s">
        <v>16</v>
      </c>
      <c r="B33" s="382">
        <f t="shared" ref="B33:J33" si="7">ROUND(B5*$L33,0)</f>
        <v>0</v>
      </c>
      <c r="C33" s="382">
        <f t="shared" si="7"/>
        <v>0</v>
      </c>
      <c r="D33" s="382">
        <f t="shared" si="7"/>
        <v>0</v>
      </c>
      <c r="E33" s="382">
        <f t="shared" si="7"/>
        <v>0</v>
      </c>
      <c r="F33" s="382">
        <f t="shared" si="7"/>
        <v>0</v>
      </c>
      <c r="G33" s="382">
        <f t="shared" si="7"/>
        <v>0</v>
      </c>
      <c r="H33" s="382">
        <f t="shared" si="7"/>
        <v>0</v>
      </c>
      <c r="I33" s="382">
        <f t="shared" si="7"/>
        <v>0</v>
      </c>
      <c r="J33" s="382">
        <f t="shared" si="7"/>
        <v>0</v>
      </c>
      <c r="K33" s="382">
        <f t="shared" ref="K33:K48" si="8">SUM(B33:J33)</f>
        <v>0</v>
      </c>
      <c r="L33" s="393">
        <v>0</v>
      </c>
    </row>
    <row r="34" spans="1:12">
      <c r="A34" s="380" t="s">
        <v>102</v>
      </c>
      <c r="B34" s="382">
        <f t="shared" ref="B34:J34" si="9">ROUND(B6*$L34,0)</f>
        <v>0</v>
      </c>
      <c r="C34" s="382">
        <f t="shared" si="9"/>
        <v>0</v>
      </c>
      <c r="D34" s="382">
        <f t="shared" si="9"/>
        <v>0</v>
      </c>
      <c r="E34" s="382">
        <f t="shared" si="9"/>
        <v>0</v>
      </c>
      <c r="F34" s="382">
        <f t="shared" si="9"/>
        <v>0</v>
      </c>
      <c r="G34" s="382">
        <f t="shared" si="9"/>
        <v>0</v>
      </c>
      <c r="H34" s="382">
        <f t="shared" si="9"/>
        <v>0</v>
      </c>
      <c r="I34" s="382">
        <f t="shared" si="9"/>
        <v>0</v>
      </c>
      <c r="J34" s="382">
        <f t="shared" si="9"/>
        <v>0</v>
      </c>
      <c r="K34" s="382">
        <f t="shared" si="8"/>
        <v>0</v>
      </c>
      <c r="L34" s="393">
        <f>VLOOKUP(A34,'Allocation Factors'!$B$4:$P$88,15,FALSE)</f>
        <v>0</v>
      </c>
    </row>
    <row r="35" spans="1:12">
      <c r="A35" s="380" t="s">
        <v>145</v>
      </c>
      <c r="B35" s="382">
        <f t="shared" ref="B35:J35" si="10">ROUND(B7*$L35,0)</f>
        <v>0</v>
      </c>
      <c r="C35" s="382">
        <f t="shared" si="10"/>
        <v>0</v>
      </c>
      <c r="D35" s="382">
        <f t="shared" si="10"/>
        <v>0</v>
      </c>
      <c r="E35" s="382">
        <f t="shared" si="10"/>
        <v>0</v>
      </c>
      <c r="F35" s="382">
        <f t="shared" si="10"/>
        <v>0</v>
      </c>
      <c r="G35" s="382">
        <f t="shared" si="10"/>
        <v>0</v>
      </c>
      <c r="H35" s="382">
        <f t="shared" si="10"/>
        <v>0</v>
      </c>
      <c r="I35" s="382">
        <f t="shared" si="10"/>
        <v>0</v>
      </c>
      <c r="J35" s="382">
        <f t="shared" si="10"/>
        <v>0</v>
      </c>
      <c r="K35" s="382">
        <f t="shared" si="8"/>
        <v>0</v>
      </c>
      <c r="L35" s="393">
        <f>VLOOKUP(A35,'Allocation Factors'!$B$4:$P$88,15,FALSE)</f>
        <v>0</v>
      </c>
    </row>
    <row r="36" spans="1:12">
      <c r="A36" s="380" t="s">
        <v>143</v>
      </c>
      <c r="B36" s="382">
        <f t="shared" ref="B36:J36" si="11">ROUND(B8*$L36,0)</f>
        <v>0</v>
      </c>
      <c r="C36" s="382">
        <f t="shared" si="11"/>
        <v>-17266</v>
      </c>
      <c r="D36" s="382">
        <f t="shared" si="11"/>
        <v>0</v>
      </c>
      <c r="E36" s="382">
        <f t="shared" si="11"/>
        <v>162</v>
      </c>
      <c r="F36" s="382">
        <f t="shared" si="11"/>
        <v>-40087</v>
      </c>
      <c r="G36" s="382">
        <f t="shared" si="11"/>
        <v>0</v>
      </c>
      <c r="H36" s="382">
        <f t="shared" si="11"/>
        <v>-140676</v>
      </c>
      <c r="I36" s="382">
        <f t="shared" si="11"/>
        <v>-4718</v>
      </c>
      <c r="J36" s="382">
        <f t="shared" si="11"/>
        <v>0</v>
      </c>
      <c r="K36" s="382">
        <f t="shared" si="8"/>
        <v>-202585</v>
      </c>
      <c r="L36" s="393">
        <f>VLOOKUP(A36,'Allocation Factors'!$B$4:$P$88,15,FALSE)</f>
        <v>0.22162982918040364</v>
      </c>
    </row>
    <row r="37" spans="1:12">
      <c r="A37" s="380" t="s">
        <v>19</v>
      </c>
      <c r="B37" s="382">
        <f t="shared" ref="B37:J37" si="12">ROUND(B9*$L37,0)</f>
        <v>370512</v>
      </c>
      <c r="C37" s="382">
        <f t="shared" si="12"/>
        <v>0</v>
      </c>
      <c r="D37" s="382">
        <f t="shared" si="12"/>
        <v>0</v>
      </c>
      <c r="E37" s="382">
        <f t="shared" si="12"/>
        <v>0</v>
      </c>
      <c r="F37" s="382">
        <f t="shared" si="12"/>
        <v>0</v>
      </c>
      <c r="G37" s="382">
        <f t="shared" si="12"/>
        <v>0</v>
      </c>
      <c r="H37" s="382">
        <f t="shared" si="12"/>
        <v>0</v>
      </c>
      <c r="I37" s="382">
        <f t="shared" si="12"/>
        <v>0</v>
      </c>
      <c r="J37" s="382">
        <f t="shared" si="12"/>
        <v>0</v>
      </c>
      <c r="K37" s="382">
        <f t="shared" si="8"/>
        <v>370512</v>
      </c>
      <c r="L37" s="393">
        <f>VLOOKUP(A37,'Allocation Factors'!$B$4:$P$88,15,FALSE)</f>
        <v>6.264027551852748E-2</v>
      </c>
    </row>
    <row r="38" spans="1:12">
      <c r="A38" s="380" t="s">
        <v>53</v>
      </c>
      <c r="B38" s="382">
        <f t="shared" ref="B38:J38" si="13">ROUND(B10*$L38,0)</f>
        <v>0</v>
      </c>
      <c r="C38" s="382">
        <f t="shared" si="13"/>
        <v>0</v>
      </c>
      <c r="D38" s="382">
        <f t="shared" si="13"/>
        <v>0</v>
      </c>
      <c r="E38" s="382">
        <f t="shared" si="13"/>
        <v>0</v>
      </c>
      <c r="F38" s="382">
        <f t="shared" si="13"/>
        <v>-6480</v>
      </c>
      <c r="G38" s="382">
        <f t="shared" si="13"/>
        <v>0</v>
      </c>
      <c r="H38" s="382">
        <f t="shared" si="13"/>
        <v>0</v>
      </c>
      <c r="I38" s="382">
        <f t="shared" si="13"/>
        <v>0</v>
      </c>
      <c r="J38" s="382">
        <f t="shared" si="13"/>
        <v>0</v>
      </c>
      <c r="K38" s="382">
        <f t="shared" si="8"/>
        <v>-6480</v>
      </c>
      <c r="L38" s="393">
        <f>VLOOKUP(A38,'Allocation Factors'!$B$4:$P$88,15,FALSE)</f>
        <v>6.742981175467383E-2</v>
      </c>
    </row>
    <row r="39" spans="1:12">
      <c r="A39" s="380" t="s">
        <v>28</v>
      </c>
      <c r="B39" s="382">
        <f t="shared" ref="B39:J39" si="14">ROUND(B11*$L39,0)</f>
        <v>0</v>
      </c>
      <c r="C39" s="382">
        <f t="shared" si="14"/>
        <v>0</v>
      </c>
      <c r="D39" s="382">
        <f t="shared" si="14"/>
        <v>0</v>
      </c>
      <c r="E39" s="382">
        <f t="shared" si="14"/>
        <v>0</v>
      </c>
      <c r="F39" s="382">
        <f t="shared" si="14"/>
        <v>0</v>
      </c>
      <c r="G39" s="382">
        <f t="shared" si="14"/>
        <v>0</v>
      </c>
      <c r="H39" s="382">
        <f t="shared" si="14"/>
        <v>0</v>
      </c>
      <c r="I39" s="382">
        <f t="shared" si="14"/>
        <v>0</v>
      </c>
      <c r="J39" s="382">
        <f t="shared" si="14"/>
        <v>0</v>
      </c>
      <c r="K39" s="382">
        <f t="shared" si="8"/>
        <v>0</v>
      </c>
      <c r="L39" s="393">
        <v>0</v>
      </c>
    </row>
    <row r="40" spans="1:12">
      <c r="A40" s="380" t="s">
        <v>784</v>
      </c>
      <c r="B40" s="382">
        <f t="shared" ref="B40:J40" si="15">ROUND(B12*$L40,0)</f>
        <v>0</v>
      </c>
      <c r="C40" s="382">
        <f t="shared" si="15"/>
        <v>0</v>
      </c>
      <c r="D40" s="382">
        <f t="shared" si="15"/>
        <v>0</v>
      </c>
      <c r="E40" s="382">
        <f t="shared" si="15"/>
        <v>0</v>
      </c>
      <c r="F40" s="382">
        <f t="shared" si="15"/>
        <v>0</v>
      </c>
      <c r="G40" s="382">
        <f t="shared" si="15"/>
        <v>0</v>
      </c>
      <c r="H40" s="382">
        <f t="shared" si="15"/>
        <v>0</v>
      </c>
      <c r="I40" s="382">
        <f t="shared" si="15"/>
        <v>0</v>
      </c>
      <c r="J40" s="382">
        <f t="shared" si="15"/>
        <v>0</v>
      </c>
      <c r="K40" s="382">
        <f t="shared" si="8"/>
        <v>0</v>
      </c>
      <c r="L40" s="393">
        <v>0</v>
      </c>
    </row>
    <row r="41" spans="1:12">
      <c r="A41" s="380" t="s">
        <v>151</v>
      </c>
      <c r="B41" s="382">
        <f t="shared" ref="B41:J41" si="16">ROUND(B13*$L41,0)</f>
        <v>0</v>
      </c>
      <c r="C41" s="382">
        <f t="shared" si="16"/>
        <v>0</v>
      </c>
      <c r="D41" s="382">
        <f t="shared" si="16"/>
        <v>0</v>
      </c>
      <c r="E41" s="382">
        <f t="shared" si="16"/>
        <v>0</v>
      </c>
      <c r="F41" s="382">
        <f t="shared" si="16"/>
        <v>-120</v>
      </c>
      <c r="G41" s="382">
        <f t="shared" si="16"/>
        <v>-102889</v>
      </c>
      <c r="H41" s="382">
        <f t="shared" si="16"/>
        <v>-585253</v>
      </c>
      <c r="I41" s="382">
        <f t="shared" si="16"/>
        <v>-5869</v>
      </c>
      <c r="J41" s="382">
        <f t="shared" si="16"/>
        <v>-19845</v>
      </c>
      <c r="K41" s="382">
        <f t="shared" si="8"/>
        <v>-713976</v>
      </c>
      <c r="L41" s="393">
        <f>VLOOKUP(A41,'Allocation Factors'!$B$4:$P$88,15,FALSE)</f>
        <v>0.22162982918040364</v>
      </c>
    </row>
    <row r="42" spans="1:12">
      <c r="A42" s="380" t="s">
        <v>18</v>
      </c>
      <c r="B42" s="382">
        <f t="shared" ref="B42:J42" si="17">ROUND(B14*$L42,0)</f>
        <v>45017</v>
      </c>
      <c r="C42" s="382">
        <f t="shared" si="17"/>
        <v>62991</v>
      </c>
      <c r="D42" s="382">
        <f t="shared" si="17"/>
        <v>46756</v>
      </c>
      <c r="E42" s="382">
        <f t="shared" si="17"/>
        <v>70931</v>
      </c>
      <c r="F42" s="382">
        <f t="shared" si="17"/>
        <v>30272</v>
      </c>
      <c r="G42" s="382">
        <f t="shared" si="17"/>
        <v>0</v>
      </c>
      <c r="H42" s="382">
        <f t="shared" si="17"/>
        <v>0</v>
      </c>
      <c r="I42" s="382">
        <f t="shared" si="17"/>
        <v>0</v>
      </c>
      <c r="J42" s="382">
        <f t="shared" si="17"/>
        <v>0</v>
      </c>
      <c r="K42" s="382">
        <f t="shared" si="8"/>
        <v>255967</v>
      </c>
      <c r="L42" s="393">
        <f>VLOOKUP(A42,'Allocation Factors'!$B$4:$P$88,15,FALSE)</f>
        <v>7.9787774498314715E-2</v>
      </c>
    </row>
    <row r="43" spans="1:12">
      <c r="A43" s="380" t="s">
        <v>10</v>
      </c>
      <c r="B43" s="382">
        <f t="shared" ref="B43:J43" si="18">ROUND(B15*$L43,0)</f>
        <v>126496</v>
      </c>
      <c r="C43" s="382">
        <f t="shared" si="18"/>
        <v>0</v>
      </c>
      <c r="D43" s="382">
        <f t="shared" si="18"/>
        <v>0</v>
      </c>
      <c r="E43" s="382">
        <f t="shared" si="18"/>
        <v>101150</v>
      </c>
      <c r="F43" s="382">
        <f t="shared" si="18"/>
        <v>22413</v>
      </c>
      <c r="G43" s="382">
        <f t="shared" si="18"/>
        <v>0</v>
      </c>
      <c r="H43" s="382">
        <f t="shared" si="18"/>
        <v>0</v>
      </c>
      <c r="I43" s="382">
        <f t="shared" si="18"/>
        <v>0</v>
      </c>
      <c r="J43" s="382">
        <f t="shared" si="18"/>
        <v>0</v>
      </c>
      <c r="K43" s="382">
        <f t="shared" si="8"/>
        <v>250059</v>
      </c>
      <c r="L43" s="393">
        <f>VLOOKUP(A43,'Allocation Factors'!$B$4:$P$88,15,FALSE)</f>
        <v>7.0845810240555085E-2</v>
      </c>
    </row>
    <row r="44" spans="1:12">
      <c r="A44" s="380" t="s">
        <v>15</v>
      </c>
      <c r="B44" s="382">
        <f t="shared" ref="B44:J44" si="19">ROUND(B16*$L44,0)</f>
        <v>-2254509</v>
      </c>
      <c r="C44" s="382">
        <f t="shared" si="19"/>
        <v>0</v>
      </c>
      <c r="D44" s="382">
        <f t="shared" si="19"/>
        <v>0</v>
      </c>
      <c r="E44" s="382">
        <f t="shared" si="19"/>
        <v>0</v>
      </c>
      <c r="F44" s="382">
        <f t="shared" si="19"/>
        <v>0</v>
      </c>
      <c r="G44" s="382">
        <f t="shared" si="19"/>
        <v>0</v>
      </c>
      <c r="H44" s="382">
        <f t="shared" si="19"/>
        <v>0</v>
      </c>
      <c r="I44" s="382">
        <f t="shared" si="19"/>
        <v>0</v>
      </c>
      <c r="J44" s="382">
        <f t="shared" si="19"/>
        <v>0</v>
      </c>
      <c r="K44" s="382">
        <f t="shared" si="8"/>
        <v>-2254509</v>
      </c>
      <c r="L44" s="393">
        <f>VLOOKUP(A44,'Allocation Factors'!$B$4:$P$88,15,FALSE)</f>
        <v>6.8841450639549967E-2</v>
      </c>
    </row>
    <row r="45" spans="1:12">
      <c r="A45" s="380" t="s">
        <v>20</v>
      </c>
      <c r="B45" s="382">
        <f t="shared" ref="B45:J45" si="20">ROUND(B17*$L45,0)</f>
        <v>61136</v>
      </c>
      <c r="C45" s="382">
        <f t="shared" si="20"/>
        <v>0</v>
      </c>
      <c r="D45" s="382">
        <f t="shared" si="20"/>
        <v>0</v>
      </c>
      <c r="E45" s="382">
        <f t="shared" si="20"/>
        <v>0</v>
      </c>
      <c r="F45" s="382">
        <f t="shared" si="20"/>
        <v>0</v>
      </c>
      <c r="G45" s="382">
        <f t="shared" si="20"/>
        <v>0</v>
      </c>
      <c r="H45" s="382">
        <f t="shared" si="20"/>
        <v>0</v>
      </c>
      <c r="I45" s="382">
        <f t="shared" si="20"/>
        <v>0</v>
      </c>
      <c r="J45" s="382">
        <f t="shared" si="20"/>
        <v>0</v>
      </c>
      <c r="K45" s="382">
        <f t="shared" si="8"/>
        <v>61136</v>
      </c>
      <c r="L45" s="393">
        <f>VLOOKUP(A45,'Allocation Factors'!$B$4:$P$88,15,FALSE)</f>
        <v>6.264027551852748E-2</v>
      </c>
    </row>
    <row r="46" spans="1:12">
      <c r="A46" s="380" t="s">
        <v>25</v>
      </c>
      <c r="B46" s="382">
        <f t="shared" ref="B46:J46" si="21">ROUND(B18*$L46,0)</f>
        <v>0</v>
      </c>
      <c r="C46" s="382">
        <f t="shared" si="21"/>
        <v>0</v>
      </c>
      <c r="D46" s="382">
        <f t="shared" si="21"/>
        <v>0</v>
      </c>
      <c r="E46" s="382">
        <f t="shared" si="21"/>
        <v>0</v>
      </c>
      <c r="F46" s="382">
        <f t="shared" si="21"/>
        <v>-12729</v>
      </c>
      <c r="G46" s="382">
        <f t="shared" si="21"/>
        <v>0</v>
      </c>
      <c r="H46" s="382">
        <f t="shared" si="21"/>
        <v>0</v>
      </c>
      <c r="I46" s="382">
        <f t="shared" si="21"/>
        <v>0</v>
      </c>
      <c r="J46" s="382">
        <f t="shared" si="21"/>
        <v>0</v>
      </c>
      <c r="K46" s="382">
        <f t="shared" si="8"/>
        <v>-12729</v>
      </c>
      <c r="L46" s="393">
        <v>1</v>
      </c>
    </row>
    <row r="47" spans="1:12">
      <c r="A47" s="380" t="s">
        <v>30</v>
      </c>
      <c r="B47" s="382">
        <f t="shared" ref="B47:J47" si="22">ROUND(B19*$L47,0)</f>
        <v>0</v>
      </c>
      <c r="C47" s="382">
        <f t="shared" si="22"/>
        <v>0</v>
      </c>
      <c r="D47" s="382">
        <f t="shared" si="22"/>
        <v>0</v>
      </c>
      <c r="E47" s="382">
        <f t="shared" si="22"/>
        <v>0</v>
      </c>
      <c r="F47" s="382">
        <f t="shared" si="22"/>
        <v>0</v>
      </c>
      <c r="G47" s="382">
        <f t="shared" si="22"/>
        <v>0</v>
      </c>
      <c r="H47" s="382">
        <f t="shared" si="22"/>
        <v>0</v>
      </c>
      <c r="I47" s="382">
        <f t="shared" si="22"/>
        <v>0</v>
      </c>
      <c r="J47" s="382">
        <f t="shared" si="22"/>
        <v>0</v>
      </c>
      <c r="K47" s="382">
        <f t="shared" si="8"/>
        <v>0</v>
      </c>
      <c r="L47" s="393">
        <v>0</v>
      </c>
    </row>
    <row r="48" spans="1:12">
      <c r="A48" s="380" t="s">
        <v>26</v>
      </c>
      <c r="B48" s="382">
        <f t="shared" ref="B48:J48" si="23">ROUND(B20*$L48,0)</f>
        <v>0</v>
      </c>
      <c r="C48" s="382">
        <f t="shared" si="23"/>
        <v>0</v>
      </c>
      <c r="D48" s="382">
        <f t="shared" si="23"/>
        <v>0</v>
      </c>
      <c r="E48" s="382">
        <f t="shared" si="23"/>
        <v>0</v>
      </c>
      <c r="F48" s="382">
        <f t="shared" si="23"/>
        <v>0</v>
      </c>
      <c r="G48" s="382">
        <f t="shared" si="23"/>
        <v>0</v>
      </c>
      <c r="H48" s="382">
        <f t="shared" si="23"/>
        <v>0</v>
      </c>
      <c r="I48" s="382">
        <f t="shared" si="23"/>
        <v>0</v>
      </c>
      <c r="J48" s="382">
        <f t="shared" si="23"/>
        <v>0</v>
      </c>
      <c r="K48" s="382">
        <f t="shared" si="8"/>
        <v>0</v>
      </c>
      <c r="L48" s="393">
        <v>0</v>
      </c>
    </row>
    <row r="49" spans="1:12">
      <c r="A49" s="384" t="s">
        <v>499</v>
      </c>
      <c r="B49" s="402">
        <f>SUM(B33:B48)</f>
        <v>-1651348</v>
      </c>
      <c r="C49" s="402">
        <f t="shared" ref="C49:K49" si="24">SUM(C33:C48)</f>
        <v>45725</v>
      </c>
      <c r="D49" s="402">
        <f t="shared" si="24"/>
        <v>46756</v>
      </c>
      <c r="E49" s="402">
        <f t="shared" si="24"/>
        <v>172243</v>
      </c>
      <c r="F49" s="402">
        <f>SUM(F33:F48)</f>
        <v>-6731</v>
      </c>
      <c r="G49" s="402">
        <f t="shared" si="24"/>
        <v>-102889</v>
      </c>
      <c r="H49" s="402">
        <f t="shared" si="24"/>
        <v>-725929</v>
      </c>
      <c r="I49" s="402">
        <f t="shared" si="24"/>
        <v>-10587</v>
      </c>
      <c r="J49" s="402">
        <f t="shared" si="24"/>
        <v>-19845</v>
      </c>
      <c r="K49" s="402">
        <f t="shared" si="24"/>
        <v>-2252605</v>
      </c>
      <c r="L49" s="414"/>
    </row>
    <row r="51" spans="1:12">
      <c r="A51" s="398" t="s">
        <v>11</v>
      </c>
      <c r="B51" s="381">
        <f t="shared" ref="B51:J51" si="25">ROUND(B23*$L$51,0)</f>
        <v>196998</v>
      </c>
      <c r="C51" s="381">
        <f t="shared" si="25"/>
        <v>0</v>
      </c>
      <c r="D51" s="381">
        <f t="shared" si="25"/>
        <v>0</v>
      </c>
      <c r="E51" s="381">
        <f t="shared" si="25"/>
        <v>0</v>
      </c>
      <c r="F51" s="381">
        <f t="shared" si="25"/>
        <v>0</v>
      </c>
      <c r="G51" s="381">
        <f t="shared" si="25"/>
        <v>0</v>
      </c>
      <c r="H51" s="381">
        <f t="shared" si="25"/>
        <v>0</v>
      </c>
      <c r="I51" s="381">
        <f t="shared" si="25"/>
        <v>0</v>
      </c>
      <c r="J51" s="381">
        <f t="shared" si="25"/>
        <v>0</v>
      </c>
      <c r="K51" s="381">
        <f>SUM(B51:J51)</f>
        <v>196998</v>
      </c>
      <c r="L51" s="399">
        <f>VLOOKUP(A51,'Allocation Factors'!$B$4:$P$88,15,FALSE)</f>
        <v>6.946105534858768E-2</v>
      </c>
    </row>
    <row r="52" spans="1:12">
      <c r="A52" s="542" t="s">
        <v>752</v>
      </c>
      <c r="B52" s="543">
        <f t="shared" ref="B52:J52" si="26">+B24</f>
        <v>-4009256.9299999997</v>
      </c>
      <c r="C52" s="543">
        <f t="shared" si="26"/>
        <v>0</v>
      </c>
      <c r="D52" s="543">
        <f t="shared" si="26"/>
        <v>0</v>
      </c>
      <c r="E52" s="543">
        <f t="shared" si="26"/>
        <v>0</v>
      </c>
      <c r="F52" s="543">
        <f>+F24</f>
        <v>0</v>
      </c>
      <c r="G52" s="543">
        <f t="shared" si="26"/>
        <v>0</v>
      </c>
      <c r="H52" s="543">
        <f t="shared" si="26"/>
        <v>0</v>
      </c>
      <c r="I52" s="543">
        <f t="shared" si="26"/>
        <v>0</v>
      </c>
      <c r="J52" s="543">
        <f t="shared" si="26"/>
        <v>0</v>
      </c>
      <c r="K52" s="543">
        <f>SUM(B52:J52)</f>
        <v>-4009256.9299999997</v>
      </c>
      <c r="L52" s="545">
        <v>1</v>
      </c>
    </row>
    <row r="54" spans="1:12">
      <c r="A54" s="384" t="s">
        <v>505</v>
      </c>
      <c r="B54" s="402">
        <f t="shared" ref="B54:K54" si="27">SUM(B49:B52)</f>
        <v>-5463606.9299999997</v>
      </c>
      <c r="C54" s="402">
        <f t="shared" si="27"/>
        <v>45725</v>
      </c>
      <c r="D54" s="402">
        <f t="shared" si="27"/>
        <v>46756</v>
      </c>
      <c r="E54" s="402">
        <f>SUM(E49:E52)</f>
        <v>172243</v>
      </c>
      <c r="F54" s="402">
        <f t="shared" ref="F54" si="28">SUM(F49:F52)</f>
        <v>-6731</v>
      </c>
      <c r="G54" s="402">
        <f t="shared" si="27"/>
        <v>-102889</v>
      </c>
      <c r="H54" s="402">
        <f t="shared" ref="H54" si="29">SUM(H49:H52)</f>
        <v>-725929</v>
      </c>
      <c r="I54" s="402">
        <f t="shared" si="27"/>
        <v>-10587</v>
      </c>
      <c r="J54" s="402">
        <f t="shared" si="27"/>
        <v>-19845</v>
      </c>
      <c r="K54" s="402">
        <f t="shared" si="27"/>
        <v>-6064863.9299999997</v>
      </c>
      <c r="L54" s="414"/>
    </row>
  </sheetData>
  <pageMargins left="0.7" right="0.7" top="0.75" bottom="0.75" header="0.3" footer="0.3"/>
  <pageSetup paperSize="3" scale="84" fitToHeight="0" orientation="landscape" r:id="rId1"/>
  <headerFooter>
    <oddHeader>&amp;L&amp;"Arial,Bold"&amp;10PacifiCorp 
Washington General Rate Case - Rebuttal
Twelve Months Ending December 31, 2024</oddHeader>
    <oddFooter>&amp;L&amp;"Arial,Bold"&amp;10&amp;A&amp;R&amp;"Arial,Bold"&amp;10Page &amp;P of &amp;N</oddFooter>
  </headerFooter>
  <ignoredErrors>
    <ignoredError sqref="B21:J2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U44"/>
  <sheetViews>
    <sheetView zoomScale="80" zoomScaleNormal="80" workbookViewId="0">
      <selection activeCell="B5" sqref="B5"/>
    </sheetView>
  </sheetViews>
  <sheetFormatPr defaultColWidth="9.140625" defaultRowHeight="12.75"/>
  <cols>
    <col min="1" max="1" width="22.7109375" style="86" customWidth="1"/>
    <col min="2" max="12" width="18.7109375" style="86" customWidth="1"/>
    <col min="13" max="14" width="15.7109375" style="86" customWidth="1"/>
    <col min="15" max="16384" width="9.140625" style="86"/>
  </cols>
  <sheetData>
    <row r="2" spans="1:13" ht="75.75" customHeight="1">
      <c r="A2" s="375" t="s">
        <v>2</v>
      </c>
      <c r="B2" s="375" t="s">
        <v>777</v>
      </c>
      <c r="C2" s="375" t="s">
        <v>772</v>
      </c>
      <c r="D2" s="375" t="s">
        <v>773</v>
      </c>
      <c r="E2" s="375" t="s">
        <v>776</v>
      </c>
      <c r="F2" s="505" t="s">
        <v>781</v>
      </c>
      <c r="G2" s="425" t="s">
        <v>775</v>
      </c>
      <c r="H2" s="425" t="s">
        <v>707</v>
      </c>
      <c r="I2" s="425" t="s">
        <v>774</v>
      </c>
      <c r="J2" s="505" t="s">
        <v>778</v>
      </c>
      <c r="K2" s="375" t="s">
        <v>779</v>
      </c>
      <c r="L2" s="375" t="s">
        <v>780</v>
      </c>
      <c r="M2" s="375" t="s">
        <v>78</v>
      </c>
    </row>
    <row r="3" spans="1:13">
      <c r="A3" s="562"/>
      <c r="B3" s="378">
        <v>7.4</v>
      </c>
      <c r="C3" s="378">
        <v>7.4</v>
      </c>
      <c r="D3" s="378" t="s">
        <v>798</v>
      </c>
      <c r="E3" s="378" t="s">
        <v>801</v>
      </c>
      <c r="F3" s="506" t="s">
        <v>801</v>
      </c>
      <c r="G3" s="506" t="s">
        <v>803</v>
      </c>
      <c r="H3" s="546">
        <v>8.9</v>
      </c>
      <c r="I3" s="540">
        <v>10.199999999999999</v>
      </c>
      <c r="J3" s="506">
        <v>10.5</v>
      </c>
      <c r="K3" s="377" t="s">
        <v>797</v>
      </c>
      <c r="L3" s="377" t="s">
        <v>795</v>
      </c>
      <c r="M3" s="377"/>
    </row>
    <row r="4" spans="1:13">
      <c r="A4" s="563"/>
      <c r="B4" s="377">
        <v>282</v>
      </c>
      <c r="C4" s="377">
        <v>282</v>
      </c>
      <c r="D4" s="377">
        <v>282</v>
      </c>
      <c r="E4" s="377">
        <v>282</v>
      </c>
      <c r="F4" s="506">
        <v>282</v>
      </c>
      <c r="G4" s="377">
        <v>282</v>
      </c>
      <c r="H4" s="426">
        <v>282</v>
      </c>
      <c r="I4" s="377">
        <v>282</v>
      </c>
      <c r="J4" s="377">
        <v>282</v>
      </c>
      <c r="K4" s="377">
        <v>282</v>
      </c>
      <c r="L4" s="377">
        <v>282</v>
      </c>
      <c r="M4" s="377">
        <v>282</v>
      </c>
    </row>
    <row r="5" spans="1:13">
      <c r="A5" s="380" t="s">
        <v>16</v>
      </c>
      <c r="B5" s="503">
        <v>-69443709</v>
      </c>
      <c r="C5" s="503">
        <v>0</v>
      </c>
      <c r="D5" s="503">
        <v>0</v>
      </c>
      <c r="E5" s="503">
        <v>0</v>
      </c>
      <c r="F5" s="503">
        <v>-247338</v>
      </c>
      <c r="G5" s="503">
        <v>0</v>
      </c>
      <c r="H5" s="503">
        <v>0</v>
      </c>
      <c r="I5" s="503">
        <v>0</v>
      </c>
      <c r="J5" s="503">
        <v>0</v>
      </c>
      <c r="K5" s="503">
        <v>0</v>
      </c>
      <c r="L5" s="503">
        <v>0</v>
      </c>
      <c r="M5" s="382">
        <f t="shared" ref="M5:M18" si="0">SUM(B5:L5)</f>
        <v>-69691047</v>
      </c>
    </row>
    <row r="6" spans="1:13">
      <c r="A6" s="380" t="s">
        <v>102</v>
      </c>
      <c r="B6" s="503">
        <v>0</v>
      </c>
      <c r="C6" s="503">
        <v>0</v>
      </c>
      <c r="D6" s="503">
        <v>0</v>
      </c>
      <c r="E6" s="503">
        <v>0</v>
      </c>
      <c r="F6" s="503">
        <v>-4607</v>
      </c>
      <c r="G6" s="503">
        <v>0</v>
      </c>
      <c r="H6" s="503">
        <v>0</v>
      </c>
      <c r="I6" s="503">
        <v>0</v>
      </c>
      <c r="J6" s="503">
        <v>0</v>
      </c>
      <c r="K6" s="503">
        <v>0</v>
      </c>
      <c r="L6" s="503">
        <v>0</v>
      </c>
      <c r="M6" s="382">
        <f t="shared" si="0"/>
        <v>-4607</v>
      </c>
    </row>
    <row r="7" spans="1:13">
      <c r="A7" s="380" t="s">
        <v>145</v>
      </c>
      <c r="B7" s="503">
        <v>0</v>
      </c>
      <c r="C7" s="503">
        <v>-4722710.5585114583</v>
      </c>
      <c r="D7" s="503">
        <v>0</v>
      </c>
      <c r="E7" s="503">
        <v>0</v>
      </c>
      <c r="F7" s="503">
        <v>-214207</v>
      </c>
      <c r="G7" s="503">
        <v>0</v>
      </c>
      <c r="H7" s="503">
        <f>-22225019</f>
        <v>-22225019</v>
      </c>
      <c r="I7" s="503">
        <v>0</v>
      </c>
      <c r="J7" s="503">
        <v>0</v>
      </c>
      <c r="K7" s="503">
        <v>0</v>
      </c>
      <c r="L7" s="503">
        <v>0</v>
      </c>
      <c r="M7" s="382">
        <f t="shared" si="0"/>
        <v>-27161936.558511458</v>
      </c>
    </row>
    <row r="8" spans="1:13">
      <c r="A8" s="380" t="s">
        <v>143</v>
      </c>
      <c r="B8" s="503">
        <v>0</v>
      </c>
      <c r="C8" s="503">
        <v>-607268</v>
      </c>
      <c r="D8" s="503">
        <v>0</v>
      </c>
      <c r="E8" s="503">
        <v>2324</v>
      </c>
      <c r="F8" s="503">
        <v>-326274</v>
      </c>
      <c r="G8" s="503">
        <v>0</v>
      </c>
      <c r="H8" s="503">
        <f>-2391218</f>
        <v>-2391218</v>
      </c>
      <c r="I8" s="503">
        <v>0</v>
      </c>
      <c r="J8" s="503">
        <f>5158361+107957</f>
        <v>5266318</v>
      </c>
      <c r="K8" s="503">
        <v>-86083</v>
      </c>
      <c r="L8" s="503">
        <v>0</v>
      </c>
      <c r="M8" s="382">
        <f t="shared" si="0"/>
        <v>1857799</v>
      </c>
    </row>
    <row r="9" spans="1:13">
      <c r="A9" s="380" t="s">
        <v>53</v>
      </c>
      <c r="B9" s="503">
        <v>0</v>
      </c>
      <c r="C9" s="503">
        <v>0</v>
      </c>
      <c r="D9" s="503">
        <v>0</v>
      </c>
      <c r="E9" s="503">
        <v>0</v>
      </c>
      <c r="F9" s="503">
        <v>-1004935</v>
      </c>
      <c r="G9" s="503">
        <v>0</v>
      </c>
      <c r="H9" s="503">
        <v>0</v>
      </c>
      <c r="I9" s="503">
        <v>0</v>
      </c>
      <c r="J9" s="503">
        <v>0</v>
      </c>
      <c r="K9" s="503">
        <v>0</v>
      </c>
      <c r="L9" s="503">
        <v>0</v>
      </c>
      <c r="M9" s="382">
        <f t="shared" si="0"/>
        <v>-1004935</v>
      </c>
    </row>
    <row r="10" spans="1:13">
      <c r="A10" s="380" t="s">
        <v>27</v>
      </c>
      <c r="B10" s="503">
        <v>-186669966</v>
      </c>
      <c r="C10" s="503">
        <v>0</v>
      </c>
      <c r="D10" s="503">
        <v>0</v>
      </c>
      <c r="E10" s="503">
        <v>0</v>
      </c>
      <c r="F10" s="503">
        <v>29668</v>
      </c>
      <c r="G10" s="503">
        <v>0</v>
      </c>
      <c r="H10" s="503">
        <v>0</v>
      </c>
      <c r="I10" s="503">
        <v>0</v>
      </c>
      <c r="J10" s="503">
        <v>0</v>
      </c>
      <c r="K10" s="503">
        <v>0</v>
      </c>
      <c r="L10" s="503">
        <v>0</v>
      </c>
      <c r="M10" s="382">
        <f t="shared" si="0"/>
        <v>-186640298</v>
      </c>
    </row>
    <row r="11" spans="1:13">
      <c r="A11" s="380" t="s">
        <v>151</v>
      </c>
      <c r="B11" s="503">
        <v>0</v>
      </c>
      <c r="C11" s="503">
        <v>0</v>
      </c>
      <c r="D11" s="503">
        <v>0</v>
      </c>
      <c r="E11" s="503">
        <v>0</v>
      </c>
      <c r="F11" s="503">
        <v>-11670</v>
      </c>
      <c r="G11" s="503">
        <v>0</v>
      </c>
      <c r="H11" s="503">
        <v>0</v>
      </c>
      <c r="I11" s="503">
        <v>8431144.4499999993</v>
      </c>
      <c r="J11" s="503">
        <f>61865676+929787</f>
        <v>62795463</v>
      </c>
      <c r="K11" s="503">
        <v>-72111</v>
      </c>
      <c r="L11" s="513">
        <v>-205470</v>
      </c>
      <c r="M11" s="382">
        <f t="shared" si="0"/>
        <v>70937356.450000003</v>
      </c>
    </row>
    <row r="12" spans="1:13">
      <c r="A12" s="380" t="s">
        <v>28</v>
      </c>
      <c r="B12" s="503">
        <v>-788228399</v>
      </c>
      <c r="C12" s="503">
        <v>0</v>
      </c>
      <c r="D12" s="503">
        <v>0</v>
      </c>
      <c r="E12" s="503">
        <v>0</v>
      </c>
      <c r="F12" s="503">
        <v>-319525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0</v>
      </c>
      <c r="M12" s="382">
        <f t="shared" si="0"/>
        <v>-788547924</v>
      </c>
    </row>
    <row r="13" spans="1:13">
      <c r="A13" s="380" t="s">
        <v>14</v>
      </c>
      <c r="B13" s="503">
        <v>-11137155</v>
      </c>
      <c r="C13" s="503">
        <v>0</v>
      </c>
      <c r="D13" s="503">
        <v>0</v>
      </c>
      <c r="E13" s="503">
        <v>0</v>
      </c>
      <c r="F13" s="503">
        <v>0</v>
      </c>
      <c r="G13" s="503">
        <v>0</v>
      </c>
      <c r="H13" s="503">
        <v>0</v>
      </c>
      <c r="I13" s="503">
        <v>0</v>
      </c>
      <c r="J13" s="503">
        <v>0</v>
      </c>
      <c r="K13" s="503">
        <v>0</v>
      </c>
      <c r="L13" s="503">
        <v>0</v>
      </c>
      <c r="M13" s="382">
        <f t="shared" si="0"/>
        <v>-11137155</v>
      </c>
    </row>
    <row r="14" spans="1:13">
      <c r="A14" s="380" t="s">
        <v>18</v>
      </c>
      <c r="B14" s="503">
        <v>0</v>
      </c>
      <c r="C14" s="503">
        <f>-C7-C8</f>
        <v>5329978.5585114583</v>
      </c>
      <c r="D14" s="503">
        <v>3128381</v>
      </c>
      <c r="E14" s="503">
        <v>1924922</v>
      </c>
      <c r="F14" s="503">
        <v>1242930</v>
      </c>
      <c r="G14" s="503">
        <v>6486787</v>
      </c>
      <c r="H14" s="503">
        <f>24616237</f>
        <v>24616237</v>
      </c>
      <c r="I14" s="503">
        <v>0</v>
      </c>
      <c r="J14" s="503">
        <v>0</v>
      </c>
      <c r="K14" s="503">
        <v>0</v>
      </c>
      <c r="L14" s="503">
        <v>0</v>
      </c>
      <c r="M14" s="382">
        <f t="shared" si="0"/>
        <v>42729235.558511458</v>
      </c>
    </row>
    <row r="15" spans="1:13">
      <c r="A15" s="380" t="s">
        <v>10</v>
      </c>
      <c r="B15" s="503">
        <v>0</v>
      </c>
      <c r="C15" s="503">
        <v>0</v>
      </c>
      <c r="D15" s="503">
        <v>0</v>
      </c>
      <c r="E15" s="503">
        <v>4540351</v>
      </c>
      <c r="F15" s="503">
        <v>1889606</v>
      </c>
      <c r="G15" s="503">
        <v>0</v>
      </c>
      <c r="H15" s="503">
        <v>0</v>
      </c>
      <c r="I15" s="503">
        <v>0</v>
      </c>
      <c r="J15" s="503">
        <v>0</v>
      </c>
      <c r="K15" s="503">
        <v>0</v>
      </c>
      <c r="L15" s="503">
        <v>0</v>
      </c>
      <c r="M15" s="382">
        <f t="shared" si="0"/>
        <v>6429957</v>
      </c>
    </row>
    <row r="16" spans="1:13">
      <c r="A16" s="380" t="s">
        <v>25</v>
      </c>
      <c r="B16" s="503">
        <v>-236637662</v>
      </c>
      <c r="C16" s="503">
        <v>0</v>
      </c>
      <c r="D16" s="503">
        <v>0</v>
      </c>
      <c r="E16" s="503">
        <v>0</v>
      </c>
      <c r="F16" s="503">
        <v>-24093</v>
      </c>
      <c r="G16" s="503">
        <v>0</v>
      </c>
      <c r="H16" s="503">
        <v>0</v>
      </c>
      <c r="I16" s="503">
        <v>0</v>
      </c>
      <c r="J16" s="503">
        <v>0</v>
      </c>
      <c r="K16" s="503">
        <v>0</v>
      </c>
      <c r="L16" s="503">
        <v>0</v>
      </c>
      <c r="M16" s="382">
        <f t="shared" si="0"/>
        <v>-236661755</v>
      </c>
    </row>
    <row r="17" spans="1:21">
      <c r="A17" s="380" t="s">
        <v>30</v>
      </c>
      <c r="B17" s="503">
        <v>-463351266</v>
      </c>
      <c r="C17" s="503">
        <v>0</v>
      </c>
      <c r="D17" s="503">
        <v>0</v>
      </c>
      <c r="E17" s="503">
        <v>0</v>
      </c>
      <c r="F17" s="503">
        <v>-397366</v>
      </c>
      <c r="G17" s="503">
        <v>0</v>
      </c>
      <c r="H17" s="503">
        <v>0</v>
      </c>
      <c r="I17" s="503">
        <v>0</v>
      </c>
      <c r="J17" s="503">
        <v>0</v>
      </c>
      <c r="K17" s="503">
        <v>0</v>
      </c>
      <c r="L17" s="503">
        <v>0</v>
      </c>
      <c r="M17" s="382">
        <f t="shared" si="0"/>
        <v>-463748632</v>
      </c>
    </row>
    <row r="18" spans="1:21">
      <c r="A18" s="380" t="s">
        <v>26</v>
      </c>
      <c r="B18" s="503">
        <v>-1446232774</v>
      </c>
      <c r="C18" s="503">
        <v>0</v>
      </c>
      <c r="D18" s="503">
        <v>0</v>
      </c>
      <c r="E18" s="503">
        <v>0</v>
      </c>
      <c r="F18" s="503">
        <v>428336</v>
      </c>
      <c r="G18" s="503">
        <v>0</v>
      </c>
      <c r="H18" s="503">
        <v>0</v>
      </c>
      <c r="I18" s="503">
        <v>0</v>
      </c>
      <c r="J18" s="503">
        <v>0</v>
      </c>
      <c r="K18" s="503">
        <v>0</v>
      </c>
      <c r="L18" s="503">
        <v>0</v>
      </c>
      <c r="M18" s="382">
        <f t="shared" si="0"/>
        <v>-1445804438</v>
      </c>
    </row>
    <row r="19" spans="1:21">
      <c r="A19" s="564" t="s">
        <v>506</v>
      </c>
      <c r="B19" s="401">
        <f>SUM(B5:B18)</f>
        <v>-3201700931</v>
      </c>
      <c r="C19" s="401">
        <f t="shared" ref="C19:M19" si="1">SUM(C5:C18)</f>
        <v>0</v>
      </c>
      <c r="D19" s="401">
        <f t="shared" si="1"/>
        <v>3128381</v>
      </c>
      <c r="E19" s="401">
        <f t="shared" si="1"/>
        <v>6467597</v>
      </c>
      <c r="F19" s="401">
        <f>SUM(F5:F18)</f>
        <v>1040525</v>
      </c>
      <c r="G19" s="401">
        <f t="shared" si="1"/>
        <v>6486787</v>
      </c>
      <c r="H19" s="401">
        <f t="shared" si="1"/>
        <v>0</v>
      </c>
      <c r="I19" s="401">
        <f t="shared" si="1"/>
        <v>8431144.4499999993</v>
      </c>
      <c r="J19" s="401">
        <f t="shared" si="1"/>
        <v>68061781</v>
      </c>
      <c r="K19" s="401">
        <f t="shared" si="1"/>
        <v>-158194</v>
      </c>
      <c r="L19" s="401">
        <f t="shared" si="1"/>
        <v>-205470</v>
      </c>
      <c r="M19" s="401">
        <f t="shared" si="1"/>
        <v>-3108448379.5500002</v>
      </c>
    </row>
    <row r="20" spans="1:21">
      <c r="A20" s="404"/>
    </row>
    <row r="21" spans="1:21">
      <c r="A21" s="403" t="s">
        <v>507</v>
      </c>
      <c r="B21" s="401">
        <f t="shared" ref="B21:M21" si="2">+B19</f>
        <v>-3201700931</v>
      </c>
      <c r="C21" s="401">
        <f t="shared" si="2"/>
        <v>0</v>
      </c>
      <c r="D21" s="401">
        <f t="shared" si="2"/>
        <v>3128381</v>
      </c>
      <c r="E21" s="401">
        <f>+E19</f>
        <v>6467597</v>
      </c>
      <c r="F21" s="401">
        <f t="shared" ref="F21" si="3">+F19</f>
        <v>1040525</v>
      </c>
      <c r="G21" s="401">
        <f t="shared" si="2"/>
        <v>6486787</v>
      </c>
      <c r="H21" s="401">
        <f t="shared" si="2"/>
        <v>0</v>
      </c>
      <c r="I21" s="401">
        <f t="shared" si="2"/>
        <v>8431144.4499999993</v>
      </c>
      <c r="J21" s="401">
        <f>+J19</f>
        <v>68061781</v>
      </c>
      <c r="K21" s="401">
        <f t="shared" si="2"/>
        <v>-158194</v>
      </c>
      <c r="L21" s="401">
        <f t="shared" si="2"/>
        <v>-205470</v>
      </c>
      <c r="M21" s="401">
        <f t="shared" si="2"/>
        <v>-3108448379.5500002</v>
      </c>
      <c r="U21" s="351"/>
    </row>
    <row r="22" spans="1:21">
      <c r="B22" s="405"/>
      <c r="C22" s="405"/>
      <c r="D22" s="405"/>
      <c r="G22" s="405"/>
    </row>
    <row r="25" spans="1:21" ht="81.75" customHeight="1">
      <c r="A25" s="374" t="s">
        <v>753</v>
      </c>
      <c r="B25" s="375" t="str">
        <f t="shared" ref="B25:L25" si="4">B2</f>
        <v>PowerTax ADIT Adjustment
Year 1</v>
      </c>
      <c r="C25" s="375" t="str">
        <f t="shared" si="4"/>
        <v>PowerTax ADIT Adjustment - WIJAM Reallocation 2024</v>
      </c>
      <c r="D25" s="375" t="str">
        <f t="shared" si="4"/>
        <v>PowerTax ADIT Adjustment - Remove Labor Day Wildfire Restoration 2024</v>
      </c>
      <c r="E25" s="375" t="str">
        <f t="shared" si="4"/>
        <v>Proforma Major Plant Additions
Year 1</v>
      </c>
      <c r="F25" s="505" t="s">
        <v>781</v>
      </c>
      <c r="G25" s="375" t="str">
        <f t="shared" si="4"/>
        <v>Labor Day Wildfire Restoration Capital Removal</v>
      </c>
      <c r="H25" s="375" t="str">
        <f t="shared" si="4"/>
        <v>WIJAM Transmission Reallocation</v>
      </c>
      <c r="I25" s="375" t="str">
        <f t="shared" si="4"/>
        <v>Jim Bridger SCRs Removal</v>
      </c>
      <c r="J25" s="375" t="str">
        <f t="shared" si="4"/>
        <v>Existing Coal-Fired Generation Assets
Year 1</v>
      </c>
      <c r="K25" s="375" t="str">
        <f t="shared" si="4"/>
        <v>Pro Forma JB Units 3, 4 and Colstrip 4 Additions
Year 1</v>
      </c>
      <c r="L25" s="375" t="str">
        <f t="shared" si="4"/>
        <v>Pro Forma JB Units 1 &amp; 2 Additions
Year 1</v>
      </c>
      <c r="M25" s="375" t="s">
        <v>78</v>
      </c>
      <c r="N25" s="375" t="s">
        <v>501</v>
      </c>
    </row>
    <row r="26" spans="1:21">
      <c r="A26" s="562"/>
      <c r="B26" s="378">
        <f t="shared" ref="B26:L26" si="5">B3</f>
        <v>7.4</v>
      </c>
      <c r="C26" s="378">
        <f t="shared" si="5"/>
        <v>7.4</v>
      </c>
      <c r="D26" s="378" t="str">
        <f t="shared" si="5"/>
        <v>7.4 R</v>
      </c>
      <c r="E26" s="378" t="str">
        <f t="shared" si="5"/>
        <v>8.4 R</v>
      </c>
      <c r="F26" s="507" t="s">
        <v>782</v>
      </c>
      <c r="G26" s="378" t="str">
        <f t="shared" si="5"/>
        <v>8.8 R</v>
      </c>
      <c r="H26" s="509">
        <f t="shared" si="5"/>
        <v>8.9</v>
      </c>
      <c r="I26" s="378">
        <f t="shared" si="5"/>
        <v>10.199999999999999</v>
      </c>
      <c r="J26" s="378">
        <f t="shared" si="5"/>
        <v>10.5</v>
      </c>
      <c r="K26" s="378" t="str">
        <f t="shared" si="5"/>
        <v>10.6 R</v>
      </c>
      <c r="L26" s="378" t="str">
        <f t="shared" si="5"/>
        <v>10.7 R</v>
      </c>
      <c r="M26" s="377"/>
      <c r="N26" s="392"/>
    </row>
    <row r="27" spans="1:21">
      <c r="A27" s="563"/>
      <c r="B27" s="377">
        <f t="shared" ref="B27:L27" si="6">B4</f>
        <v>282</v>
      </c>
      <c r="C27" s="377">
        <f t="shared" si="6"/>
        <v>282</v>
      </c>
      <c r="D27" s="377">
        <f t="shared" si="6"/>
        <v>282</v>
      </c>
      <c r="E27" s="377">
        <f t="shared" si="6"/>
        <v>282</v>
      </c>
      <c r="F27" s="377">
        <f>F4</f>
        <v>282</v>
      </c>
      <c r="G27" s="377">
        <f t="shared" si="6"/>
        <v>282</v>
      </c>
      <c r="H27" s="377">
        <f t="shared" si="6"/>
        <v>282</v>
      </c>
      <c r="I27" s="377">
        <f t="shared" si="6"/>
        <v>282</v>
      </c>
      <c r="J27" s="377">
        <f t="shared" si="6"/>
        <v>282</v>
      </c>
      <c r="K27" s="377">
        <f t="shared" si="6"/>
        <v>282</v>
      </c>
      <c r="L27" s="377">
        <f t="shared" si="6"/>
        <v>282</v>
      </c>
      <c r="M27" s="377">
        <v>282</v>
      </c>
      <c r="N27" s="377">
        <v>282</v>
      </c>
    </row>
    <row r="28" spans="1:21">
      <c r="A28" s="380" t="s">
        <v>16</v>
      </c>
      <c r="B28" s="382">
        <f t="shared" ref="B28:L28" si="7">ROUND(B5*$N28,0)</f>
        <v>0</v>
      </c>
      <c r="C28" s="382">
        <f t="shared" si="7"/>
        <v>0</v>
      </c>
      <c r="D28" s="382">
        <f t="shared" si="7"/>
        <v>0</v>
      </c>
      <c r="E28" s="382">
        <f t="shared" si="7"/>
        <v>0</v>
      </c>
      <c r="F28" s="382">
        <f t="shared" si="7"/>
        <v>0</v>
      </c>
      <c r="G28" s="382">
        <f t="shared" si="7"/>
        <v>0</v>
      </c>
      <c r="H28" s="382">
        <f t="shared" si="7"/>
        <v>0</v>
      </c>
      <c r="I28" s="382">
        <f t="shared" si="7"/>
        <v>0</v>
      </c>
      <c r="J28" s="382">
        <f t="shared" si="7"/>
        <v>0</v>
      </c>
      <c r="K28" s="382">
        <f t="shared" si="7"/>
        <v>0</v>
      </c>
      <c r="L28" s="382">
        <f t="shared" si="7"/>
        <v>0</v>
      </c>
      <c r="M28" s="382">
        <f t="shared" ref="M28:M41" si="8">SUM(B28:L28)</f>
        <v>0</v>
      </c>
      <c r="N28" s="393">
        <v>0</v>
      </c>
    </row>
    <row r="29" spans="1:21">
      <c r="A29" s="380" t="s">
        <v>102</v>
      </c>
      <c r="B29" s="382">
        <f t="shared" ref="B29:L29" si="9">ROUND(B6*$N29,0)</f>
        <v>0</v>
      </c>
      <c r="C29" s="382">
        <f t="shared" si="9"/>
        <v>0</v>
      </c>
      <c r="D29" s="382">
        <f t="shared" si="9"/>
        <v>0</v>
      </c>
      <c r="E29" s="382">
        <f t="shared" si="9"/>
        <v>0</v>
      </c>
      <c r="F29" s="382">
        <f t="shared" si="9"/>
        <v>0</v>
      </c>
      <c r="G29" s="382">
        <f t="shared" si="9"/>
        <v>0</v>
      </c>
      <c r="H29" s="382">
        <f t="shared" si="9"/>
        <v>0</v>
      </c>
      <c r="I29" s="382">
        <f t="shared" si="9"/>
        <v>0</v>
      </c>
      <c r="J29" s="382">
        <f t="shared" si="9"/>
        <v>0</v>
      </c>
      <c r="K29" s="382">
        <f t="shared" si="9"/>
        <v>0</v>
      </c>
      <c r="L29" s="382">
        <f t="shared" si="9"/>
        <v>0</v>
      </c>
      <c r="M29" s="382">
        <f t="shared" si="8"/>
        <v>0</v>
      </c>
      <c r="N29" s="393">
        <f>VLOOKUP(A29,'Allocation Factors'!$B$4:$P$88,15,FALSE)</f>
        <v>0</v>
      </c>
    </row>
    <row r="30" spans="1:21">
      <c r="A30" s="380" t="s">
        <v>145</v>
      </c>
      <c r="B30" s="382">
        <f t="shared" ref="B30:L30" si="10">ROUND(B7*$N30,0)</f>
        <v>0</v>
      </c>
      <c r="C30" s="382">
        <f t="shared" si="10"/>
        <v>0</v>
      </c>
      <c r="D30" s="382">
        <f t="shared" si="10"/>
        <v>0</v>
      </c>
      <c r="E30" s="382">
        <f t="shared" si="10"/>
        <v>0</v>
      </c>
      <c r="F30" s="382">
        <f t="shared" si="10"/>
        <v>0</v>
      </c>
      <c r="G30" s="382">
        <f t="shared" si="10"/>
        <v>0</v>
      </c>
      <c r="H30" s="382">
        <f t="shared" si="10"/>
        <v>0</v>
      </c>
      <c r="I30" s="382">
        <f t="shared" si="10"/>
        <v>0</v>
      </c>
      <c r="J30" s="382">
        <f t="shared" si="10"/>
        <v>0</v>
      </c>
      <c r="K30" s="382">
        <f t="shared" si="10"/>
        <v>0</v>
      </c>
      <c r="L30" s="382">
        <f t="shared" si="10"/>
        <v>0</v>
      </c>
      <c r="M30" s="382">
        <f t="shared" si="8"/>
        <v>0</v>
      </c>
      <c r="N30" s="393">
        <f>VLOOKUP(A30,'Allocation Factors'!$B$4:$P$88,15,FALSE)</f>
        <v>0</v>
      </c>
    </row>
    <row r="31" spans="1:21">
      <c r="A31" s="380" t="s">
        <v>143</v>
      </c>
      <c r="B31" s="382">
        <f t="shared" ref="B31:L31" si="11">ROUND(B8*$N31,0)</f>
        <v>0</v>
      </c>
      <c r="C31" s="382">
        <f t="shared" si="11"/>
        <v>-134589</v>
      </c>
      <c r="D31" s="382">
        <f t="shared" si="11"/>
        <v>0</v>
      </c>
      <c r="E31" s="382">
        <f t="shared" si="11"/>
        <v>515</v>
      </c>
      <c r="F31" s="382">
        <f t="shared" si="11"/>
        <v>-72312</v>
      </c>
      <c r="G31" s="382">
        <f t="shared" si="11"/>
        <v>0</v>
      </c>
      <c r="H31" s="382">
        <f t="shared" si="11"/>
        <v>-529965</v>
      </c>
      <c r="I31" s="382">
        <f t="shared" si="11"/>
        <v>0</v>
      </c>
      <c r="J31" s="382">
        <f t="shared" si="11"/>
        <v>1167173</v>
      </c>
      <c r="K31" s="382">
        <f t="shared" si="11"/>
        <v>-19079</v>
      </c>
      <c r="L31" s="382">
        <f t="shared" si="11"/>
        <v>0</v>
      </c>
      <c r="M31" s="382">
        <f t="shared" si="8"/>
        <v>411743</v>
      </c>
      <c r="N31" s="393">
        <f>VLOOKUP(A31,'Allocation Factors'!$B$4:$P$88,15,FALSE)</f>
        <v>0.22162982918040364</v>
      </c>
    </row>
    <row r="32" spans="1:21">
      <c r="A32" s="380" t="s">
        <v>53</v>
      </c>
      <c r="B32" s="382">
        <f t="shared" ref="B32:L32" si="12">ROUND(B9*$N32,0)</f>
        <v>0</v>
      </c>
      <c r="C32" s="382">
        <f t="shared" si="12"/>
        <v>0</v>
      </c>
      <c r="D32" s="382">
        <f t="shared" si="12"/>
        <v>0</v>
      </c>
      <c r="E32" s="382">
        <f t="shared" si="12"/>
        <v>0</v>
      </c>
      <c r="F32" s="382">
        <f t="shared" si="12"/>
        <v>-67763</v>
      </c>
      <c r="G32" s="382">
        <f t="shared" si="12"/>
        <v>0</v>
      </c>
      <c r="H32" s="382">
        <f t="shared" si="12"/>
        <v>0</v>
      </c>
      <c r="I32" s="382">
        <f t="shared" si="12"/>
        <v>0</v>
      </c>
      <c r="J32" s="382">
        <f t="shared" si="12"/>
        <v>0</v>
      </c>
      <c r="K32" s="382">
        <f t="shared" si="12"/>
        <v>0</v>
      </c>
      <c r="L32" s="382">
        <f t="shared" si="12"/>
        <v>0</v>
      </c>
      <c r="M32" s="382">
        <f t="shared" si="8"/>
        <v>-67763</v>
      </c>
      <c r="N32" s="393">
        <f>VLOOKUP(A32,'Allocation Factors'!$B$4:$P$88,15,FALSE)</f>
        <v>6.742981175467383E-2</v>
      </c>
    </row>
    <row r="33" spans="1:14">
      <c r="A33" s="380" t="s">
        <v>27</v>
      </c>
      <c r="B33" s="382">
        <f t="shared" ref="B33:L33" si="13">ROUND(B10*$N33,0)</f>
        <v>0</v>
      </c>
      <c r="C33" s="382">
        <f t="shared" si="13"/>
        <v>0</v>
      </c>
      <c r="D33" s="382">
        <f t="shared" si="13"/>
        <v>0</v>
      </c>
      <c r="E33" s="382">
        <f t="shared" si="13"/>
        <v>0</v>
      </c>
      <c r="F33" s="382">
        <f t="shared" si="13"/>
        <v>0</v>
      </c>
      <c r="G33" s="382">
        <f t="shared" si="13"/>
        <v>0</v>
      </c>
      <c r="H33" s="382">
        <f t="shared" si="13"/>
        <v>0</v>
      </c>
      <c r="I33" s="382">
        <f t="shared" si="13"/>
        <v>0</v>
      </c>
      <c r="J33" s="382">
        <f t="shared" si="13"/>
        <v>0</v>
      </c>
      <c r="K33" s="382">
        <f t="shared" si="13"/>
        <v>0</v>
      </c>
      <c r="L33" s="382">
        <f t="shared" si="13"/>
        <v>0</v>
      </c>
      <c r="M33" s="382">
        <f t="shared" si="8"/>
        <v>0</v>
      </c>
      <c r="N33" s="393">
        <v>0</v>
      </c>
    </row>
    <row r="34" spans="1:14">
      <c r="A34" s="380" t="s">
        <v>151</v>
      </c>
      <c r="B34" s="382">
        <f t="shared" ref="B34:L34" si="14">ROUND(B11*$N34,0)</f>
        <v>0</v>
      </c>
      <c r="C34" s="382">
        <f t="shared" si="14"/>
        <v>0</v>
      </c>
      <c r="D34" s="382">
        <f t="shared" si="14"/>
        <v>0</v>
      </c>
      <c r="E34" s="382">
        <f t="shared" si="14"/>
        <v>0</v>
      </c>
      <c r="F34" s="382">
        <f t="shared" si="14"/>
        <v>-2586</v>
      </c>
      <c r="G34" s="382">
        <f t="shared" si="14"/>
        <v>0</v>
      </c>
      <c r="H34" s="382">
        <f t="shared" si="14"/>
        <v>0</v>
      </c>
      <c r="I34" s="382">
        <f t="shared" si="14"/>
        <v>1868593</v>
      </c>
      <c r="J34" s="382">
        <f t="shared" si="14"/>
        <v>13917348</v>
      </c>
      <c r="K34" s="382">
        <f t="shared" si="14"/>
        <v>-15982</v>
      </c>
      <c r="L34" s="382">
        <f t="shared" si="14"/>
        <v>-45538</v>
      </c>
      <c r="M34" s="382">
        <f t="shared" si="8"/>
        <v>15721835</v>
      </c>
      <c r="N34" s="393">
        <f>VLOOKUP(A34,'Allocation Factors'!$B$4:$P$88,15,FALSE)</f>
        <v>0.22162982918040364</v>
      </c>
    </row>
    <row r="35" spans="1:14">
      <c r="A35" s="380" t="s">
        <v>28</v>
      </c>
      <c r="B35" s="382">
        <f t="shared" ref="B35:L35" si="15">ROUND(B12*$N35,0)</f>
        <v>0</v>
      </c>
      <c r="C35" s="382">
        <f t="shared" si="15"/>
        <v>0</v>
      </c>
      <c r="D35" s="382">
        <f t="shared" si="15"/>
        <v>0</v>
      </c>
      <c r="E35" s="382">
        <f t="shared" si="15"/>
        <v>0</v>
      </c>
      <c r="F35" s="382">
        <f t="shared" si="15"/>
        <v>0</v>
      </c>
      <c r="G35" s="382">
        <f t="shared" si="15"/>
        <v>0</v>
      </c>
      <c r="H35" s="382">
        <f t="shared" si="15"/>
        <v>0</v>
      </c>
      <c r="I35" s="382">
        <f t="shared" si="15"/>
        <v>0</v>
      </c>
      <c r="J35" s="382">
        <f t="shared" si="15"/>
        <v>0</v>
      </c>
      <c r="K35" s="382">
        <f t="shared" si="15"/>
        <v>0</v>
      </c>
      <c r="L35" s="382">
        <f t="shared" si="15"/>
        <v>0</v>
      </c>
      <c r="M35" s="382">
        <f t="shared" si="8"/>
        <v>0</v>
      </c>
      <c r="N35" s="393">
        <v>0</v>
      </c>
    </row>
    <row r="36" spans="1:14">
      <c r="A36" s="380" t="s">
        <v>14</v>
      </c>
      <c r="B36" s="382">
        <f t="shared" ref="B36:L36" si="16">ROUND(B13*$N36,0)</f>
        <v>0</v>
      </c>
      <c r="C36" s="382">
        <f t="shared" si="16"/>
        <v>0</v>
      </c>
      <c r="D36" s="382">
        <f t="shared" si="16"/>
        <v>0</v>
      </c>
      <c r="E36" s="382">
        <f t="shared" si="16"/>
        <v>0</v>
      </c>
      <c r="F36" s="382">
        <f t="shared" si="16"/>
        <v>0</v>
      </c>
      <c r="G36" s="382">
        <f t="shared" si="16"/>
        <v>0</v>
      </c>
      <c r="H36" s="382">
        <f t="shared" si="16"/>
        <v>0</v>
      </c>
      <c r="I36" s="382">
        <f t="shared" si="16"/>
        <v>0</v>
      </c>
      <c r="J36" s="382">
        <f t="shared" si="16"/>
        <v>0</v>
      </c>
      <c r="K36" s="382">
        <f t="shared" si="16"/>
        <v>0</v>
      </c>
      <c r="L36" s="382">
        <f t="shared" si="16"/>
        <v>0</v>
      </c>
      <c r="M36" s="382">
        <f t="shared" si="8"/>
        <v>0</v>
      </c>
      <c r="N36" s="393">
        <f>VLOOKUP(A36,'Allocation Factors'!$B$4:$P$88,15,FALSE)</f>
        <v>0</v>
      </c>
    </row>
    <row r="37" spans="1:14">
      <c r="A37" s="380" t="s">
        <v>18</v>
      </c>
      <c r="B37" s="382">
        <f t="shared" ref="B37:L37" si="17">ROUND(B14*$N37,0)</f>
        <v>0</v>
      </c>
      <c r="C37" s="382">
        <f t="shared" si="17"/>
        <v>425267</v>
      </c>
      <c r="D37" s="382">
        <f t="shared" si="17"/>
        <v>249607</v>
      </c>
      <c r="E37" s="382">
        <f t="shared" si="17"/>
        <v>153585</v>
      </c>
      <c r="F37" s="382">
        <f t="shared" si="17"/>
        <v>99171</v>
      </c>
      <c r="G37" s="382">
        <f t="shared" si="17"/>
        <v>517566</v>
      </c>
      <c r="H37" s="382">
        <f t="shared" si="17"/>
        <v>1964075</v>
      </c>
      <c r="I37" s="382">
        <f t="shared" si="17"/>
        <v>0</v>
      </c>
      <c r="J37" s="382">
        <f t="shared" si="17"/>
        <v>0</v>
      </c>
      <c r="K37" s="382">
        <f t="shared" si="17"/>
        <v>0</v>
      </c>
      <c r="L37" s="382">
        <f t="shared" si="17"/>
        <v>0</v>
      </c>
      <c r="M37" s="382">
        <f t="shared" si="8"/>
        <v>3409271</v>
      </c>
      <c r="N37" s="393">
        <f>VLOOKUP(A37,'Allocation Factors'!$B$4:$P$88,15,FALSE)</f>
        <v>7.9787774498314715E-2</v>
      </c>
    </row>
    <row r="38" spans="1:14">
      <c r="A38" s="380" t="s">
        <v>10</v>
      </c>
      <c r="B38" s="382">
        <f t="shared" ref="B38:L38" si="18">ROUND(B15*$N38,0)</f>
        <v>0</v>
      </c>
      <c r="C38" s="382">
        <f t="shared" si="18"/>
        <v>0</v>
      </c>
      <c r="D38" s="382">
        <f t="shared" si="18"/>
        <v>0</v>
      </c>
      <c r="E38" s="382">
        <f t="shared" si="18"/>
        <v>321665</v>
      </c>
      <c r="F38" s="382">
        <f t="shared" si="18"/>
        <v>133871</v>
      </c>
      <c r="G38" s="382">
        <f t="shared" si="18"/>
        <v>0</v>
      </c>
      <c r="H38" s="382">
        <f t="shared" si="18"/>
        <v>0</v>
      </c>
      <c r="I38" s="382">
        <f t="shared" si="18"/>
        <v>0</v>
      </c>
      <c r="J38" s="382">
        <f t="shared" si="18"/>
        <v>0</v>
      </c>
      <c r="K38" s="382">
        <f t="shared" si="18"/>
        <v>0</v>
      </c>
      <c r="L38" s="382">
        <f t="shared" si="18"/>
        <v>0</v>
      </c>
      <c r="M38" s="382">
        <f t="shared" si="8"/>
        <v>455536</v>
      </c>
      <c r="N38" s="393">
        <f>VLOOKUP(A38,'Allocation Factors'!$B$4:$P$88,15,FALSE)</f>
        <v>7.0845810240555085E-2</v>
      </c>
    </row>
    <row r="39" spans="1:14">
      <c r="A39" s="380" t="s">
        <v>25</v>
      </c>
      <c r="B39" s="382">
        <f t="shared" ref="B39:L39" si="19">ROUND(B16*$N39,0)</f>
        <v>-236637662</v>
      </c>
      <c r="C39" s="382">
        <f t="shared" si="19"/>
        <v>0</v>
      </c>
      <c r="D39" s="382">
        <f t="shared" si="19"/>
        <v>0</v>
      </c>
      <c r="E39" s="382">
        <f t="shared" si="19"/>
        <v>0</v>
      </c>
      <c r="F39" s="382">
        <f t="shared" si="19"/>
        <v>-24093</v>
      </c>
      <c r="G39" s="382">
        <f t="shared" si="19"/>
        <v>0</v>
      </c>
      <c r="H39" s="382">
        <f t="shared" si="19"/>
        <v>0</v>
      </c>
      <c r="I39" s="382">
        <f t="shared" si="19"/>
        <v>0</v>
      </c>
      <c r="J39" s="382">
        <f t="shared" si="19"/>
        <v>0</v>
      </c>
      <c r="K39" s="382">
        <f t="shared" si="19"/>
        <v>0</v>
      </c>
      <c r="L39" s="382">
        <f t="shared" si="19"/>
        <v>0</v>
      </c>
      <c r="M39" s="382">
        <f t="shared" si="8"/>
        <v>-236661755</v>
      </c>
      <c r="N39" s="393">
        <v>1</v>
      </c>
    </row>
    <row r="40" spans="1:14">
      <c r="A40" s="380" t="s">
        <v>30</v>
      </c>
      <c r="B40" s="382">
        <f t="shared" ref="B40:L40" si="20">ROUND(B17*$N40,0)</f>
        <v>0</v>
      </c>
      <c r="C40" s="382">
        <f t="shared" si="20"/>
        <v>0</v>
      </c>
      <c r="D40" s="382">
        <f t="shared" si="20"/>
        <v>0</v>
      </c>
      <c r="E40" s="382">
        <f t="shared" si="20"/>
        <v>0</v>
      </c>
      <c r="F40" s="382">
        <f t="shared" si="20"/>
        <v>0</v>
      </c>
      <c r="G40" s="382">
        <f t="shared" si="20"/>
        <v>0</v>
      </c>
      <c r="H40" s="382">
        <f t="shared" si="20"/>
        <v>0</v>
      </c>
      <c r="I40" s="382">
        <f t="shared" si="20"/>
        <v>0</v>
      </c>
      <c r="J40" s="382">
        <f t="shared" si="20"/>
        <v>0</v>
      </c>
      <c r="K40" s="382">
        <f t="shared" si="20"/>
        <v>0</v>
      </c>
      <c r="L40" s="382">
        <f t="shared" si="20"/>
        <v>0</v>
      </c>
      <c r="M40" s="382">
        <f t="shared" si="8"/>
        <v>0</v>
      </c>
      <c r="N40" s="393">
        <v>0</v>
      </c>
    </row>
    <row r="41" spans="1:14">
      <c r="A41" s="380" t="s">
        <v>26</v>
      </c>
      <c r="B41" s="382">
        <f t="shared" ref="B41:L41" si="21">ROUND(B18*$N41,0)</f>
        <v>0</v>
      </c>
      <c r="C41" s="382">
        <f t="shared" si="21"/>
        <v>0</v>
      </c>
      <c r="D41" s="382">
        <f t="shared" si="21"/>
        <v>0</v>
      </c>
      <c r="E41" s="382">
        <f t="shared" si="21"/>
        <v>0</v>
      </c>
      <c r="F41" s="382">
        <f t="shared" si="21"/>
        <v>0</v>
      </c>
      <c r="G41" s="382">
        <f t="shared" si="21"/>
        <v>0</v>
      </c>
      <c r="H41" s="382">
        <f t="shared" si="21"/>
        <v>0</v>
      </c>
      <c r="I41" s="382">
        <f t="shared" si="21"/>
        <v>0</v>
      </c>
      <c r="J41" s="382">
        <f t="shared" si="21"/>
        <v>0</v>
      </c>
      <c r="K41" s="382">
        <f t="shared" si="21"/>
        <v>0</v>
      </c>
      <c r="L41" s="382">
        <f t="shared" si="21"/>
        <v>0</v>
      </c>
      <c r="M41" s="382">
        <f t="shared" si="8"/>
        <v>0</v>
      </c>
      <c r="N41" s="393">
        <v>0</v>
      </c>
    </row>
    <row r="42" spans="1:14">
      <c r="A42" s="564" t="s">
        <v>506</v>
      </c>
      <c r="B42" s="401">
        <f t="shared" ref="B42:M42" si="22">SUM(B28:B41)</f>
        <v>-236637662</v>
      </c>
      <c r="C42" s="401">
        <f t="shared" si="22"/>
        <v>290678</v>
      </c>
      <c r="D42" s="401">
        <f t="shared" si="22"/>
        <v>249607</v>
      </c>
      <c r="E42" s="401">
        <f t="shared" si="22"/>
        <v>475765</v>
      </c>
      <c r="F42" s="401">
        <f>SUM(F28:F41)</f>
        <v>66288</v>
      </c>
      <c r="G42" s="401">
        <f t="shared" si="22"/>
        <v>517566</v>
      </c>
      <c r="H42" s="401">
        <f t="shared" si="22"/>
        <v>1434110</v>
      </c>
      <c r="I42" s="401">
        <f t="shared" si="22"/>
        <v>1868593</v>
      </c>
      <c r="J42" s="401">
        <f t="shared" si="22"/>
        <v>15084521</v>
      </c>
      <c r="K42" s="401">
        <f t="shared" si="22"/>
        <v>-35061</v>
      </c>
      <c r="L42" s="401">
        <f t="shared" si="22"/>
        <v>-45538</v>
      </c>
      <c r="M42" s="401">
        <f t="shared" si="22"/>
        <v>-216731133</v>
      </c>
      <c r="N42" s="414"/>
    </row>
    <row r="43" spans="1:14">
      <c r="A43" s="404"/>
      <c r="N43" s="406"/>
    </row>
    <row r="44" spans="1:14">
      <c r="A44" s="403" t="s">
        <v>507</v>
      </c>
      <c r="B44" s="401">
        <f t="shared" ref="B44:M44" si="23">+B42</f>
        <v>-236637662</v>
      </c>
      <c r="C44" s="401">
        <f t="shared" si="23"/>
        <v>290678</v>
      </c>
      <c r="D44" s="401">
        <f t="shared" si="23"/>
        <v>249607</v>
      </c>
      <c r="E44" s="401">
        <f>+E42</f>
        <v>475765</v>
      </c>
      <c r="F44" s="401">
        <f t="shared" ref="F44" si="24">+F42</f>
        <v>66288</v>
      </c>
      <c r="G44" s="401">
        <f t="shared" si="23"/>
        <v>517566</v>
      </c>
      <c r="H44" s="401">
        <f t="shared" si="23"/>
        <v>1434110</v>
      </c>
      <c r="I44" s="401">
        <f t="shared" si="23"/>
        <v>1868593</v>
      </c>
      <c r="J44" s="401">
        <f>+J42</f>
        <v>15084521</v>
      </c>
      <c r="K44" s="401">
        <f t="shared" si="23"/>
        <v>-35061</v>
      </c>
      <c r="L44" s="401">
        <f t="shared" si="23"/>
        <v>-45538</v>
      </c>
      <c r="M44" s="401">
        <f t="shared" si="23"/>
        <v>-216731133</v>
      </c>
      <c r="N44" s="414"/>
    </row>
  </sheetData>
  <pageMargins left="0.7" right="0.7" top="0.75" bottom="0.75" header="0.3" footer="0.3"/>
  <pageSetup paperSize="3" scale="76" fitToHeight="0" orientation="landscape" r:id="rId1"/>
  <headerFooter>
    <oddHeader>&amp;L&amp;"Arial,Bold"&amp;10PacifiCorp 
Washington General Rate Case - Rebuttal
Twelve Months Ending December 31, 2024</oddHeader>
    <oddFooter>&amp;L&amp;"Arial,Bold"&amp;10&amp;A&amp;R&amp;"Arial,Bold"&amp;10Page &amp;P of &amp;N</oddFooter>
  </headerFooter>
  <ignoredErrors>
    <ignoredError sqref="B19:L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3"/>
  <sheetViews>
    <sheetView zoomScale="80" zoomScaleNormal="80" zoomScaleSheetLayoutView="70" workbookViewId="0">
      <pane xSplit="1" ySplit="2" topLeftCell="B3" activePane="bottomRight" state="frozen"/>
      <selection activeCell="K19" sqref="K19"/>
      <selection pane="topRight" activeCell="K19" sqref="K19"/>
      <selection pane="bottomLeft" activeCell="K19" sqref="K19"/>
      <selection pane="bottomRight" activeCell="B3" sqref="B3"/>
    </sheetView>
  </sheetViews>
  <sheetFormatPr defaultColWidth="9.140625" defaultRowHeight="12.75"/>
  <cols>
    <col min="1" max="1" width="4.7109375" style="3" customWidth="1"/>
    <col min="2" max="9" width="20.7109375" style="3" customWidth="1"/>
    <col min="10" max="10" width="9.140625" style="3"/>
    <col min="11" max="12" width="12.28515625" style="3" bestFit="1" customWidth="1"/>
    <col min="13" max="13" width="10" style="3" bestFit="1" customWidth="1"/>
    <col min="14" max="16384" width="9.140625" style="3"/>
  </cols>
  <sheetData>
    <row r="1" spans="1:9">
      <c r="A1" s="134" t="s">
        <v>6</v>
      </c>
      <c r="B1" s="135"/>
      <c r="C1" s="136"/>
      <c r="D1" s="137" t="s">
        <v>2</v>
      </c>
      <c r="E1" s="138"/>
      <c r="F1" s="138"/>
      <c r="G1" s="138"/>
      <c r="H1" s="139"/>
      <c r="I1" s="60" t="s">
        <v>305</v>
      </c>
    </row>
    <row r="2" spans="1:9">
      <c r="A2" s="140"/>
      <c r="B2" s="141"/>
      <c r="C2" s="133"/>
      <c r="D2" s="529" t="s">
        <v>74</v>
      </c>
      <c r="E2" s="530" t="s">
        <v>318</v>
      </c>
      <c r="F2" s="529" t="s">
        <v>550</v>
      </c>
      <c r="G2" s="530" t="s">
        <v>259</v>
      </c>
      <c r="H2" s="530" t="s">
        <v>72</v>
      </c>
      <c r="I2" s="531" t="s">
        <v>267</v>
      </c>
    </row>
    <row r="3" spans="1:9" ht="12.75" customHeight="1">
      <c r="A3" s="557" t="s">
        <v>234</v>
      </c>
      <c r="B3" s="9" t="s">
        <v>16</v>
      </c>
      <c r="C3" s="9" t="str">
        <f t="shared" ref="C3:C11" si="0">CONCATENATE("41010",B3)</f>
        <v>41010CA</v>
      </c>
      <c r="D3" s="535">
        <f>SUMIF('Deferred Income Tax Expense'!$K$154:$K$287,'Results Summary (DIT EXP)'!$B3,'Deferred Income Tax Expense'!F$154:F$287)</f>
        <v>240314</v>
      </c>
      <c r="E3" s="533">
        <f>SUMIF('Deferred Income Tax Expense'!$K$154:$K$287,'Results Summary (DIT EXP)'!$B3,'Deferred Income Tax Expense'!G$154:G$287)</f>
        <v>0</v>
      </c>
      <c r="F3" s="534">
        <f>SUM(D3:E3)</f>
        <v>240314</v>
      </c>
      <c r="G3" s="535">
        <f>SUMIF('Deferred Income Tax Expense'!$K$154:$K$287,'Results Summary (DIT EXP)'!$B3,'Deferred Income Tax Expense'!I$154:I$287)</f>
        <v>142685</v>
      </c>
      <c r="H3" s="534">
        <f>SUM(F3:G3)</f>
        <v>382999</v>
      </c>
      <c r="I3" s="535">
        <f>SUMIF('Deferred Income Tax Expense'!$K$154:$K$287,'Results Summary (DIT EXP)'!$B3,'Deferred Income Tax Expense'!O$154:O$287)</f>
        <v>0</v>
      </c>
    </row>
    <row r="4" spans="1:9">
      <c r="A4" s="555"/>
      <c r="B4" s="12" t="s">
        <v>64</v>
      </c>
      <c r="C4" s="123" t="str">
        <f t="shared" si="0"/>
        <v>41010FERC</v>
      </c>
      <c r="D4" s="56">
        <f>SUMIF('Deferred Income Tax Expense'!$K$154:$K$287,'Results Summary (DIT EXP)'!$B4,'Deferred Income Tax Expense'!F$154:F$287)</f>
        <v>0</v>
      </c>
      <c r="E4" s="115">
        <f>SUMIF('Deferred Income Tax Expense'!$K$154:$K$287,'Results Summary (DIT EXP)'!$B4,'Deferred Income Tax Expense'!G$154:G$287)</f>
        <v>0</v>
      </c>
      <c r="F4" s="40">
        <f t="shared" ref="F4:F11" si="1">SUM(D4:E4)</f>
        <v>0</v>
      </c>
      <c r="G4" s="56">
        <f>SUMIF('Deferred Income Tax Expense'!$K$154:$K$287,'Results Summary (DIT EXP)'!$B4,'Deferred Income Tax Expense'!I$154:I$287)</f>
        <v>0</v>
      </c>
      <c r="H4" s="40">
        <f t="shared" ref="H4:H11" si="2">SUM(F4:G4)</f>
        <v>0</v>
      </c>
      <c r="I4" s="56">
        <f>SUMIF('Deferred Income Tax Expense'!$K$154:$K$287,'Results Summary (DIT EXP)'!$B4,'Deferred Income Tax Expense'!O$154:O$287)</f>
        <v>0</v>
      </c>
    </row>
    <row r="5" spans="1:9">
      <c r="A5" s="555"/>
      <c r="B5" s="14" t="s">
        <v>27</v>
      </c>
      <c r="C5" s="114" t="str">
        <f t="shared" si="0"/>
        <v>41010IDU</v>
      </c>
      <c r="D5" s="56">
        <f>SUMIF('Deferred Income Tax Expense'!$K$154:$K$287,'Results Summary (DIT EXP)'!$B5,'Deferred Income Tax Expense'!F$154:F$287)</f>
        <v>1179141</v>
      </c>
      <c r="E5" s="115">
        <f>SUMIF('Deferred Income Tax Expense'!$K$154:$K$287,'Results Summary (DIT EXP)'!$B5,'Deferred Income Tax Expense'!G$154:G$287)</f>
        <v>0</v>
      </c>
      <c r="F5" s="40">
        <f t="shared" si="1"/>
        <v>1179141</v>
      </c>
      <c r="G5" s="56">
        <f>SUMIF('Deferred Income Tax Expense'!$K$154:$K$287,'Results Summary (DIT EXP)'!$B5,'Deferred Income Tax Expense'!I$154:I$287)</f>
        <v>-13789</v>
      </c>
      <c r="H5" s="40">
        <f t="shared" si="2"/>
        <v>1165352</v>
      </c>
      <c r="I5" s="56">
        <f>SUMIF('Deferred Income Tax Expense'!$K$154:$K$287,'Results Summary (DIT EXP)'!$B5,'Deferred Income Tax Expense'!O$154:O$287)</f>
        <v>0</v>
      </c>
    </row>
    <row r="6" spans="1:9">
      <c r="A6" s="555"/>
      <c r="B6" s="14" t="s">
        <v>28</v>
      </c>
      <c r="C6" s="114" t="str">
        <f t="shared" si="0"/>
        <v>41010OR</v>
      </c>
      <c r="D6" s="56">
        <f>SUMIF('Deferred Income Tax Expense'!$K$154:$K$287,'Results Summary (DIT EXP)'!$B6,'Deferred Income Tax Expense'!F$154:F$287)</f>
        <v>878496</v>
      </c>
      <c r="E6" s="115">
        <f>SUMIF('Deferred Income Tax Expense'!$K$154:$K$287,'Results Summary (DIT EXP)'!$B6,'Deferred Income Tax Expense'!G$154:G$287)</f>
        <v>0</v>
      </c>
      <c r="F6" s="40">
        <f t="shared" si="1"/>
        <v>878496</v>
      </c>
      <c r="G6" s="56">
        <f>SUMIF('Deferred Income Tax Expense'!$K$154:$K$287,'Results Summary (DIT EXP)'!$B6,'Deferred Income Tax Expense'!I$154:I$287)</f>
        <v>223897</v>
      </c>
      <c r="H6" s="40">
        <f t="shared" si="2"/>
        <v>1102393</v>
      </c>
      <c r="I6" s="56">
        <f>SUMIF('Deferred Income Tax Expense'!$K$154:$K$287,'Results Summary (DIT EXP)'!$B6,'Deferred Income Tax Expense'!O$154:O$287)</f>
        <v>0</v>
      </c>
    </row>
    <row r="7" spans="1:9">
      <c r="A7" s="555"/>
      <c r="B7" s="15" t="s">
        <v>14</v>
      </c>
      <c r="C7" s="484" t="str">
        <f t="shared" si="0"/>
        <v>41010OTHER</v>
      </c>
      <c r="D7" s="56">
        <f>SUMIF('Deferred Income Tax Expense'!$K$154:$K$287,'Results Summary (DIT EXP)'!$B7,'Deferred Income Tax Expense'!F$154:F$287)</f>
        <v>21365710</v>
      </c>
      <c r="E7" s="115">
        <f>SUMIF('Deferred Income Tax Expense'!$K$154:$K$287,'Results Summary (DIT EXP)'!$B7,'Deferred Income Tax Expense'!G$154:G$287)</f>
        <v>0</v>
      </c>
      <c r="F7" s="40">
        <f t="shared" si="1"/>
        <v>21365710</v>
      </c>
      <c r="G7" s="56">
        <f>SUMIF('Deferred Income Tax Expense'!$K$154:$K$287,'Results Summary (DIT EXP)'!$B7,'Deferred Income Tax Expense'!I$154:I$287)</f>
        <v>0</v>
      </c>
      <c r="H7" s="40">
        <f t="shared" si="2"/>
        <v>21365710</v>
      </c>
      <c r="I7" s="56">
        <f>SUMIF('Deferred Income Tax Expense'!$K$154:$K$287,'Results Summary (DIT EXP)'!$B7,'Deferred Income Tax Expense'!O$154:O$287)</f>
        <v>0</v>
      </c>
    </row>
    <row r="8" spans="1:9">
      <c r="A8" s="555"/>
      <c r="B8" s="15" t="s">
        <v>26</v>
      </c>
      <c r="C8" s="484" t="str">
        <f t="shared" si="0"/>
        <v>41010UT</v>
      </c>
      <c r="D8" s="56">
        <f>SUMIF('Deferred Income Tax Expense'!$K$154:$K$287,'Results Summary (DIT EXP)'!$B8,'Deferred Income Tax Expense'!F$154:F$287)</f>
        <v>-2318528</v>
      </c>
      <c r="E8" s="115">
        <f>SUMIF('Deferred Income Tax Expense'!$K$154:$K$287,'Results Summary (DIT EXP)'!$B8,'Deferred Income Tax Expense'!G$154:G$287)</f>
        <v>0</v>
      </c>
      <c r="F8" s="40">
        <f t="shared" si="1"/>
        <v>-2318528</v>
      </c>
      <c r="G8" s="56">
        <f>SUMIF('Deferred Income Tax Expense'!$K$154:$K$287,'Results Summary (DIT EXP)'!$B8,'Deferred Income Tax Expense'!I$154:I$287)</f>
        <v>-388306</v>
      </c>
      <c r="H8" s="40">
        <f t="shared" si="2"/>
        <v>-2706834</v>
      </c>
      <c r="I8" s="56">
        <f>SUMIF('Deferred Income Tax Expense'!$K$154:$K$287,'Results Summary (DIT EXP)'!$B8,'Deferred Income Tax Expense'!O$154:O$287)</f>
        <v>0</v>
      </c>
    </row>
    <row r="9" spans="1:9">
      <c r="A9" s="555"/>
      <c r="B9" s="14" t="s">
        <v>25</v>
      </c>
      <c r="C9" s="484" t="str">
        <f t="shared" si="0"/>
        <v>41010WA</v>
      </c>
      <c r="D9" s="56">
        <f>SUMIF('Deferred Income Tax Expense'!$K$154:$K$287,'Results Summary (DIT EXP)'!$B9,'Deferred Income Tax Expense'!F$154:F$287)</f>
        <v>175193</v>
      </c>
      <c r="E9" s="115">
        <f>SUMIF('Deferred Income Tax Expense'!$K$154:$K$287,'Results Summary (DIT EXP)'!$B9,'Deferred Income Tax Expense'!G$154:G$287)</f>
        <v>0</v>
      </c>
      <c r="F9" s="40">
        <f t="shared" si="1"/>
        <v>175193</v>
      </c>
      <c r="G9" s="56">
        <f>SUMIF('Deferred Income Tax Expense'!$K$154:$K$287,'Results Summary (DIT EXP)'!$B9,'Deferred Income Tax Expense'!I$154:I$287)</f>
        <v>-146092</v>
      </c>
      <c r="H9" s="40">
        <f t="shared" si="2"/>
        <v>29101</v>
      </c>
      <c r="I9" s="56">
        <f>SUMIF('Deferred Income Tax Expense'!$K$154:$K$287,'Results Summary (DIT EXP)'!$B9,'Deferred Income Tax Expense'!O$154:O$287)</f>
        <v>29101</v>
      </c>
    </row>
    <row r="10" spans="1:9">
      <c r="A10" s="555"/>
      <c r="B10" s="14" t="s">
        <v>30</v>
      </c>
      <c r="C10" s="484" t="str">
        <f t="shared" si="0"/>
        <v>41010WYP</v>
      </c>
      <c r="D10" s="56">
        <f>SUMIF('Deferred Income Tax Expense'!$K$154:$K$287,'Results Summary (DIT EXP)'!$B10,'Deferred Income Tax Expense'!F$154:F$287)</f>
        <v>-1025061</v>
      </c>
      <c r="E10" s="115">
        <f>SUMIF('Deferred Income Tax Expense'!$K$154:$K$287,'Results Summary (DIT EXP)'!$B10,'Deferred Income Tax Expense'!G$154:G$287)</f>
        <v>0</v>
      </c>
      <c r="F10" s="40">
        <f t="shared" si="1"/>
        <v>-1025061</v>
      </c>
      <c r="G10" s="56">
        <f>SUMIF('Deferred Income Tax Expense'!$K$154:$K$287,'Results Summary (DIT EXP)'!$B10,'Deferred Income Tax Expense'!I$154:I$287)</f>
        <v>200442</v>
      </c>
      <c r="H10" s="40">
        <f t="shared" si="2"/>
        <v>-824619</v>
      </c>
      <c r="I10" s="56">
        <f>SUMIF('Deferred Income Tax Expense'!$K$154:$K$287,'Results Summary (DIT EXP)'!$B10,'Deferred Income Tax Expense'!O$154:O$287)</f>
        <v>0</v>
      </c>
    </row>
    <row r="11" spans="1:9">
      <c r="A11" s="555"/>
      <c r="B11" s="16" t="s">
        <v>65</v>
      </c>
      <c r="C11" s="485" t="str">
        <f t="shared" si="0"/>
        <v>41010WYU</v>
      </c>
      <c r="D11" s="56">
        <f>SUMIF('Deferred Income Tax Expense'!$K$154:$K$287,'Results Summary (DIT EXP)'!$B11,'Deferred Income Tax Expense'!F$154:F$287)</f>
        <v>49717</v>
      </c>
      <c r="E11" s="115">
        <f>SUMIF('Deferred Income Tax Expense'!$K$154:$K$287,'Results Summary (DIT EXP)'!$B11,'Deferred Income Tax Expense'!G$154:G$287)</f>
        <v>0</v>
      </c>
      <c r="F11" s="41">
        <f t="shared" si="1"/>
        <v>49717</v>
      </c>
      <c r="G11" s="56">
        <f>SUMIF('Deferred Income Tax Expense'!$K$154:$K$287,'Results Summary (DIT EXP)'!$B11,'Deferred Income Tax Expense'!I$154:I$287)</f>
        <v>0</v>
      </c>
      <c r="H11" s="41">
        <f t="shared" si="2"/>
        <v>49717</v>
      </c>
      <c r="I11" s="56">
        <f>SUMIF('Deferred Income Tax Expense'!$K$154:$K$287,'Results Summary (DIT EXP)'!$B11,'Deferred Income Tax Expense'!O$154:O$287)</f>
        <v>0</v>
      </c>
    </row>
    <row r="12" spans="1:9">
      <c r="A12" s="555"/>
      <c r="B12" s="46"/>
      <c r="C12" s="486"/>
      <c r="D12" s="359">
        <f t="shared" ref="D12:I12" si="3">SUBTOTAL(9,D3:D11)</f>
        <v>20544982</v>
      </c>
      <c r="E12" s="359">
        <f t="shared" si="3"/>
        <v>0</v>
      </c>
      <c r="F12" s="58">
        <f t="shared" si="3"/>
        <v>20544982</v>
      </c>
      <c r="G12" s="348">
        <f t="shared" si="3"/>
        <v>18837</v>
      </c>
      <c r="H12" s="58">
        <f t="shared" si="3"/>
        <v>20563819</v>
      </c>
      <c r="I12" s="348">
        <f t="shared" si="3"/>
        <v>29101</v>
      </c>
    </row>
    <row r="13" spans="1:9">
      <c r="A13" s="555"/>
      <c r="B13" s="9" t="s">
        <v>51</v>
      </c>
      <c r="C13" s="487" t="str">
        <f t="shared" ref="C13:C31" si="4">CONCATENATE("41010",B13)</f>
        <v>41010BADDEBT</v>
      </c>
      <c r="D13" s="56">
        <f>SUMIF('Deferred Income Tax Expense'!$K$154:$K$287,'Results Summary (DIT EXP)'!$B13,'Deferred Income Tax Expense'!F$154:F$287)</f>
        <v>0</v>
      </c>
      <c r="E13" s="115">
        <f>SUMIF('Deferred Income Tax Expense'!$K$154:$K$287,'Results Summary (DIT EXP)'!$B13,'Deferred Income Tax Expense'!G$154:G$287)</f>
        <v>0</v>
      </c>
      <c r="F13" s="53">
        <f t="shared" ref="F13:F31" si="5">SUM(D13:E13)</f>
        <v>0</v>
      </c>
      <c r="G13" s="56">
        <f>SUMIF('Deferred Income Tax Expense'!$K$154:$K$287,'Results Summary (DIT EXP)'!$B13,'Deferred Income Tax Expense'!I$154:I$287)</f>
        <v>0</v>
      </c>
      <c r="H13" s="55">
        <f t="shared" ref="H13:H31" si="6">SUM(F13:G13)</f>
        <v>0</v>
      </c>
      <c r="I13" s="56">
        <f>SUMIF('Deferred Income Tax Expense'!$K$154:$K$287,'Results Summary (DIT EXP)'!$B13,'Deferred Income Tax Expense'!O$154:O$287)</f>
        <v>0</v>
      </c>
    </row>
    <row r="14" spans="1:9">
      <c r="A14" s="555"/>
      <c r="B14" s="15" t="s">
        <v>102</v>
      </c>
      <c r="C14" s="484" t="str">
        <f t="shared" si="4"/>
        <v>41010CAEE</v>
      </c>
      <c r="D14" s="56">
        <f>SUMIF('Deferred Income Tax Expense'!$K$154:$K$287,'Results Summary (DIT EXP)'!$B14,'Deferred Income Tax Expense'!F$154:F$287)</f>
        <v>-21012559</v>
      </c>
      <c r="E14" s="115">
        <f>SUMIF('Deferred Income Tax Expense'!$K$154:$K$287,'Results Summary (DIT EXP)'!$B14,'Deferred Income Tax Expense'!G$154:G$287)</f>
        <v>0</v>
      </c>
      <c r="F14" s="40">
        <f t="shared" ref="F14:F15" si="7">SUM(D14:E14)</f>
        <v>-21012559</v>
      </c>
      <c r="G14" s="56">
        <f>SUMIF('Deferred Income Tax Expense'!$K$154:$K$287,'Results Summary (DIT EXP)'!$B14,'Deferred Income Tax Expense'!I$154:I$287)</f>
        <v>2062</v>
      </c>
      <c r="H14" s="40">
        <f t="shared" si="6"/>
        <v>-21010497</v>
      </c>
      <c r="I14" s="56">
        <f>SUMIF('Deferred Income Tax Expense'!$K$154:$K$287,'Results Summary (DIT EXP)'!$B14,'Deferred Income Tax Expense'!O$154:O$287)</f>
        <v>0</v>
      </c>
    </row>
    <row r="15" spans="1:9">
      <c r="A15" s="555"/>
      <c r="B15" s="15" t="s">
        <v>145</v>
      </c>
      <c r="C15" s="484" t="str">
        <f t="shared" si="4"/>
        <v>41010CAGE</v>
      </c>
      <c r="D15" s="56">
        <f>SUMIF('Deferred Income Tax Expense'!$K$154:$K$287,'Results Summary (DIT EXP)'!$B15,'Deferred Income Tax Expense'!F$154:F$287)</f>
        <v>-129481</v>
      </c>
      <c r="E15" s="115">
        <f>SUMIF('Deferred Income Tax Expense'!$K$154:$K$287,'Results Summary (DIT EXP)'!$B15,'Deferred Income Tax Expense'!G$154:G$287)</f>
        <v>0</v>
      </c>
      <c r="F15" s="40">
        <f t="shared" si="7"/>
        <v>-129481</v>
      </c>
      <c r="G15" s="56">
        <f>SUMIF('Deferred Income Tax Expense'!$K$154:$K$287,'Results Summary (DIT EXP)'!$B15,'Deferred Income Tax Expense'!I$154:I$287)</f>
        <v>-49607</v>
      </c>
      <c r="H15" s="40">
        <f t="shared" si="6"/>
        <v>-179088</v>
      </c>
      <c r="I15" s="56">
        <f>SUMIF('Deferred Income Tax Expense'!$K$154:$K$287,'Results Summary (DIT EXP)'!$B15,'Deferred Income Tax Expense'!O$154:O$287)</f>
        <v>0</v>
      </c>
    </row>
    <row r="16" spans="1:9">
      <c r="A16" s="555"/>
      <c r="B16" s="15" t="s">
        <v>143</v>
      </c>
      <c r="C16" s="484" t="str">
        <f t="shared" si="4"/>
        <v>41010CAGW</v>
      </c>
      <c r="D16" s="56">
        <f>SUMIF('Deferred Income Tax Expense'!$K$154:$K$287,'Results Summary (DIT EXP)'!$B16,'Deferred Income Tax Expense'!F$154:F$287)</f>
        <v>9</v>
      </c>
      <c r="E16" s="115">
        <f>SUMIF('Deferred Income Tax Expense'!$K$154:$K$287,'Results Summary (DIT EXP)'!$B16,'Deferred Income Tax Expense'!G$154:G$287)</f>
        <v>0</v>
      </c>
      <c r="F16" s="40">
        <f t="shared" si="5"/>
        <v>9</v>
      </c>
      <c r="G16" s="56">
        <f>SUMIF('Deferred Income Tax Expense'!$K$154:$K$287,'Results Summary (DIT EXP)'!$B16,'Deferred Income Tax Expense'!I$154:I$287)</f>
        <v>2984254</v>
      </c>
      <c r="H16" s="40">
        <f t="shared" ref="H16" si="8">SUM(F16:G16)</f>
        <v>2984263</v>
      </c>
      <c r="I16" s="56">
        <f>SUMIF('Deferred Income Tax Expense'!$K$154:$K$287,'Results Summary (DIT EXP)'!$B16,'Deferred Income Tax Expense'!O$154:O$287)</f>
        <v>661401</v>
      </c>
    </row>
    <row r="17" spans="1:10">
      <c r="A17" s="555"/>
      <c r="B17" s="15" t="s">
        <v>19</v>
      </c>
      <c r="C17" s="484" t="str">
        <f t="shared" si="4"/>
        <v>41010CIAC</v>
      </c>
      <c r="D17" s="56">
        <f>SUMIF('Deferred Income Tax Expense'!$K$154:$K$287,'Results Summary (DIT EXP)'!$B17,'Deferred Income Tax Expense'!F$154:F$287)</f>
        <v>0</v>
      </c>
      <c r="E17" s="115">
        <f>SUMIF('Deferred Income Tax Expense'!$K$154:$K$287,'Results Summary (DIT EXP)'!$B17,'Deferred Income Tax Expense'!G$154:G$287)</f>
        <v>0</v>
      </c>
      <c r="F17" s="40">
        <f t="shared" si="5"/>
        <v>0</v>
      </c>
      <c r="G17" s="56">
        <f>SUMIF('Deferred Income Tax Expense'!$K$154:$K$287,'Results Summary (DIT EXP)'!$B17,'Deferred Income Tax Expense'!I$154:I$287)</f>
        <v>0</v>
      </c>
      <c r="H17" s="40">
        <f t="shared" si="6"/>
        <v>0</v>
      </c>
      <c r="I17" s="56">
        <f>SUMIF('Deferred Income Tax Expense'!$K$154:$K$287,'Results Summary (DIT EXP)'!$B17,'Deferred Income Tax Expense'!O$154:O$287)</f>
        <v>0</v>
      </c>
    </row>
    <row r="18" spans="1:10">
      <c r="A18" s="555"/>
      <c r="B18" s="14" t="s">
        <v>53</v>
      </c>
      <c r="C18" s="484" t="str">
        <f t="shared" si="4"/>
        <v>41010CN</v>
      </c>
      <c r="D18" s="56">
        <f>SUMIF('Deferred Income Tax Expense'!$K$154:$K$287,'Results Summary (DIT EXP)'!$B18,'Deferred Income Tax Expense'!F$154:F$287)</f>
        <v>0</v>
      </c>
      <c r="E18" s="115">
        <f>SUMIF('Deferred Income Tax Expense'!$K$154:$K$287,'Results Summary (DIT EXP)'!$B18,'Deferred Income Tax Expense'!G$154:G$287)</f>
        <v>0</v>
      </c>
      <c r="F18" s="40">
        <f t="shared" si="5"/>
        <v>0</v>
      </c>
      <c r="G18" s="56">
        <f>SUMIF('Deferred Income Tax Expense'!$K$154:$K$287,'Results Summary (DIT EXP)'!$B18,'Deferred Income Tax Expense'!I$154:I$287)</f>
        <v>223206</v>
      </c>
      <c r="H18" s="40">
        <f t="shared" si="6"/>
        <v>223206</v>
      </c>
      <c r="I18" s="56">
        <f>SUMIF('Deferred Income Tax Expense'!$K$154:$K$287,'Results Summary (DIT EXP)'!$B18,'Deferred Income Tax Expense'!O$154:O$287)</f>
        <v>15051</v>
      </c>
    </row>
    <row r="19" spans="1:10">
      <c r="A19" s="555"/>
      <c r="B19" s="14" t="s">
        <v>45</v>
      </c>
      <c r="C19" s="484" t="str">
        <f t="shared" si="4"/>
        <v>41010GPS</v>
      </c>
      <c r="D19" s="56">
        <f>SUMIF('Deferred Income Tax Expense'!$K$154:$K$287,'Results Summary (DIT EXP)'!$B19,'Deferred Income Tax Expense'!F$154:F$287)</f>
        <v>22162423</v>
      </c>
      <c r="E19" s="115">
        <f>SUMIF('Deferred Income Tax Expense'!$K$154:$K$287,'Results Summary (DIT EXP)'!$B19,'Deferred Income Tax Expense'!G$154:G$287)</f>
        <v>0</v>
      </c>
      <c r="F19" s="40">
        <f t="shared" si="5"/>
        <v>22162423</v>
      </c>
      <c r="G19" s="56">
        <f>SUMIF('Deferred Income Tax Expense'!$K$154:$K$287,'Results Summary (DIT EXP)'!$B19,'Deferred Income Tax Expense'!I$154:I$287)</f>
        <v>-10816227</v>
      </c>
      <c r="H19" s="40">
        <f t="shared" si="6"/>
        <v>11346196</v>
      </c>
      <c r="I19" s="56">
        <f>SUMIF('Deferred Income Tax Expense'!$K$154:$K$287,'Results Summary (DIT EXP)'!$B19,'Deferred Income Tax Expense'!O$154:O$287)</f>
        <v>803830</v>
      </c>
    </row>
    <row r="20" spans="1:10">
      <c r="A20" s="555"/>
      <c r="B20" s="15" t="s">
        <v>153</v>
      </c>
      <c r="C20" s="484" t="s">
        <v>763</v>
      </c>
      <c r="D20" s="56">
        <f>SUMIF('Deferred Income Tax Expense'!$K$154:$K$287,'Results Summary (DIT EXP)'!$B20,'Deferred Income Tax Expense'!F$154:F$287)</f>
        <v>-910099</v>
      </c>
      <c r="E20" s="115">
        <f>SUMIF('Deferred Income Tax Expense'!$K$154:$K$287,'Results Summary (DIT EXP)'!$B20,'Deferred Income Tax Expense'!G$154:G$287)</f>
        <v>0</v>
      </c>
      <c r="F20" s="40">
        <f>SUM(D20:E20)</f>
        <v>-910099</v>
      </c>
      <c r="G20" s="56">
        <f>SUMIF('Deferred Income Tax Expense'!$K$154:$K$287,'Results Summary (DIT EXP)'!$B20,'Deferred Income Tax Expense'!I$154:I$287)</f>
        <v>0</v>
      </c>
      <c r="H20" s="40">
        <f>SUM(F20:G20)</f>
        <v>-910099</v>
      </c>
      <c r="I20" s="56">
        <f>SUMIF('Deferred Income Tax Expense'!$K$154:$K$287,'Results Summary (DIT EXP)'!$B20,'Deferred Income Tax Expense'!O$154:O$287)</f>
        <v>-205806</v>
      </c>
    </row>
    <row r="21" spans="1:10">
      <c r="A21" s="555"/>
      <c r="B21" s="15" t="s">
        <v>151</v>
      </c>
      <c r="C21" s="484" t="s">
        <v>764</v>
      </c>
      <c r="D21" s="56">
        <f>SUMIF('Deferred Income Tax Expense'!$K$154:$K$287,'Results Summary (DIT EXP)'!$B21,'Deferred Income Tax Expense'!F$154:F$287)</f>
        <v>0</v>
      </c>
      <c r="E21" s="115">
        <f>SUMIF('Deferred Income Tax Expense'!$K$154:$K$287,'Results Summary (DIT EXP)'!$B21,'Deferred Income Tax Expense'!G$154:G$287)</f>
        <v>0</v>
      </c>
      <c r="F21" s="40">
        <f>SUM(D21:E21)</f>
        <v>0</v>
      </c>
      <c r="G21" s="56">
        <f>SUMIF('Deferred Income Tax Expense'!$K$154:$K$287,'Results Summary (DIT EXP)'!$B21,'Deferred Income Tax Expense'!I$154:I$287)</f>
        <v>783754</v>
      </c>
      <c r="H21" s="40">
        <f>SUM(F21:G21)</f>
        <v>783754</v>
      </c>
      <c r="I21" s="56">
        <f>SUMIF('Deferred Income Tax Expense'!$K$154:$K$287,'Results Summary (DIT EXP)'!$B21,'Deferred Income Tax Expense'!O$154:O$287)</f>
        <v>173703</v>
      </c>
    </row>
    <row r="22" spans="1:10">
      <c r="A22" s="555"/>
      <c r="B22" s="15" t="s">
        <v>310</v>
      </c>
      <c r="C22" s="484" t="str">
        <f t="shared" si="4"/>
        <v>41010NREG</v>
      </c>
      <c r="D22" s="56">
        <f>SUMIF('Deferred Income Tax Expense'!$K$154:$K$287,'Results Summary (DIT EXP)'!$B22,'Deferred Income Tax Expense'!F$154:F$287)</f>
        <v>-19715324</v>
      </c>
      <c r="E22" s="115">
        <f>SUMIF('Deferred Income Tax Expense'!$K$154:$K$287,'Results Summary (DIT EXP)'!$B22,'Deferred Income Tax Expense'!G$154:G$287)</f>
        <v>0</v>
      </c>
      <c r="F22" s="40">
        <f t="shared" ref="F22" si="9">SUM(D22:E22)</f>
        <v>-19715324</v>
      </c>
      <c r="G22" s="56">
        <f>SUMIF('Deferred Income Tax Expense'!$K$154:$K$287,'Results Summary (DIT EXP)'!$B22,'Deferred Income Tax Expense'!I$154:I$287)</f>
        <v>0</v>
      </c>
      <c r="H22" s="40">
        <f t="shared" si="6"/>
        <v>-19715324</v>
      </c>
      <c r="I22" s="56">
        <f>SUMIF('Deferred Income Tax Expense'!$K$154:$K$287,'Results Summary (DIT EXP)'!$B22,'Deferred Income Tax Expense'!O$154:O$287)</f>
        <v>0</v>
      </c>
    </row>
    <row r="23" spans="1:10">
      <c r="A23" s="555"/>
      <c r="B23" s="15" t="s">
        <v>11</v>
      </c>
      <c r="C23" s="484" t="str">
        <f t="shared" si="4"/>
        <v>41010SCHMDEXP</v>
      </c>
      <c r="D23" s="56">
        <f>SUMIF('Deferred Income Tax Expense'!$K$154:$K$287,'Results Summary (DIT EXP)'!$B23,'Deferred Income Tax Expense'!F$154:F$287)</f>
        <v>0</v>
      </c>
      <c r="E23" s="115">
        <f>SUMIF('Deferred Income Tax Expense'!$K$154:$K$287,'Results Summary (DIT EXP)'!$B23,'Deferred Income Tax Expense'!G$154:G$287)</f>
        <v>0</v>
      </c>
      <c r="F23" s="40">
        <f t="shared" si="5"/>
        <v>0</v>
      </c>
      <c r="G23" s="56">
        <f>SUMIF('Deferred Income Tax Expense'!$K$154:$K$287,'Results Summary (DIT EXP)'!$B23,'Deferred Income Tax Expense'!I$154:I$287)</f>
        <v>0</v>
      </c>
      <c r="H23" s="40">
        <f t="shared" si="6"/>
        <v>0</v>
      </c>
      <c r="I23" s="56">
        <f>SUMIF('Deferred Income Tax Expense'!$K$154:$K$287,'Results Summary (DIT EXP)'!$B23,'Deferred Income Tax Expense'!O$154:O$287)</f>
        <v>0</v>
      </c>
    </row>
    <row r="24" spans="1:10">
      <c r="A24" s="555"/>
      <c r="B24" s="15" t="s">
        <v>13</v>
      </c>
      <c r="C24" s="484" t="str">
        <f t="shared" si="4"/>
        <v>41010SE</v>
      </c>
      <c r="D24" s="56">
        <f>SUMIF('Deferred Income Tax Expense'!$K$154:$K$287,'Results Summary (DIT EXP)'!$B24,'Deferred Income Tax Expense'!F$154:F$287)</f>
        <v>0</v>
      </c>
      <c r="E24" s="115">
        <f>SUMIF('Deferred Income Tax Expense'!$K$154:$K$287,'Results Summary (DIT EXP)'!$B24,'Deferred Income Tax Expense'!G$154:G$287)</f>
        <v>0</v>
      </c>
      <c r="F24" s="40">
        <f t="shared" ref="F24:F26" si="10">SUM(D24:E24)</f>
        <v>0</v>
      </c>
      <c r="G24" s="56">
        <f>SUMIF('Deferred Income Tax Expense'!$K$154:$K$287,'Results Summary (DIT EXP)'!$B24,'Deferred Income Tax Expense'!I$154:I$287)</f>
        <v>0</v>
      </c>
      <c r="H24" s="40">
        <f t="shared" si="6"/>
        <v>0</v>
      </c>
      <c r="I24" s="56">
        <f>SUMIF('Deferred Income Tax Expense'!$K$154:$K$287,'Results Summary (DIT EXP)'!$B24,'Deferred Income Tax Expense'!O$154:O$287)</f>
        <v>0</v>
      </c>
    </row>
    <row r="25" spans="1:10">
      <c r="A25" s="555"/>
      <c r="B25" s="14" t="s">
        <v>18</v>
      </c>
      <c r="C25" s="484" t="str">
        <f t="shared" si="4"/>
        <v>41010SG</v>
      </c>
      <c r="D25" s="56">
        <f>SUMIF('Deferred Income Tax Expense'!$K$154:$K$287,'Results Summary (DIT EXP)'!$B25,'Deferred Income Tax Expense'!F$154:F$287)</f>
        <v>45982564</v>
      </c>
      <c r="E25" s="115">
        <f>SUMIF('Deferred Income Tax Expense'!$K$154:$K$287,'Results Summary (DIT EXP)'!$B25,'Deferred Income Tax Expense'!G$154:G$287)</f>
        <v>0</v>
      </c>
      <c r="F25" s="40">
        <f t="shared" si="10"/>
        <v>45982564</v>
      </c>
      <c r="G25" s="56">
        <f>SUMIF('Deferred Income Tax Expense'!$K$154:$K$287,'Results Summary (DIT EXP)'!$B25,'Deferred Income Tax Expense'!I$154:I$287)</f>
        <v>-8426138</v>
      </c>
      <c r="H25" s="40">
        <f t="shared" si="6"/>
        <v>37556426</v>
      </c>
      <c r="I25" s="56">
        <f>SUMIF('Deferred Income Tax Expense'!$K$154:$K$287,'Results Summary (DIT EXP)'!$B25,'Deferred Income Tax Expense'!O$154:O$287)</f>
        <v>2996543</v>
      </c>
      <c r="J25" s="351"/>
    </row>
    <row r="26" spans="1:10">
      <c r="A26" s="555"/>
      <c r="B26" s="15" t="s">
        <v>29</v>
      </c>
      <c r="C26" s="484" t="str">
        <f t="shared" si="4"/>
        <v>41010SGCT</v>
      </c>
      <c r="D26" s="56">
        <f>SUMIF('Deferred Income Tax Expense'!$K$154:$K$287,'Results Summary (DIT EXP)'!$B26,'Deferred Income Tax Expense'!F$154:F$287)</f>
        <v>0</v>
      </c>
      <c r="E26" s="115">
        <f>SUMIF('Deferred Income Tax Expense'!$K$154:$K$287,'Results Summary (DIT EXP)'!$B26,'Deferred Income Tax Expense'!G$154:G$287)</f>
        <v>0</v>
      </c>
      <c r="F26" s="40">
        <f t="shared" si="10"/>
        <v>0</v>
      </c>
      <c r="G26" s="56">
        <f>SUMIF('Deferred Income Tax Expense'!$K$154:$K$287,'Results Summary (DIT EXP)'!$B26,'Deferred Income Tax Expense'!I$154:I$287)</f>
        <v>0</v>
      </c>
      <c r="H26" s="40">
        <f t="shared" si="6"/>
        <v>0</v>
      </c>
      <c r="I26" s="56">
        <f>SUMIF('Deferred Income Tax Expense'!$K$154:$K$287,'Results Summary (DIT EXP)'!$B26,'Deferred Income Tax Expense'!O$154:O$287)</f>
        <v>0</v>
      </c>
    </row>
    <row r="27" spans="1:10">
      <c r="A27" s="555"/>
      <c r="B27" s="15" t="s">
        <v>15</v>
      </c>
      <c r="C27" s="484" t="str">
        <f t="shared" si="4"/>
        <v>41010SNP</v>
      </c>
      <c r="D27" s="56">
        <f>SUMIF('Deferred Income Tax Expense'!$K$154:$K$287,'Results Summary (DIT EXP)'!$B27,'Deferred Income Tax Expense'!F$154:F$287)</f>
        <v>18860809</v>
      </c>
      <c r="E27" s="115">
        <f>SUMIF('Deferred Income Tax Expense'!$K$154:$K$287,'Results Summary (DIT EXP)'!$B27,'Deferred Income Tax Expense'!G$154:G$287)</f>
        <v>0</v>
      </c>
      <c r="F27" s="40">
        <f t="shared" si="5"/>
        <v>18860809</v>
      </c>
      <c r="G27" s="56">
        <f>SUMIF('Deferred Income Tax Expense'!$K$154:$K$287,'Results Summary (DIT EXP)'!$B27,'Deferred Income Tax Expense'!I$154:I$287)</f>
        <v>64618013</v>
      </c>
      <c r="H27" s="40">
        <f t="shared" si="6"/>
        <v>83478822</v>
      </c>
      <c r="I27" s="56">
        <f>SUMIF('Deferred Income Tax Expense'!$K$154:$K$287,'Results Summary (DIT EXP)'!$B27,'Deferred Income Tax Expense'!O$154:O$287)</f>
        <v>5746802</v>
      </c>
    </row>
    <row r="28" spans="1:10">
      <c r="A28" s="555"/>
      <c r="B28" s="14" t="s">
        <v>20</v>
      </c>
      <c r="C28" s="484" t="str">
        <f t="shared" si="4"/>
        <v>41010SNPD</v>
      </c>
      <c r="D28" s="56">
        <f>SUMIF('Deferred Income Tax Expense'!$K$154:$K$287,'Results Summary (DIT EXP)'!$B28,'Deferred Income Tax Expense'!F$154:F$287)</f>
        <v>131749</v>
      </c>
      <c r="E28" s="115">
        <f>SUMIF('Deferred Income Tax Expense'!$K$154:$K$287,'Results Summary (DIT EXP)'!$B28,'Deferred Income Tax Expense'!G$154:G$287)</f>
        <v>0</v>
      </c>
      <c r="F28" s="40">
        <f t="shared" si="5"/>
        <v>131749</v>
      </c>
      <c r="G28" s="56">
        <f>SUMIF('Deferred Income Tax Expense'!$K$154:$K$287,'Results Summary (DIT EXP)'!$B28,'Deferred Income Tax Expense'!I$154:I$287)</f>
        <v>0</v>
      </c>
      <c r="H28" s="40">
        <f t="shared" si="6"/>
        <v>131749</v>
      </c>
      <c r="I28" s="56">
        <f>SUMIF('Deferred Income Tax Expense'!$K$154:$K$287,'Results Summary (DIT EXP)'!$B28,'Deferred Income Tax Expense'!O$154:O$287)</f>
        <v>8253</v>
      </c>
    </row>
    <row r="29" spans="1:10">
      <c r="A29" s="555"/>
      <c r="B29" s="15" t="s">
        <v>10</v>
      </c>
      <c r="C29" s="484" t="str">
        <f t="shared" si="4"/>
        <v>41010SO</v>
      </c>
      <c r="D29" s="56">
        <f>SUMIF('Deferred Income Tax Expense'!$K$154:$K$287,'Results Summary (DIT EXP)'!$B29,'Deferred Income Tax Expense'!F$154:F$287)</f>
        <v>-20071239</v>
      </c>
      <c r="E29" s="115">
        <f>SUMIF('Deferred Income Tax Expense'!$K$154:$K$287,'Results Summary (DIT EXP)'!$B29,'Deferred Income Tax Expense'!G$154:G$287)</f>
        <v>0</v>
      </c>
      <c r="F29" s="40">
        <f t="shared" si="5"/>
        <v>-20071239</v>
      </c>
      <c r="G29" s="56">
        <f>SUMIF('Deferred Income Tax Expense'!$K$154:$K$287,'Results Summary (DIT EXP)'!$B29,'Deferred Income Tax Expense'!I$154:I$287)</f>
        <v>-14186239</v>
      </c>
      <c r="H29" s="40">
        <f t="shared" si="6"/>
        <v>-34257478</v>
      </c>
      <c r="I29" s="56">
        <f>SUMIF('Deferred Income Tax Expense'!$K$154:$K$287,'Results Summary (DIT EXP)'!$B29,'Deferred Income Tax Expense'!O$154:O$287)</f>
        <v>-2426998</v>
      </c>
      <c r="J29" s="351"/>
    </row>
    <row r="30" spans="1:10">
      <c r="A30" s="555"/>
      <c r="B30" s="14" t="s">
        <v>41</v>
      </c>
      <c r="C30" s="484" t="str">
        <f t="shared" si="4"/>
        <v>41010TAXDEPR</v>
      </c>
      <c r="D30" s="56">
        <f>SUMIF('Deferred Income Tax Expense'!$K$154:$K$287,'Results Summary (DIT EXP)'!$B30,'Deferred Income Tax Expense'!F$154:F$287)</f>
        <v>349485592</v>
      </c>
      <c r="E30" s="115">
        <f>SUMIF('Deferred Income Tax Expense'!$K$154:$K$287,'Results Summary (DIT EXP)'!$B30,'Deferred Income Tax Expense'!G$154:G$287)</f>
        <v>0</v>
      </c>
      <c r="F30" s="40">
        <f t="shared" si="5"/>
        <v>349485592</v>
      </c>
      <c r="G30" s="56">
        <f>SUMIF('Deferred Income Tax Expense'!$K$154:$K$287,'Results Summary (DIT EXP)'!$B30,'Deferred Income Tax Expense'!I$154:I$287)</f>
        <v>-10541792</v>
      </c>
      <c r="H30" s="40">
        <f t="shared" si="6"/>
        <v>338943800</v>
      </c>
      <c r="I30" s="56">
        <f>SUMIF('Deferred Income Tax Expense'!$K$154:$K$287,'Results Summary (DIT EXP)'!$B30,'Deferred Income Tax Expense'!O$154:O$287)</f>
        <v>20408022</v>
      </c>
    </row>
    <row r="31" spans="1:10">
      <c r="A31" s="558"/>
      <c r="B31" s="19" t="s">
        <v>36</v>
      </c>
      <c r="C31" s="493" t="str">
        <f t="shared" si="4"/>
        <v>41010TROJD</v>
      </c>
      <c r="D31" s="56">
        <f>SUMIF('Deferred Income Tax Expense'!$K$154:$K$287,'Results Summary (DIT EXP)'!$B31,'Deferred Income Tax Expense'!F$154:F$287)</f>
        <v>0</v>
      </c>
      <c r="E31" s="115">
        <f>SUMIF('Deferred Income Tax Expense'!$K$154:$K$287,'Results Summary (DIT EXP)'!$B31,'Deferred Income Tax Expense'!G$154:G$287)</f>
        <v>0</v>
      </c>
      <c r="F31" s="17">
        <f t="shared" si="5"/>
        <v>0</v>
      </c>
      <c r="G31" s="56">
        <f>SUMIF('Deferred Income Tax Expense'!$K$154:$K$287,'Results Summary (DIT EXP)'!$B31,'Deferred Income Tax Expense'!I$154:I$287)</f>
        <v>0</v>
      </c>
      <c r="H31" s="41">
        <f t="shared" si="6"/>
        <v>0</v>
      </c>
      <c r="I31" s="56">
        <f>SUMIF('Deferred Income Tax Expense'!$K$154:$K$287,'Results Summary (DIT EXP)'!$B31,'Deferred Income Tax Expense'!O$154:O$287)</f>
        <v>0</v>
      </c>
    </row>
    <row r="32" spans="1:10">
      <c r="A32" s="7"/>
      <c r="B32" s="8"/>
      <c r="C32" s="494"/>
      <c r="D32" s="20">
        <f t="shared" ref="D32:I32" si="11">SUBTOTAL(9,D3:D31)</f>
        <v>395329426</v>
      </c>
      <c r="E32" s="20">
        <f t="shared" si="11"/>
        <v>0</v>
      </c>
      <c r="F32" s="20">
        <f t="shared" si="11"/>
        <v>395329426</v>
      </c>
      <c r="G32" s="20">
        <f t="shared" si="11"/>
        <v>24610123</v>
      </c>
      <c r="H32" s="59">
        <f t="shared" si="11"/>
        <v>419939549</v>
      </c>
      <c r="I32" s="20">
        <f t="shared" si="11"/>
        <v>28209902</v>
      </c>
    </row>
    <row r="33" spans="1:10" ht="12.75" customHeight="1">
      <c r="A33" s="557" t="s">
        <v>235</v>
      </c>
      <c r="B33" s="9" t="s">
        <v>16</v>
      </c>
      <c r="C33" s="489" t="str">
        <f t="shared" ref="C33:C41" si="12">CONCATENATE("41110",B33)</f>
        <v>41110CA</v>
      </c>
      <c r="D33" s="54">
        <f>SUMIF('Deferred Income Tax Expense'!$K$3:$K$153,'Results Summary (DIT EXP)'!$B33,'Deferred Income Tax Expense'!F$3:F$153)+SUMIF('Deferred Income Tax Expense'!$K$290:$K$312,'Results Summary (DIT EXP)'!$B33,'Deferred Income Tax Expense'!$F$290:$F$312)</f>
        <v>-3016784.6806580378</v>
      </c>
      <c r="E33" s="56">
        <f>SUMIF('Deferred Income Tax Expense'!$K$3:$K$153,'Results Summary (DIT EXP)'!$B33,'Deferred Income Tax Expense'!G$3:G$153)+SUMIF('Deferred Income Tax Expense'!$K$290:$K$312,'Results Summary (DIT EXP)'!$B33,'Deferred Income Tax Expense'!$G$290:$G$312)</f>
        <v>0</v>
      </c>
      <c r="F33" s="51">
        <f>SUM(D33:E33)</f>
        <v>-3016784.6806580378</v>
      </c>
      <c r="G33" s="4">
        <f>SUMIF('Deferred Income Tax Expense'!$K$3:$K$153,'Results Summary (DIT EXP)'!$B33,'Deferred Income Tax Expense'!I$3:I$153)+SUMIF('Deferred Income Tax Expense'!$K$290:$K$312,'Results Summary (DIT EXP)'!$B33,'Deferred Income Tax Expense'!$I$290:$I$312)</f>
        <v>-43191</v>
      </c>
      <c r="H33" s="55">
        <f>SUM(F33:G33)</f>
        <v>-3059975.6806580378</v>
      </c>
      <c r="I33" s="10">
        <f>SUMIF('Deferred Income Tax Expense'!$K$3:$K$153,'Results Summary (DIT EXP)'!$B33,'Deferred Income Tax Expense'!O$3:O$153)+SUMIF('Deferred Income Tax Expense'!$K$290:$K$312,'Results Summary (DIT EXP)'!$B33,'Deferred Income Tax Expense'!$O$290:$O$312)</f>
        <v>0</v>
      </c>
    </row>
    <row r="34" spans="1:10">
      <c r="A34" s="555"/>
      <c r="B34" s="12" t="s">
        <v>64</v>
      </c>
      <c r="C34" s="490" t="str">
        <f t="shared" si="12"/>
        <v>41110FERC</v>
      </c>
      <c r="D34" s="56">
        <f>SUMIF('Deferred Income Tax Expense'!$K$3:$K$153,'Results Summary (DIT EXP)'!$B34,'Deferred Income Tax Expense'!F$3:F$153)+SUMIF('Deferred Income Tax Expense'!$K$290:$K$312,'Results Summary (DIT EXP)'!$B34,'Deferred Income Tax Expense'!$F$290:$F$312)</f>
        <v>-175933.68838785926</v>
      </c>
      <c r="E34" s="56">
        <f>SUMIF('Deferred Income Tax Expense'!$K$3:$K$153,'Results Summary (DIT EXP)'!$B34,'Deferred Income Tax Expense'!G$3:G$153)+SUMIF('Deferred Income Tax Expense'!$K$290:$K$312,'Results Summary (DIT EXP)'!$B34,'Deferred Income Tax Expense'!$G$290:$G$312)</f>
        <v>0</v>
      </c>
      <c r="F34" s="13">
        <f t="shared" ref="F34:F41" si="13">SUM(D34:E34)</f>
        <v>-175933.68838785926</v>
      </c>
      <c r="G34" s="4">
        <f>SUMIF('Deferred Income Tax Expense'!$K$3:$K$153,'Results Summary (DIT EXP)'!$B34,'Deferred Income Tax Expense'!I$3:I$153)+SUMIF('Deferred Income Tax Expense'!$K$290:$K$312,'Results Summary (DIT EXP)'!$B34,'Deferred Income Tax Expense'!$I$290:$I$312)</f>
        <v>0</v>
      </c>
      <c r="H34" s="40">
        <f t="shared" ref="H34:H41" si="14">SUM(F34:G34)</f>
        <v>-175933.68838785926</v>
      </c>
      <c r="I34" s="4">
        <f>SUMIF('Deferred Income Tax Expense'!$K$3:$K$153,'Results Summary (DIT EXP)'!$B34,'Deferred Income Tax Expense'!O$3:O$153)+SUMIF('Deferred Income Tax Expense'!$K$290:$K$312,'Results Summary (DIT EXP)'!$B34,'Deferred Income Tax Expense'!$O$290:$O$312)</f>
        <v>0</v>
      </c>
    </row>
    <row r="35" spans="1:10">
      <c r="A35" s="555"/>
      <c r="B35" s="14" t="s">
        <v>27</v>
      </c>
      <c r="C35" s="491" t="str">
        <f t="shared" si="12"/>
        <v>41110IDU</v>
      </c>
      <c r="D35" s="56">
        <f>SUMIF('Deferred Income Tax Expense'!$K$3:$K$153,'Results Summary (DIT EXP)'!$B35,'Deferred Income Tax Expense'!F$3:F$153)+SUMIF('Deferred Income Tax Expense'!$K$290:$K$312,'Results Summary (DIT EXP)'!$B35,'Deferred Income Tax Expense'!$F$290:$F$312)</f>
        <v>-3626122.1727713388</v>
      </c>
      <c r="E35" s="56">
        <f>SUMIF('Deferred Income Tax Expense'!$K$3:$K$153,'Results Summary (DIT EXP)'!$B35,'Deferred Income Tax Expense'!G$3:G$153)+SUMIF('Deferred Income Tax Expense'!$K$290:$K$312,'Results Summary (DIT EXP)'!$B35,'Deferred Income Tax Expense'!$G$290:$G$312)</f>
        <v>0</v>
      </c>
      <c r="F35" s="13">
        <f t="shared" si="13"/>
        <v>-3626122.1727713388</v>
      </c>
      <c r="G35" s="4">
        <f>SUMIF('Deferred Income Tax Expense'!$K$3:$K$153,'Results Summary (DIT EXP)'!$B35,'Deferred Income Tax Expense'!I$3:I$153)+SUMIF('Deferred Income Tax Expense'!$K$290:$K$312,'Results Summary (DIT EXP)'!$B35,'Deferred Income Tax Expense'!$I$290:$I$312)</f>
        <v>5915</v>
      </c>
      <c r="H35" s="40">
        <f t="shared" si="14"/>
        <v>-3620207.1727713388</v>
      </c>
      <c r="I35" s="4">
        <f>SUMIF('Deferred Income Tax Expense'!$K$3:$K$153,'Results Summary (DIT EXP)'!$B35,'Deferred Income Tax Expense'!O$3:O$153)+SUMIF('Deferred Income Tax Expense'!$K$290:$K$312,'Results Summary (DIT EXP)'!$B35,'Deferred Income Tax Expense'!$O$290:$O$312)</f>
        <v>0</v>
      </c>
    </row>
    <row r="36" spans="1:10">
      <c r="A36" s="555"/>
      <c r="B36" s="14" t="s">
        <v>28</v>
      </c>
      <c r="C36" s="491" t="str">
        <f t="shared" si="12"/>
        <v>41110OR</v>
      </c>
      <c r="D36" s="56">
        <f>SUMIF('Deferred Income Tax Expense'!$K$3:$K$153,'Results Summary (DIT EXP)'!$B36,'Deferred Income Tax Expense'!F$3:F$153)+SUMIF('Deferred Income Tax Expense'!$K$290:$K$312,'Results Summary (DIT EXP)'!$B36,'Deferred Income Tax Expense'!$F$290:$F$312)</f>
        <v>-11645708.83264254</v>
      </c>
      <c r="E36" s="56">
        <f>SUMIF('Deferred Income Tax Expense'!$K$3:$K$153,'Results Summary (DIT EXP)'!$B36,'Deferred Income Tax Expense'!G$3:G$153)+SUMIF('Deferred Income Tax Expense'!$K$290:$K$312,'Results Summary (DIT EXP)'!$B36,'Deferred Income Tax Expense'!$G$290:$G$312)</f>
        <v>0</v>
      </c>
      <c r="F36" s="40">
        <f t="shared" si="13"/>
        <v>-11645708.83264254</v>
      </c>
      <c r="G36" s="4">
        <f>SUMIF('Deferred Income Tax Expense'!$K$3:$K$153,'Results Summary (DIT EXP)'!$B36,'Deferred Income Tax Expense'!I$3:I$153)+SUMIF('Deferred Income Tax Expense'!$K$290:$K$312,'Results Summary (DIT EXP)'!$B36,'Deferred Income Tax Expense'!$I$290:$I$312)</f>
        <v>-68496</v>
      </c>
      <c r="H36" s="40">
        <f t="shared" si="14"/>
        <v>-11714204.83264254</v>
      </c>
      <c r="I36" s="4">
        <f>SUMIF('Deferred Income Tax Expense'!$K$3:$K$153,'Results Summary (DIT EXP)'!$B36,'Deferred Income Tax Expense'!O$3:O$153)+SUMIF('Deferred Income Tax Expense'!$K$290:$K$312,'Results Summary (DIT EXP)'!$B36,'Deferred Income Tax Expense'!$O$290:$O$312)</f>
        <v>0</v>
      </c>
    </row>
    <row r="37" spans="1:10">
      <c r="A37" s="555"/>
      <c r="B37" s="15" t="s">
        <v>14</v>
      </c>
      <c r="C37" s="491" t="str">
        <f t="shared" si="12"/>
        <v>41110OTHER</v>
      </c>
      <c r="D37" s="56">
        <f>SUMIF('Deferred Income Tax Expense'!$K$3:$K$153,'Results Summary (DIT EXP)'!$B37,'Deferred Income Tax Expense'!F$3:F$153)+SUMIF('Deferred Income Tax Expense'!$K$290:$K$312,'Results Summary (DIT EXP)'!$B37,'Deferred Income Tax Expense'!$F$290:$F$312)</f>
        <v>8963216.975864945</v>
      </c>
      <c r="E37" s="56">
        <f>SUMIF('Deferred Income Tax Expense'!$K$3:$K$153,'Results Summary (DIT EXP)'!$B37,'Deferred Income Tax Expense'!G$3:G$153)+SUMIF('Deferred Income Tax Expense'!$K$290:$K$312,'Results Summary (DIT EXP)'!$B37,'Deferred Income Tax Expense'!$G$290:$G$312)</f>
        <v>0</v>
      </c>
      <c r="F37" s="40">
        <f t="shared" si="13"/>
        <v>8963216.975864945</v>
      </c>
      <c r="G37" s="4">
        <f>SUMIF('Deferred Income Tax Expense'!$K$3:$K$153,'Results Summary (DIT EXP)'!$B37,'Deferred Income Tax Expense'!I$3:I$153)+SUMIF('Deferred Income Tax Expense'!$K$290:$K$312,'Results Summary (DIT EXP)'!$B37,'Deferred Income Tax Expense'!$I$290:$I$312)</f>
        <v>0</v>
      </c>
      <c r="H37" s="40">
        <f t="shared" si="14"/>
        <v>8963216.975864945</v>
      </c>
      <c r="I37" s="4">
        <f>SUMIF('Deferred Income Tax Expense'!$K$3:$K$153,'Results Summary (DIT EXP)'!$B37,'Deferred Income Tax Expense'!O$3:O$153)+SUMIF('Deferred Income Tax Expense'!$K$290:$K$312,'Results Summary (DIT EXP)'!$B37,'Deferred Income Tax Expense'!$O$290:$O$312)</f>
        <v>0</v>
      </c>
    </row>
    <row r="38" spans="1:10">
      <c r="A38" s="555"/>
      <c r="B38" s="15" t="s">
        <v>26</v>
      </c>
      <c r="C38" s="484" t="str">
        <f t="shared" si="12"/>
        <v>41110UT</v>
      </c>
      <c r="D38" s="56">
        <f>SUMIF('Deferred Income Tax Expense'!$K$3:$K$153,'Results Summary (DIT EXP)'!$B38,'Deferred Income Tax Expense'!F$3:F$153)+SUMIF('Deferred Income Tax Expense'!$K$290:$K$312,'Results Summary (DIT EXP)'!$B38,'Deferred Income Tax Expense'!$F$290:$F$312)</f>
        <v>-38584429.678389415</v>
      </c>
      <c r="E38" s="56">
        <f>SUMIF('Deferred Income Tax Expense'!$K$3:$K$153,'Results Summary (DIT EXP)'!$B38,'Deferred Income Tax Expense'!G$3:G$153)+SUMIF('Deferred Income Tax Expense'!$K$290:$K$312,'Results Summary (DIT EXP)'!$B38,'Deferred Income Tax Expense'!$G$290:$G$312)</f>
        <v>0</v>
      </c>
      <c r="F38" s="40">
        <f t="shared" si="13"/>
        <v>-38584429.678389415</v>
      </c>
      <c r="G38" s="4">
        <f>SUMIF('Deferred Income Tax Expense'!$K$3:$K$153,'Results Summary (DIT EXP)'!$B38,'Deferred Income Tax Expense'!I$3:I$153)+SUMIF('Deferred Income Tax Expense'!$K$290:$K$312,'Results Summary (DIT EXP)'!$B38,'Deferred Income Tax Expense'!$I$290:$I$312)</f>
        <v>129848</v>
      </c>
      <c r="H38" s="40">
        <f t="shared" si="14"/>
        <v>-38454581.678389415</v>
      </c>
      <c r="I38" s="4">
        <f>SUMIF('Deferred Income Tax Expense'!$K$3:$K$153,'Results Summary (DIT EXP)'!$B38,'Deferred Income Tax Expense'!O$3:O$153)+SUMIF('Deferred Income Tax Expense'!$K$290:$K$312,'Results Summary (DIT EXP)'!$B38,'Deferred Income Tax Expense'!$O$290:$O$312)</f>
        <v>0</v>
      </c>
    </row>
    <row r="39" spans="1:10">
      <c r="A39" s="555"/>
      <c r="B39" s="14" t="s">
        <v>25</v>
      </c>
      <c r="C39" s="491" t="str">
        <f t="shared" si="12"/>
        <v>41110WA</v>
      </c>
      <c r="D39" s="56">
        <f>SUMIF('Deferred Income Tax Expense'!$K$3:$K$153,'Results Summary (DIT EXP)'!$B39,'Deferred Income Tax Expense'!F$3:F$153)+SUMIF('Deferred Income Tax Expense'!$K$290:$K$312,'Results Summary (DIT EXP)'!$B39,'Deferred Income Tax Expense'!$F$290:$F$312)</f>
        <v>-6919219.7107705493</v>
      </c>
      <c r="E39" s="56">
        <f>SUMIF('Deferred Income Tax Expense'!$K$3:$K$153,'Results Summary (DIT EXP)'!$B39,'Deferred Income Tax Expense'!G$3:G$153)+SUMIF('Deferred Income Tax Expense'!$K$290:$K$312,'Results Summary (DIT EXP)'!$B39,'Deferred Income Tax Expense'!$G$290:$G$312)</f>
        <v>0</v>
      </c>
      <c r="F39" s="13">
        <f t="shared" si="13"/>
        <v>-6919219.7107705493</v>
      </c>
      <c r="G39" s="4">
        <f>SUMIF('Deferred Income Tax Expense'!$K$3:$K$153,'Results Summary (DIT EXP)'!$B39,'Deferred Income Tax Expense'!I$3:I$153)+SUMIF('Deferred Income Tax Expense'!$K$290:$K$312,'Results Summary (DIT EXP)'!$B39,'Deferred Income Tax Expense'!$I$290:$I$312)</f>
        <v>-28258.929999999702</v>
      </c>
      <c r="H39" s="40">
        <f t="shared" si="14"/>
        <v>-6947478.640770549</v>
      </c>
      <c r="I39" s="4">
        <f>SUMIF('Deferred Income Tax Expense'!$K$3:$K$153,'Results Summary (DIT EXP)'!$B39,'Deferred Income Tax Expense'!O$3:O$153)+SUMIF('Deferred Income Tax Expense'!$K$290:$K$312,'Results Summary (DIT EXP)'!$B39,'Deferred Income Tax Expense'!$O$290:$O$312)</f>
        <v>-6947479</v>
      </c>
    </row>
    <row r="40" spans="1:10">
      <c r="A40" s="555"/>
      <c r="B40" s="14" t="s">
        <v>30</v>
      </c>
      <c r="C40" s="491" t="str">
        <f t="shared" si="12"/>
        <v>41110WYP</v>
      </c>
      <c r="D40" s="56">
        <f>SUMIF('Deferred Income Tax Expense'!$K$3:$K$153,'Results Summary (DIT EXP)'!$B40,'Deferred Income Tax Expense'!F$3:F$153)+SUMIF('Deferred Income Tax Expense'!$K$290:$K$312,'Results Summary (DIT EXP)'!$B40,'Deferred Income Tax Expense'!$F$290:$F$312)</f>
        <v>-19426067.475783542</v>
      </c>
      <c r="E40" s="56">
        <f>SUMIF('Deferred Income Tax Expense'!$K$3:$K$153,'Results Summary (DIT EXP)'!$B40,'Deferred Income Tax Expense'!G$3:G$153)+SUMIF('Deferred Income Tax Expense'!$K$290:$K$312,'Results Summary (DIT EXP)'!$B40,'Deferred Income Tax Expense'!$G$290:$G$312)</f>
        <v>0</v>
      </c>
      <c r="F40" s="13">
        <f t="shared" si="13"/>
        <v>-19426067.475783542</v>
      </c>
      <c r="G40" s="4">
        <f>SUMIF('Deferred Income Tax Expense'!$K$3:$K$153,'Results Summary (DIT EXP)'!$B40,'Deferred Income Tax Expense'!I$3:I$153)+SUMIF('Deferred Income Tax Expense'!$K$290:$K$312,'Results Summary (DIT EXP)'!$B40,'Deferred Income Tax Expense'!$I$290:$I$312)</f>
        <v>-43537</v>
      </c>
      <c r="H40" s="40">
        <f t="shared" si="14"/>
        <v>-19469604.475783542</v>
      </c>
      <c r="I40" s="4">
        <f>SUMIF('Deferred Income Tax Expense'!$K$3:$K$153,'Results Summary (DIT EXP)'!$B40,'Deferred Income Tax Expense'!O$3:O$153)+SUMIF('Deferred Income Tax Expense'!$K$290:$K$312,'Results Summary (DIT EXP)'!$B40,'Deferred Income Tax Expense'!$O$290:$O$312)</f>
        <v>0</v>
      </c>
    </row>
    <row r="41" spans="1:10">
      <c r="A41" s="555"/>
      <c r="B41" s="16" t="s">
        <v>65</v>
      </c>
      <c r="C41" s="492" t="str">
        <f t="shared" si="12"/>
        <v>41110WYU</v>
      </c>
      <c r="D41" s="57">
        <f>SUMIF('Deferred Income Tax Expense'!$K$3:$K$153,'Results Summary (DIT EXP)'!$B41,'Deferred Income Tax Expense'!F$3:F$153)+SUMIF('Deferred Income Tax Expense'!$K$290:$K$312,'Results Summary (DIT EXP)'!$B41,'Deferred Income Tax Expense'!$F$290:$F$312)</f>
        <v>-641324.4091471443</v>
      </c>
      <c r="E41" s="551">
        <f>SUMIF('Deferred Income Tax Expense'!$K$3:$K$153,'Results Summary (DIT EXP)'!$B41,'Deferred Income Tax Expense'!G$3:G$153)+SUMIF('Deferred Income Tax Expense'!$K$290:$K$312,'Results Summary (DIT EXP)'!$B41,'Deferred Income Tax Expense'!$G$290:$G$312)</f>
        <v>0</v>
      </c>
      <c r="F41" s="17">
        <f t="shared" si="13"/>
        <v>-641324.4091471443</v>
      </c>
      <c r="G41" s="371">
        <f>SUMIF('Deferred Income Tax Expense'!$K$3:$K$153,'Results Summary (DIT EXP)'!$B41,'Deferred Income Tax Expense'!I$3:I$153)+SUMIF('Deferred Income Tax Expense'!$K$290:$K$312,'Results Summary (DIT EXP)'!$B41,'Deferred Income Tax Expense'!$I$290:$I$312)</f>
        <v>0</v>
      </c>
      <c r="H41" s="41">
        <f t="shared" si="14"/>
        <v>-641324.4091471443</v>
      </c>
      <c r="I41" s="5">
        <f>SUMIF('Deferred Income Tax Expense'!$K$3:$K$153,'Results Summary (DIT EXP)'!$B41,'Deferred Income Tax Expense'!O$3:O$153)+SUMIF('Deferred Income Tax Expense'!$K$290:$K$312,'Results Summary (DIT EXP)'!$B41,'Deferred Income Tax Expense'!$O$290:$O$312)</f>
        <v>0</v>
      </c>
    </row>
    <row r="42" spans="1:10">
      <c r="A42" s="555"/>
      <c r="B42" s="46"/>
      <c r="C42" s="486"/>
      <c r="D42" s="58">
        <f t="shared" ref="D42:I42" si="15">SUBTOTAL(9,D33:D41)</f>
        <v>-75072373.672685474</v>
      </c>
      <c r="E42" s="548">
        <f t="shared" si="15"/>
        <v>0</v>
      </c>
      <c r="F42" s="18">
        <f t="shared" si="15"/>
        <v>-75072373.672685474</v>
      </c>
      <c r="G42" s="372">
        <f t="shared" si="15"/>
        <v>-47719.929999999702</v>
      </c>
      <c r="H42" s="58">
        <f t="shared" si="15"/>
        <v>-75120093.602685481</v>
      </c>
      <c r="I42" s="18">
        <f t="shared" si="15"/>
        <v>-6947479</v>
      </c>
      <c r="J42" s="351"/>
    </row>
    <row r="43" spans="1:10">
      <c r="A43" s="555"/>
      <c r="B43" s="9" t="s">
        <v>51</v>
      </c>
      <c r="C43" s="489" t="str">
        <f t="shared" ref="C43:C61" si="16">CONCATENATE("41110",B43)</f>
        <v>41110BADDEBT</v>
      </c>
      <c r="D43" s="54">
        <f>SUMIF('Deferred Income Tax Expense'!$K$3:$K$153,'Results Summary (DIT EXP)'!$B43,'Deferred Income Tax Expense'!F$3:F$153)+SUMIF('Deferred Income Tax Expense'!$K$290:$K$312,'Results Summary (DIT EXP)'!$B43,'Deferred Income Tax Expense'!$F$290:$F$312)</f>
        <v>-231600</v>
      </c>
      <c r="E43" s="56">
        <f>SUMIF('Deferred Income Tax Expense'!$K$3:$K$153,'Results Summary (DIT EXP)'!$B43,'Deferred Income Tax Expense'!G$3:G$153)+SUMIF('Deferred Income Tax Expense'!$K$290:$K$312,'Results Summary (DIT EXP)'!$B43,'Deferred Income Tax Expense'!$G$290:$G$312)</f>
        <v>0</v>
      </c>
      <c r="F43" s="51">
        <f t="shared" ref="F43:F61" si="17">SUM(D43:E43)</f>
        <v>-231600</v>
      </c>
      <c r="G43" s="4">
        <f>SUMIF('Deferred Income Tax Expense'!$K$3:$K$153,'Results Summary (DIT EXP)'!$B43,'Deferred Income Tax Expense'!I$3:I$153)+SUMIF('Deferred Income Tax Expense'!$K$290:$K$312,'Results Summary (DIT EXP)'!$B43,'Deferred Income Tax Expense'!$I$290:$I$312)</f>
        <v>0</v>
      </c>
      <c r="H43" s="55">
        <f t="shared" ref="H43:H61" si="18">SUM(F43:G43)</f>
        <v>-231600</v>
      </c>
      <c r="I43" s="54">
        <f>SUMIF('Deferred Income Tax Expense'!$K$3:$K$153,'Results Summary (DIT EXP)'!$B43,'Deferred Income Tax Expense'!O$3:O$153)+SUMIF('Deferred Income Tax Expense'!$K$290:$K$312,'Results Summary (DIT EXP)'!$B43,'Deferred Income Tax Expense'!$O$290:$O$312)</f>
        <v>-31561</v>
      </c>
    </row>
    <row r="44" spans="1:10">
      <c r="A44" s="555"/>
      <c r="B44" s="14" t="s">
        <v>102</v>
      </c>
      <c r="C44" s="491" t="str">
        <f t="shared" ref="C44:C45" si="19">CONCATENATE("41110",B44)</f>
        <v>41110CAEE</v>
      </c>
      <c r="D44" s="56">
        <f>SUMIF('Deferred Income Tax Expense'!$K$3:$K$153,'Results Summary (DIT EXP)'!$B44,'Deferred Income Tax Expense'!F$3:F$153)+SUMIF('Deferred Income Tax Expense'!$K$290:$K$312,'Results Summary (DIT EXP)'!$B44,'Deferred Income Tax Expense'!$F$290:$F$312)</f>
        <v>17437462</v>
      </c>
      <c r="E44" s="56">
        <f>SUMIF('Deferred Income Tax Expense'!$K$3:$K$153,'Results Summary (DIT EXP)'!$B44,'Deferred Income Tax Expense'!G$3:G$153)+SUMIF('Deferred Income Tax Expense'!$K$290:$K$312,'Results Summary (DIT EXP)'!$B44,'Deferred Income Tax Expense'!$G$290:$G$312)</f>
        <v>0</v>
      </c>
      <c r="F44" s="13">
        <f t="shared" ref="F44:F45" si="20">SUM(D44:E44)</f>
        <v>17437462</v>
      </c>
      <c r="G44" s="4">
        <f>SUMIF('Deferred Income Tax Expense'!$K$3:$K$153,'Results Summary (DIT EXP)'!$B44,'Deferred Income Tax Expense'!I$3:I$153)+SUMIF('Deferred Income Tax Expense'!$K$290:$K$312,'Results Summary (DIT EXP)'!$B44,'Deferred Income Tax Expense'!$I$290:$I$312)</f>
        <v>-427</v>
      </c>
      <c r="H44" s="40">
        <f t="shared" ref="H44:H45" si="21">SUM(F44:G44)</f>
        <v>17437035</v>
      </c>
      <c r="I44" s="56">
        <f>SUMIF('Deferred Income Tax Expense'!$K$3:$K$153,'Results Summary (DIT EXP)'!$B44,'Deferred Income Tax Expense'!O$3:O$153)+SUMIF('Deferred Income Tax Expense'!$K$290:$K$312,'Results Summary (DIT EXP)'!$B44,'Deferred Income Tax Expense'!$O$290:$O$312)</f>
        <v>0</v>
      </c>
    </row>
    <row r="45" spans="1:10">
      <c r="A45" s="555"/>
      <c r="B45" s="14" t="s">
        <v>145</v>
      </c>
      <c r="C45" s="491" t="str">
        <f t="shared" si="19"/>
        <v>41110CAGE</v>
      </c>
      <c r="D45" s="56">
        <f>SUMIF('Deferred Income Tax Expense'!$K$3:$K$153,'Results Summary (DIT EXP)'!$B45,'Deferred Income Tax Expense'!F$3:F$153)+SUMIF('Deferred Income Tax Expense'!$K$290:$K$312,'Results Summary (DIT EXP)'!$B45,'Deferred Income Tax Expense'!$F$290:$F$312)</f>
        <v>-877647</v>
      </c>
      <c r="E45" s="56">
        <f>SUMIF('Deferred Income Tax Expense'!$K$3:$K$153,'Results Summary (DIT EXP)'!$B45,'Deferred Income Tax Expense'!G$3:G$153)+SUMIF('Deferred Income Tax Expense'!$K$290:$K$312,'Results Summary (DIT EXP)'!$B45,'Deferred Income Tax Expense'!$G$290:$G$312)</f>
        <v>0</v>
      </c>
      <c r="F45" s="13">
        <f t="shared" si="20"/>
        <v>-877647</v>
      </c>
      <c r="G45" s="4">
        <f>SUMIF('Deferred Income Tax Expense'!$K$3:$K$153,'Results Summary (DIT EXP)'!$B45,'Deferred Income Tax Expense'!I$3:I$153)+SUMIF('Deferred Income Tax Expense'!$K$290:$K$312,'Results Summary (DIT EXP)'!$B45,'Deferred Income Tax Expense'!$I$290:$I$312)</f>
        <v>-717761</v>
      </c>
      <c r="H45" s="40">
        <f t="shared" si="21"/>
        <v>-1595408</v>
      </c>
      <c r="I45" s="56">
        <f>SUMIF('Deferred Income Tax Expense'!$K$3:$K$153,'Results Summary (DIT EXP)'!$B45,'Deferred Income Tax Expense'!O$3:O$153)+SUMIF('Deferred Income Tax Expense'!$K$290:$K$312,'Results Summary (DIT EXP)'!$B45,'Deferred Income Tax Expense'!$O$290:$O$312)</f>
        <v>0</v>
      </c>
    </row>
    <row r="46" spans="1:10">
      <c r="A46" s="555"/>
      <c r="B46" s="14" t="s">
        <v>143</v>
      </c>
      <c r="C46" s="491" t="s">
        <v>767</v>
      </c>
      <c r="D46" s="56">
        <f>SUMIF('Deferred Income Tax Expense'!$K$3:$K$153,'Results Summary (DIT EXP)'!$B46,'Deferred Income Tax Expense'!F$3:F$153)+SUMIF('Deferred Income Tax Expense'!$K$290:$K$312,'Results Summary (DIT EXP)'!$B46,'Deferred Income Tax Expense'!$F$290:$F$312)</f>
        <v>-42223</v>
      </c>
      <c r="E46" s="56">
        <f>SUMIF('Deferred Income Tax Expense'!$K$3:$K$153,'Results Summary (DIT EXP)'!$B46,'Deferred Income Tax Expense'!G$3:G$153)+SUMIF('Deferred Income Tax Expense'!$K$290:$K$312,'Results Summary (DIT EXP)'!$B46,'Deferred Income Tax Expense'!$G$290:$G$312)</f>
        <v>0</v>
      </c>
      <c r="F46" s="13">
        <f>SUM(D46:E46)</f>
        <v>-42223</v>
      </c>
      <c r="G46" s="4">
        <f>SUMIF('Deferred Income Tax Expense'!$K$3:$K$153,'Results Summary (DIT EXP)'!$B46,'Deferred Income Tax Expense'!I$3:I$153)+SUMIF('Deferred Income Tax Expense'!$K$290:$K$312,'Results Summary (DIT EXP)'!$B46,'Deferred Income Tax Expense'!$I$290:$I$312)</f>
        <v>-914073</v>
      </c>
      <c r="H46" s="40">
        <f>SUM(F46:G46)</f>
        <v>-956296</v>
      </c>
      <c r="I46" s="56">
        <f>SUMIF('Deferred Income Tax Expense'!$K$3:$K$153,'Results Summary (DIT EXP)'!$B46,'Deferred Income Tax Expense'!O$3:O$153)+SUMIF('Deferred Income Tax Expense'!$K$290:$K$312,'Results Summary (DIT EXP)'!$B46,'Deferred Income Tax Expense'!$O$290:$O$312)</f>
        <v>-211944</v>
      </c>
    </row>
    <row r="47" spans="1:10">
      <c r="A47" s="555"/>
      <c r="B47" s="15" t="s">
        <v>19</v>
      </c>
      <c r="C47" s="491" t="str">
        <f t="shared" si="16"/>
        <v>41110CIAC</v>
      </c>
      <c r="D47" s="56">
        <f>SUMIF('Deferred Income Tax Expense'!$K$3:$K$153,'Results Summary (DIT EXP)'!$B47,'Deferred Income Tax Expense'!F$3:F$153)+SUMIF('Deferred Income Tax Expense'!$K$290:$K$312,'Results Summary (DIT EXP)'!$B47,'Deferred Income Tax Expense'!$F$290:$F$312)</f>
        <v>-27014726</v>
      </c>
      <c r="E47" s="56">
        <f>SUMIF('Deferred Income Tax Expense'!$K$3:$K$153,'Results Summary (DIT EXP)'!$B47,'Deferred Income Tax Expense'!G$3:G$153)+SUMIF('Deferred Income Tax Expense'!$K$290:$K$312,'Results Summary (DIT EXP)'!$B47,'Deferred Income Tax Expense'!$G$290:$G$312)</f>
        <v>0</v>
      </c>
      <c r="F47" s="13">
        <f t="shared" si="17"/>
        <v>-27014726</v>
      </c>
      <c r="G47" s="4">
        <f>SUMIF('Deferred Income Tax Expense'!$K$3:$K$153,'Results Summary (DIT EXP)'!$B47,'Deferred Income Tax Expense'!I$3:I$153)+SUMIF('Deferred Income Tax Expense'!$K$290:$K$312,'Results Summary (DIT EXP)'!$B47,'Deferred Income Tax Expense'!$I$290:$I$312)</f>
        <v>5914909</v>
      </c>
      <c r="H47" s="40">
        <f t="shared" si="18"/>
        <v>-21099817</v>
      </c>
      <c r="I47" s="56">
        <f>SUMIF('Deferred Income Tax Expense'!$K$3:$K$153,'Results Summary (DIT EXP)'!$B47,'Deferred Income Tax Expense'!O$3:O$153)+SUMIF('Deferred Income Tax Expense'!$K$290:$K$312,'Results Summary (DIT EXP)'!$B47,'Deferred Income Tax Expense'!$O$290:$O$312)</f>
        <v>-1321698</v>
      </c>
    </row>
    <row r="48" spans="1:10">
      <c r="A48" s="555"/>
      <c r="B48" s="14" t="s">
        <v>53</v>
      </c>
      <c r="C48" s="491" t="str">
        <f t="shared" si="16"/>
        <v>41110CN</v>
      </c>
      <c r="D48" s="56">
        <f>SUMIF('Deferred Income Tax Expense'!$K$3:$K$153,'Results Summary (DIT EXP)'!$B48,'Deferred Income Tax Expense'!F$3:F$153)+SUMIF('Deferred Income Tax Expense'!$K$290:$K$312,'Results Summary (DIT EXP)'!$B48,'Deferred Income Tax Expense'!$F$290:$F$312)</f>
        <v>0</v>
      </c>
      <c r="E48" s="56">
        <f>SUMIF('Deferred Income Tax Expense'!$K$3:$K$153,'Results Summary (DIT EXP)'!$B48,'Deferred Income Tax Expense'!G$3:G$153)+SUMIF('Deferred Income Tax Expense'!$K$290:$K$312,'Results Summary (DIT EXP)'!$B48,'Deferred Income Tax Expense'!$G$290:$G$312)</f>
        <v>0</v>
      </c>
      <c r="F48" s="13">
        <f t="shared" si="17"/>
        <v>0</v>
      </c>
      <c r="G48" s="4">
        <f>SUMIF('Deferred Income Tax Expense'!$K$3:$K$153,'Results Summary (DIT EXP)'!$B48,'Deferred Income Tax Expense'!I$3:I$153)+SUMIF('Deferred Income Tax Expense'!$K$290:$K$312,'Results Summary (DIT EXP)'!$B48,'Deferred Income Tax Expense'!$I$290:$I$312)</f>
        <v>-96098</v>
      </c>
      <c r="H48" s="40">
        <f t="shared" si="18"/>
        <v>-96098</v>
      </c>
      <c r="I48" s="56">
        <f>SUMIF('Deferred Income Tax Expense'!$K$3:$K$153,'Results Summary (DIT EXP)'!$B48,'Deferred Income Tax Expense'!O$3:O$153)+SUMIF('Deferred Income Tax Expense'!$K$290:$K$312,'Results Summary (DIT EXP)'!$B48,'Deferred Income Tax Expense'!$O$290:$O$312)</f>
        <v>-6480</v>
      </c>
    </row>
    <row r="49" spans="1:14">
      <c r="A49" s="555"/>
      <c r="B49" s="14" t="s">
        <v>153</v>
      </c>
      <c r="C49" s="491" t="s">
        <v>765</v>
      </c>
      <c r="D49" s="56">
        <f>SUMIF('Deferred Income Tax Expense'!$K$3:$K$153,'Results Summary (DIT EXP)'!$B49,'Deferred Income Tax Expense'!F$3:F$153)+SUMIF('Deferred Income Tax Expense'!$K$290:$K$312,'Results Summary (DIT EXP)'!$B49,'Deferred Income Tax Expense'!$F$290:$F$312)</f>
        <v>-4093807</v>
      </c>
      <c r="E49" s="56">
        <f>SUMIF('Deferred Income Tax Expense'!$K$3:$K$153,'Results Summary (DIT EXP)'!$B49,'Deferred Income Tax Expense'!G$3:G$153)+SUMIF('Deferred Income Tax Expense'!$K$290:$K$312,'Results Summary (DIT EXP)'!$B49,'Deferred Income Tax Expense'!$G$290:$G$312)</f>
        <v>0</v>
      </c>
      <c r="F49" s="13">
        <f t="shared" ref="F49:F50" si="22">SUM(D49:E49)</f>
        <v>-4093807</v>
      </c>
      <c r="G49" s="4">
        <f>SUMIF('Deferred Income Tax Expense'!$K$3:$K$153,'Results Summary (DIT EXP)'!$B49,'Deferred Income Tax Expense'!I$3:I$153)+SUMIF('Deferred Income Tax Expense'!$K$290:$K$312,'Results Summary (DIT EXP)'!$B49,'Deferred Income Tax Expense'!$I$290:$I$312)</f>
        <v>0</v>
      </c>
      <c r="H49" s="40">
        <f t="shared" ref="H49:H50" si="23">SUM(F49:G49)</f>
        <v>-4093807</v>
      </c>
      <c r="I49" s="56">
        <f>SUMIF('Deferred Income Tax Expense'!$K$3:$K$153,'Results Summary (DIT EXP)'!$B49,'Deferred Income Tax Expense'!O$3:O$153)+SUMIF('Deferred Income Tax Expense'!$K$290:$K$312,'Results Summary (DIT EXP)'!$B49,'Deferred Income Tax Expense'!$O$290:$O$312)</f>
        <v>-925746</v>
      </c>
    </row>
    <row r="50" spans="1:14">
      <c r="A50" s="555"/>
      <c r="B50" s="14" t="s">
        <v>151</v>
      </c>
      <c r="C50" s="491" t="s">
        <v>766</v>
      </c>
      <c r="D50" s="56">
        <f>SUMIF('Deferred Income Tax Expense'!$K$3:$K$153,'Results Summary (DIT EXP)'!$B50,'Deferred Income Tax Expense'!F$3:F$153)+SUMIF('Deferred Income Tax Expense'!$K$290:$K$312,'Results Summary (DIT EXP)'!$B50,'Deferred Income Tax Expense'!$F$290:$F$312)</f>
        <v>0</v>
      </c>
      <c r="E50" s="56">
        <f>SUMIF('Deferred Income Tax Expense'!$K$3:$K$153,'Results Summary (DIT EXP)'!$B50,'Deferred Income Tax Expense'!G$3:G$153)+SUMIF('Deferred Income Tax Expense'!$K$290:$K$312,'Results Summary (DIT EXP)'!$B50,'Deferred Income Tax Expense'!$G$290:$G$312)</f>
        <v>0</v>
      </c>
      <c r="F50" s="13">
        <f t="shared" si="22"/>
        <v>0</v>
      </c>
      <c r="G50" s="4">
        <f>SUMIF('Deferred Income Tax Expense'!$K$3:$K$153,'Results Summary (DIT EXP)'!$B50,'Deferred Income Tax Expense'!I$3:I$153)+SUMIF('Deferred Income Tax Expense'!$K$290:$K$312,'Results Summary (DIT EXP)'!$B50,'Deferred Income Tax Expense'!$I$290:$I$312)</f>
        <v>-3221478</v>
      </c>
      <c r="H50" s="40">
        <f t="shared" si="23"/>
        <v>-3221478</v>
      </c>
      <c r="I50" s="56">
        <f>SUMIF('Deferred Income Tax Expense'!$K$3:$K$153,'Results Summary (DIT EXP)'!$B50,'Deferred Income Tax Expense'!O$3:O$153)+SUMIF('Deferred Income Tax Expense'!$K$290:$K$312,'Results Summary (DIT EXP)'!$B50,'Deferred Income Tax Expense'!$O$290:$O$312)</f>
        <v>-713976</v>
      </c>
    </row>
    <row r="51" spans="1:14">
      <c r="A51" s="555"/>
      <c r="B51" s="14" t="s">
        <v>45</v>
      </c>
      <c r="C51" s="491" t="str">
        <f t="shared" si="16"/>
        <v>41110GPS</v>
      </c>
      <c r="D51" s="56">
        <f>SUMIF('Deferred Income Tax Expense'!$K$3:$K$153,'Results Summary (DIT EXP)'!$B51,'Deferred Income Tax Expense'!F$3:F$153)+SUMIF('Deferred Income Tax Expense'!$K$290:$K$312,'Results Summary (DIT EXP)'!$B51,'Deferred Income Tax Expense'!$F$290:$F$312)</f>
        <v>564828</v>
      </c>
      <c r="E51" s="56">
        <f>SUMIF('Deferred Income Tax Expense'!$K$3:$K$153,'Results Summary (DIT EXP)'!$B51,'Deferred Income Tax Expense'!G$3:G$153)+SUMIF('Deferred Income Tax Expense'!$K$290:$K$312,'Results Summary (DIT EXP)'!$B51,'Deferred Income Tax Expense'!$G$290:$G$312)</f>
        <v>0</v>
      </c>
      <c r="F51" s="13">
        <f t="shared" si="17"/>
        <v>564828</v>
      </c>
      <c r="G51" s="4">
        <f>SUMIF('Deferred Income Tax Expense'!$K$3:$K$153,'Results Summary (DIT EXP)'!$B51,'Deferred Income Tax Expense'!I$3:I$153)+SUMIF('Deferred Income Tax Expense'!$K$290:$K$312,'Results Summary (DIT EXP)'!$B51,'Deferred Income Tax Expense'!$I$290:$I$312)</f>
        <v>0</v>
      </c>
      <c r="H51" s="40">
        <f t="shared" si="18"/>
        <v>564828</v>
      </c>
      <c r="I51" s="56">
        <f>SUMIF('Deferred Income Tax Expense'!$K$3:$K$153,'Results Summary (DIT EXP)'!$B51,'Deferred Income Tax Expense'!O$3:O$153)+SUMIF('Deferred Income Tax Expense'!$K$290:$K$312,'Results Summary (DIT EXP)'!$B51,'Deferred Income Tax Expense'!$O$290:$O$312)</f>
        <v>40016</v>
      </c>
    </row>
    <row r="52" spans="1:14">
      <c r="A52" s="555"/>
      <c r="B52" s="15" t="s">
        <v>310</v>
      </c>
      <c r="C52" s="491" t="str">
        <f t="shared" si="16"/>
        <v>41110NREG</v>
      </c>
      <c r="D52" s="56">
        <f>SUMIF('Deferred Income Tax Expense'!$K$3:$K$153,'Results Summary (DIT EXP)'!$B52,'Deferred Income Tax Expense'!F$3:F$153)+SUMIF('Deferred Income Tax Expense'!$K$290:$K$312,'Results Summary (DIT EXP)'!$B52,'Deferred Income Tax Expense'!$F$290:$F$312)</f>
        <v>25738370</v>
      </c>
      <c r="E52" s="56">
        <f>SUMIF('Deferred Income Tax Expense'!$K$3:$K$153,'Results Summary (DIT EXP)'!$B52,'Deferred Income Tax Expense'!G$3:G$153)+SUMIF('Deferred Income Tax Expense'!$K$290:$K$312,'Results Summary (DIT EXP)'!$B52,'Deferred Income Tax Expense'!$G$290:$G$312)</f>
        <v>0</v>
      </c>
      <c r="F52" s="13">
        <f t="shared" si="17"/>
        <v>25738370</v>
      </c>
      <c r="G52" s="4">
        <f>SUMIF('Deferred Income Tax Expense'!$K$3:$K$153,'Results Summary (DIT EXP)'!$B52,'Deferred Income Tax Expense'!I$3:I$153)+SUMIF('Deferred Income Tax Expense'!$K$290:$K$312,'Results Summary (DIT EXP)'!$B52,'Deferred Income Tax Expense'!$I$290:$I$312)</f>
        <v>0</v>
      </c>
      <c r="H52" s="40">
        <f t="shared" ref="H52" si="24">SUM(F52:G52)</f>
        <v>25738370</v>
      </c>
      <c r="I52" s="56">
        <f>SUMIF('Deferred Income Tax Expense'!$K$3:$K$153,'Results Summary (DIT EXP)'!$B52,'Deferred Income Tax Expense'!O$3:O$153)+SUMIF('Deferred Income Tax Expense'!$K$290:$K$312,'Results Summary (DIT EXP)'!$B52,'Deferred Income Tax Expense'!$O$290:$O$312)</f>
        <v>0</v>
      </c>
    </row>
    <row r="53" spans="1:14">
      <c r="A53" s="555"/>
      <c r="B53" s="15" t="s">
        <v>11</v>
      </c>
      <c r="C53" s="491" t="str">
        <f t="shared" si="16"/>
        <v>41110SCHMDEXP</v>
      </c>
      <c r="D53" s="56">
        <f>SUMIF('Deferred Income Tax Expense'!$K$3:$K$153,'Results Summary (DIT EXP)'!$B53,'Deferred Income Tax Expense'!F$3:F$153)+SUMIF('Deferred Income Tax Expense'!$K$290:$K$312,'Results Summary (DIT EXP)'!$B53,'Deferred Income Tax Expense'!$F$290:$F$312)</f>
        <v>-263425062</v>
      </c>
      <c r="E53" s="56">
        <f>SUMIF('Deferred Income Tax Expense'!$K$3:$K$153,'Results Summary (DIT EXP)'!$B53,'Deferred Income Tax Expense'!G$3:G$153)+SUMIF('Deferred Income Tax Expense'!$K$290:$K$312,'Results Summary (DIT EXP)'!$B53,'Deferred Income Tax Expense'!$G$290:$G$312)</f>
        <v>0</v>
      </c>
      <c r="F53" s="13">
        <f t="shared" si="17"/>
        <v>-263425062</v>
      </c>
      <c r="G53" s="4">
        <f>SUMIF('Deferred Income Tax Expense'!$K$3:$K$153,'Results Summary (DIT EXP)'!$B53,'Deferred Income Tax Expense'!I$3:I$153)+SUMIF('Deferred Income Tax Expense'!$K$290:$K$312,'Results Summary (DIT EXP)'!$B53,'Deferred Income Tax Expense'!$I$290:$I$312)</f>
        <v>2836092</v>
      </c>
      <c r="H53" s="40">
        <f t="shared" si="18"/>
        <v>-260588970</v>
      </c>
      <c r="I53" s="56">
        <f>SUMIF('Deferred Income Tax Expense'!$K$3:$K$153,'Results Summary (DIT EXP)'!$B53,'Deferred Income Tax Expense'!O$3:O$153)+SUMIF('Deferred Income Tax Expense'!$K$290:$K$312,'Results Summary (DIT EXP)'!$B53,'Deferred Income Tax Expense'!$O$290:$O$312)</f>
        <v>-18100785</v>
      </c>
    </row>
    <row r="54" spans="1:14">
      <c r="A54" s="555"/>
      <c r="B54" s="15" t="s">
        <v>13</v>
      </c>
      <c r="C54" s="491" t="str">
        <f t="shared" si="16"/>
        <v>41110SE</v>
      </c>
      <c r="D54" s="56">
        <f>SUMIF('Deferred Income Tax Expense'!$K$3:$K$153,'Results Summary (DIT EXP)'!$B54,'Deferred Income Tax Expense'!F$3:F$153)+SUMIF('Deferred Income Tax Expense'!$K$290:$K$312,'Results Summary (DIT EXP)'!$B54,'Deferred Income Tax Expense'!$F$290:$F$312)</f>
        <v>0</v>
      </c>
      <c r="E54" s="56">
        <f>SUMIF('Deferred Income Tax Expense'!$K$3:$K$153,'Results Summary (DIT EXP)'!$B54,'Deferred Income Tax Expense'!G$3:G$153)+SUMIF('Deferred Income Tax Expense'!$K$290:$K$312,'Results Summary (DIT EXP)'!$B54,'Deferred Income Tax Expense'!$G$290:$G$312)</f>
        <v>0</v>
      </c>
      <c r="F54" s="13">
        <f t="shared" si="17"/>
        <v>0</v>
      </c>
      <c r="G54" s="4">
        <f>SUMIF('Deferred Income Tax Expense'!$K$3:$K$153,'Results Summary (DIT EXP)'!$B54,'Deferred Income Tax Expense'!I$3:I$153)+SUMIF('Deferred Income Tax Expense'!$K$290:$K$312,'Results Summary (DIT EXP)'!$B54,'Deferred Income Tax Expense'!$I$290:$I$312)</f>
        <v>0</v>
      </c>
      <c r="H54" s="40">
        <f t="shared" si="18"/>
        <v>0</v>
      </c>
      <c r="I54" s="56">
        <f>SUMIF('Deferred Income Tax Expense'!$K$3:$K$153,'Results Summary (DIT EXP)'!$B54,'Deferred Income Tax Expense'!O$3:O$153)+SUMIF('Deferred Income Tax Expense'!$K$290:$K$312,'Results Summary (DIT EXP)'!$B54,'Deferred Income Tax Expense'!$O$290:$O$312)</f>
        <v>0</v>
      </c>
      <c r="N54" s="351"/>
    </row>
    <row r="55" spans="1:14">
      <c r="A55" s="555"/>
      <c r="B55" s="14" t="s">
        <v>18</v>
      </c>
      <c r="C55" s="491" t="str">
        <f t="shared" si="16"/>
        <v>41110SG</v>
      </c>
      <c r="D55" s="56">
        <f>SUMIF('Deferred Income Tax Expense'!$K$3:$K$153,'Results Summary (DIT EXP)'!$B55,'Deferred Income Tax Expense'!F$3:F$153)+SUMIF('Deferred Income Tax Expense'!$K$290:$K$312,'Results Summary (DIT EXP)'!$B55,'Deferred Income Tax Expense'!$F$290:$F$312)</f>
        <v>-596402.89139114891</v>
      </c>
      <c r="E55" s="56">
        <f>SUMIF('Deferred Income Tax Expense'!$K$3:$K$153,'Results Summary (DIT EXP)'!$B55,'Deferred Income Tax Expense'!G$3:G$153)+SUMIF('Deferred Income Tax Expense'!$K$290:$K$312,'Results Summary (DIT EXP)'!$B55,'Deferred Income Tax Expense'!$G$290:$G$312)</f>
        <v>0</v>
      </c>
      <c r="F55" s="13">
        <f t="shared" si="17"/>
        <v>-596402.89139114891</v>
      </c>
      <c r="G55" s="4">
        <f>SUMIF('Deferred Income Tax Expense'!$K$3:$K$153,'Results Summary (DIT EXP)'!$B55,'Deferred Income Tax Expense'!I$3:I$153)+SUMIF('Deferred Income Tax Expense'!$K$290:$K$312,'Results Summary (DIT EXP)'!$B55,'Deferred Income Tax Expense'!$I$290:$I$312)</f>
        <v>2973303</v>
      </c>
      <c r="H55" s="40">
        <f t="shared" si="18"/>
        <v>2376900.1086088512</v>
      </c>
      <c r="I55" s="56">
        <f>SUMIF('Deferred Income Tax Expense'!$K$3:$K$153,'Results Summary (DIT EXP)'!$B55,'Deferred Income Tax Expense'!O$3:O$153)+SUMIF('Deferred Income Tax Expense'!$K$290:$K$312,'Results Summary (DIT EXP)'!$B55,'Deferred Income Tax Expense'!$O$290:$O$312)</f>
        <v>189648</v>
      </c>
      <c r="J55" s="351"/>
    </row>
    <row r="56" spans="1:14">
      <c r="A56" s="555"/>
      <c r="B56" s="15" t="s">
        <v>29</v>
      </c>
      <c r="C56" s="491" t="str">
        <f t="shared" si="16"/>
        <v>41110SGCT</v>
      </c>
      <c r="D56" s="56">
        <f>SUMIF('Deferred Income Tax Expense'!$K$3:$K$153,'Results Summary (DIT EXP)'!$B56,'Deferred Income Tax Expense'!F$3:F$153)+SUMIF('Deferred Income Tax Expense'!$K$290:$K$312,'Results Summary (DIT EXP)'!$B56,'Deferred Income Tax Expense'!$F$290:$F$312)</f>
        <v>0</v>
      </c>
      <c r="E56" s="56">
        <f>SUMIF('Deferred Income Tax Expense'!$K$3:$K$153,'Results Summary (DIT EXP)'!$B56,'Deferred Income Tax Expense'!G$3:G$153)+SUMIF('Deferred Income Tax Expense'!$K$290:$K$312,'Results Summary (DIT EXP)'!$B56,'Deferred Income Tax Expense'!$G$290:$G$312)</f>
        <v>0</v>
      </c>
      <c r="F56" s="13">
        <f t="shared" si="17"/>
        <v>0</v>
      </c>
      <c r="G56" s="4">
        <f>SUMIF('Deferred Income Tax Expense'!$K$3:$K$153,'Results Summary (DIT EXP)'!$B56,'Deferred Income Tax Expense'!I$3:I$153)+SUMIF('Deferred Income Tax Expense'!$K$290:$K$312,'Results Summary (DIT EXP)'!$B56,'Deferred Income Tax Expense'!$I$290:$I$312)</f>
        <v>0</v>
      </c>
      <c r="H56" s="40">
        <f t="shared" si="18"/>
        <v>0</v>
      </c>
      <c r="I56" s="56">
        <f>SUMIF('Deferred Income Tax Expense'!$K$3:$K$153,'Results Summary (DIT EXP)'!$B56,'Deferred Income Tax Expense'!O$3:O$153)+SUMIF('Deferred Income Tax Expense'!$K$290:$K$312,'Results Summary (DIT EXP)'!$B56,'Deferred Income Tax Expense'!$O$290:$O$312)</f>
        <v>0</v>
      </c>
    </row>
    <row r="57" spans="1:14">
      <c r="A57" s="555"/>
      <c r="B57" s="15" t="s">
        <v>15</v>
      </c>
      <c r="C57" s="491" t="str">
        <f t="shared" si="16"/>
        <v>41110SNP</v>
      </c>
      <c r="D57" s="56">
        <f>SUMIF('Deferred Income Tax Expense'!$K$3:$K$153,'Results Summary (DIT EXP)'!$B57,'Deferred Income Tax Expense'!F$3:F$153)+SUMIF('Deferred Income Tax Expense'!$K$290:$K$312,'Results Summary (DIT EXP)'!$B57,'Deferred Income Tax Expense'!$F$290:$F$312)</f>
        <v>-10509516</v>
      </c>
      <c r="E57" s="56">
        <f>SUMIF('Deferred Income Tax Expense'!$K$3:$K$153,'Results Summary (DIT EXP)'!$B57,'Deferred Income Tax Expense'!G$3:G$153)+SUMIF('Deferred Income Tax Expense'!$K$290:$K$312,'Results Summary (DIT EXP)'!$B57,'Deferred Income Tax Expense'!$G$290:$G$312)</f>
        <v>0</v>
      </c>
      <c r="F57" s="13">
        <f t="shared" si="17"/>
        <v>-10509516</v>
      </c>
      <c r="G57" s="4">
        <f>SUMIF('Deferred Income Tax Expense'!$K$3:$K$153,'Results Summary (DIT EXP)'!$B57,'Deferred Income Tax Expense'!I$3:I$153)+SUMIF('Deferred Income Tax Expense'!$K$290:$K$312,'Results Summary (DIT EXP)'!$B57,'Deferred Income Tax Expense'!$I$290:$I$312)</f>
        <v>-32749290</v>
      </c>
      <c r="H57" s="40">
        <f t="shared" si="18"/>
        <v>-43258806</v>
      </c>
      <c r="I57" s="56">
        <f>SUMIF('Deferred Income Tax Expense'!$K$3:$K$153,'Results Summary (DIT EXP)'!$B57,'Deferred Income Tax Expense'!O$3:O$153)+SUMIF('Deferred Income Tax Expense'!$K$290:$K$312,'Results Summary (DIT EXP)'!$B57,'Deferred Income Tax Expense'!$O$290:$O$312)</f>
        <v>-2977999</v>
      </c>
    </row>
    <row r="58" spans="1:14">
      <c r="A58" s="555"/>
      <c r="B58" s="14" t="s">
        <v>20</v>
      </c>
      <c r="C58" s="491" t="str">
        <f t="shared" si="16"/>
        <v>41110SNPD</v>
      </c>
      <c r="D58" s="56">
        <f>SUMIF('Deferred Income Tax Expense'!$K$3:$K$153,'Results Summary (DIT EXP)'!$B58,'Deferred Income Tax Expense'!F$3:F$153)+SUMIF('Deferred Income Tax Expense'!$K$290:$K$312,'Results Summary (DIT EXP)'!$B58,'Deferred Income Tax Expense'!$F$290:$F$312)</f>
        <v>-975981</v>
      </c>
      <c r="E58" s="56">
        <f>SUMIF('Deferred Income Tax Expense'!$K$3:$K$153,'Results Summary (DIT EXP)'!$B58,'Deferred Income Tax Expense'!G$3:G$153)+SUMIF('Deferred Income Tax Expense'!$K$290:$K$312,'Results Summary (DIT EXP)'!$B58,'Deferred Income Tax Expense'!$G$290:$G$312)</f>
        <v>0</v>
      </c>
      <c r="F58" s="13">
        <f t="shared" si="17"/>
        <v>-975981</v>
      </c>
      <c r="G58" s="4">
        <f>SUMIF('Deferred Income Tax Expense'!$K$3:$K$153,'Results Summary (DIT EXP)'!$B58,'Deferred Income Tax Expense'!I$3:I$153)+SUMIF('Deferred Income Tax Expense'!$K$290:$K$312,'Results Summary (DIT EXP)'!$B58,'Deferred Income Tax Expense'!$I$290:$I$312)</f>
        <v>975981</v>
      </c>
      <c r="H58" s="40">
        <f>SUM(F58:G58)</f>
        <v>0</v>
      </c>
      <c r="I58" s="56">
        <f>SUMIF('Deferred Income Tax Expense'!$K$3:$K$153,'Results Summary (DIT EXP)'!$B58,'Deferred Income Tax Expense'!O$3:O$153)+SUMIF('Deferred Income Tax Expense'!$K$290:$K$312,'Results Summary (DIT EXP)'!$B58,'Deferred Income Tax Expense'!$O$290:$O$312)</f>
        <v>0</v>
      </c>
    </row>
    <row r="59" spans="1:14">
      <c r="A59" s="555"/>
      <c r="B59" s="15" t="s">
        <v>10</v>
      </c>
      <c r="C59" s="491" t="str">
        <f t="shared" si="16"/>
        <v>41110SO</v>
      </c>
      <c r="D59" s="56">
        <f>SUMIF('Deferred Income Tax Expense'!$K$3:$K$153,'Results Summary (DIT EXP)'!$B59,'Deferred Income Tax Expense'!F$3:F$153)+SUMIF('Deferred Income Tax Expense'!$K$290:$K$312,'Results Summary (DIT EXP)'!$B59,'Deferred Income Tax Expense'!$F$290:$F$312)</f>
        <v>1852592</v>
      </c>
      <c r="E59" s="56">
        <f>SUMIF('Deferred Income Tax Expense'!$K$3:$K$153,'Results Summary (DIT EXP)'!$B59,'Deferred Income Tax Expense'!G$3:G$153)+SUMIF('Deferred Income Tax Expense'!$K$290:$K$312,'Results Summary (DIT EXP)'!$B59,'Deferred Income Tax Expense'!$G$290:$G$312)</f>
        <v>0</v>
      </c>
      <c r="F59" s="13">
        <f t="shared" si="17"/>
        <v>1852592</v>
      </c>
      <c r="G59" s="4">
        <f>SUMIF('Deferred Income Tax Expense'!$K$3:$K$153,'Results Summary (DIT EXP)'!$B59,'Deferred Income Tax Expense'!I$3:I$153)+SUMIF('Deferred Income Tax Expense'!$K$290:$K$312,'Results Summary (DIT EXP)'!$B59,'Deferred Income Tax Expense'!$I$290:$I$312)</f>
        <v>3529627</v>
      </c>
      <c r="H59" s="40">
        <f t="shared" si="18"/>
        <v>5382219</v>
      </c>
      <c r="I59" s="56">
        <f>SUMIF('Deferred Income Tax Expense'!$K$3:$K$153,'Results Summary (DIT EXP)'!$B59,'Deferred Income Tax Expense'!O$3:O$153)+SUMIF('Deferred Income Tax Expense'!$K$290:$K$312,'Results Summary (DIT EXP)'!$B59,'Deferred Income Tax Expense'!$O$290:$O$312)</f>
        <v>381308</v>
      </c>
      <c r="J59" s="351"/>
      <c r="K59" s="351"/>
    </row>
    <row r="60" spans="1:14">
      <c r="A60" s="555"/>
      <c r="B60" s="14" t="s">
        <v>41</v>
      </c>
      <c r="C60" s="491" t="str">
        <f t="shared" si="16"/>
        <v>41110TAXDEPR</v>
      </c>
      <c r="D60" s="56">
        <f>SUMIF('Deferred Income Tax Expense'!$K$3:$K$153,'Results Summary (DIT EXP)'!$B60,'Deferred Income Tax Expense'!F$3:F$153)+SUMIF('Deferred Income Tax Expense'!$K$290:$K$312,'Results Summary (DIT EXP)'!$B60,'Deferred Income Tax Expense'!$F$290:$F$312)</f>
        <v>0</v>
      </c>
      <c r="E60" s="56">
        <f>SUMIF('Deferred Income Tax Expense'!$K$3:$K$153,'Results Summary (DIT EXP)'!$B60,'Deferred Income Tax Expense'!G$3:G$153)+SUMIF('Deferred Income Tax Expense'!$K$290:$K$312,'Results Summary (DIT EXP)'!$B60,'Deferred Income Tax Expense'!$G$290:$G$312)</f>
        <v>0</v>
      </c>
      <c r="F60" s="13">
        <f t="shared" si="17"/>
        <v>0</v>
      </c>
      <c r="G60" s="4">
        <f>SUMIF('Deferred Income Tax Expense'!$K$3:$K$153,'Results Summary (DIT EXP)'!$B60,'Deferred Income Tax Expense'!I$3:I$153)+SUMIF('Deferred Income Tax Expense'!$K$290:$K$312,'Results Summary (DIT EXP)'!$B60,'Deferred Income Tax Expense'!$I$290:$I$312)</f>
        <v>0</v>
      </c>
      <c r="H60" s="40">
        <f t="shared" si="18"/>
        <v>0</v>
      </c>
      <c r="I60" s="56">
        <f>SUMIF('Deferred Income Tax Expense'!$K$3:$K$153,'Results Summary (DIT EXP)'!$B60,'Deferred Income Tax Expense'!O$3:O$153)+SUMIF('Deferred Income Tax Expense'!$K$290:$K$312,'Results Summary (DIT EXP)'!$B60,'Deferred Income Tax Expense'!$O$290:$O$312)</f>
        <v>0</v>
      </c>
    </row>
    <row r="61" spans="1:14">
      <c r="A61" s="558"/>
      <c r="B61" s="19" t="s">
        <v>36</v>
      </c>
      <c r="C61" s="493" t="str">
        <f t="shared" si="16"/>
        <v>41110TROJD</v>
      </c>
      <c r="D61" s="57">
        <f>SUMIF('Deferred Income Tax Expense'!$K$3:$K$153,'Results Summary (DIT EXP)'!$B61,'Deferred Income Tax Expense'!F$3:F$153)+SUMIF('Deferred Income Tax Expense'!$K$290:$K$312,'Results Summary (DIT EXP)'!$B61,'Deferred Income Tax Expense'!$F$290:$F$312)</f>
        <v>0</v>
      </c>
      <c r="E61" s="56">
        <f>SUMIF('Deferred Income Tax Expense'!$K$3:$K$153,'Results Summary (DIT EXP)'!$B61,'Deferred Income Tax Expense'!G$3:G$153)+SUMIF('Deferred Income Tax Expense'!$K$290:$K$312,'Results Summary (DIT EXP)'!$B61,'Deferred Income Tax Expense'!$G$290:$G$312)</f>
        <v>0</v>
      </c>
      <c r="F61" s="17">
        <f t="shared" si="17"/>
        <v>0</v>
      </c>
      <c r="G61" s="4">
        <f>SUMIF('Deferred Income Tax Expense'!$K$3:$K$153,'Results Summary (DIT EXP)'!$B61,'Deferred Income Tax Expense'!I$3:I$153)+SUMIF('Deferred Income Tax Expense'!$K$290:$K$312,'Results Summary (DIT EXP)'!$B61,'Deferred Income Tax Expense'!$I$290:$I$312)</f>
        <v>0</v>
      </c>
      <c r="H61" s="41">
        <f t="shared" si="18"/>
        <v>0</v>
      </c>
      <c r="I61" s="57">
        <f>SUMIF('Deferred Income Tax Expense'!$K$3:$K$153,'Results Summary (DIT EXP)'!$B61,'Deferred Income Tax Expense'!O$3:O$153)+SUMIF('Deferred Income Tax Expense'!$K$290:$K$312,'Results Summary (DIT EXP)'!$B61,'Deferred Income Tax Expense'!$O$290:$O$312)</f>
        <v>0</v>
      </c>
    </row>
    <row r="62" spans="1:14">
      <c r="A62" s="21"/>
      <c r="B62" s="8"/>
      <c r="C62" s="8"/>
      <c r="D62" s="20">
        <f t="shared" ref="D62:I62" si="25">SUBTOTAL(9,D33:D61)</f>
        <v>-337246086.56407666</v>
      </c>
      <c r="E62" s="20">
        <f t="shared" si="25"/>
        <v>0</v>
      </c>
      <c r="F62" s="20">
        <f t="shared" si="25"/>
        <v>-337246086.56407666</v>
      </c>
      <c r="G62" s="20">
        <f t="shared" si="25"/>
        <v>-21516934.93</v>
      </c>
      <c r="H62" s="20">
        <f t="shared" si="25"/>
        <v>-358763021.49407661</v>
      </c>
      <c r="I62" s="20">
        <f t="shared" si="25"/>
        <v>-30626696</v>
      </c>
    </row>
    <row r="63" spans="1:14">
      <c r="A63" s="7"/>
      <c r="B63" s="8"/>
      <c r="C63" s="8"/>
      <c r="D63" s="20">
        <f t="shared" ref="D63:I63" si="26">SUBTOTAL(9,D3:D62)</f>
        <v>58083339.435923353</v>
      </c>
      <c r="E63" s="20">
        <f t="shared" si="26"/>
        <v>0</v>
      </c>
      <c r="F63" s="20">
        <f t="shared" si="26"/>
        <v>58083339.435923353</v>
      </c>
      <c r="G63" s="20">
        <f t="shared" si="26"/>
        <v>3093188.0700000003</v>
      </c>
      <c r="H63" s="20">
        <f t="shared" si="26"/>
        <v>61176527.505923346</v>
      </c>
      <c r="I63" s="20">
        <f t="shared" si="26"/>
        <v>-2416794</v>
      </c>
    </row>
  </sheetData>
  <mergeCells count="2">
    <mergeCell ref="A3:A31"/>
    <mergeCell ref="A33:A61"/>
  </mergeCells>
  <pageMargins left="0.75" right="0.75" top="1" bottom="0.75" header="0.5" footer="0.5"/>
  <pageSetup scale="52" orientation="portrait" r:id="rId1"/>
  <headerFooter>
    <oddHeader>&amp;L&amp;"Arial,Bold"&amp;10PacifiCorp 
Washington General Rate Case - Rebuttal
Twelve Months Ending December 31, 2024</oddHeader>
    <oddFooter>&amp;L&amp;"Arial,Bold"&amp;10RESULTS SUMMARY ~ SCHEDULE M&amp;R&amp;"Arial,Bold"&amp;10Page &amp;P of &amp;N</oddFooter>
  </headerFooter>
  <ignoredErrors>
    <ignoredError sqref="G3:G13 G47:G50 G22:G43 G51:G61 G17:G19 G14:G16 G20:G21 G44:G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14"/>
  <sheetViews>
    <sheetView zoomScale="80" zoomScaleNormal="80" zoomScaleSheetLayoutView="70" workbookViewId="0">
      <pane xSplit="1" ySplit="2" topLeftCell="B3" activePane="bottomRight" state="frozen"/>
      <selection activeCell="K19" sqref="K19"/>
      <selection pane="topRight" activeCell="K19" sqref="K19"/>
      <selection pane="bottomLeft" activeCell="K19" sqref="K19"/>
      <selection pane="bottomRight" activeCell="B3" sqref="B3"/>
    </sheetView>
  </sheetViews>
  <sheetFormatPr defaultColWidth="9.140625" defaultRowHeight="12.75"/>
  <cols>
    <col min="1" max="1" width="4.7109375" style="3" customWidth="1"/>
    <col min="2" max="9" width="20.7109375" style="3" customWidth="1"/>
    <col min="10" max="10" width="11.5703125" style="1" bestFit="1" customWidth="1"/>
    <col min="11" max="11" width="9.140625" style="1"/>
    <col min="12" max="12" width="15.5703125" style="1" bestFit="1" customWidth="1"/>
    <col min="13" max="16384" width="9.140625" style="1"/>
  </cols>
  <sheetData>
    <row r="1" spans="1:10">
      <c r="A1" s="125" t="s">
        <v>6</v>
      </c>
      <c r="B1" s="127"/>
      <c r="C1" s="150"/>
      <c r="D1" s="128" t="s">
        <v>2</v>
      </c>
      <c r="E1" s="128"/>
      <c r="F1" s="129"/>
      <c r="G1" s="128"/>
      <c r="H1" s="130"/>
      <c r="I1" s="60" t="s">
        <v>305</v>
      </c>
    </row>
    <row r="2" spans="1:10">
      <c r="A2" s="148"/>
      <c r="B2" s="148"/>
      <c r="C2" s="148"/>
      <c r="D2" s="149" t="s">
        <v>74</v>
      </c>
      <c r="E2" s="149" t="s">
        <v>318</v>
      </c>
      <c r="F2" s="149" t="s">
        <v>550</v>
      </c>
      <c r="G2" s="149" t="s">
        <v>259</v>
      </c>
      <c r="H2" s="149" t="s">
        <v>72</v>
      </c>
      <c r="I2" s="61" t="s">
        <v>267</v>
      </c>
    </row>
    <row r="3" spans="1:10" ht="12.75" customHeight="1">
      <c r="A3" s="557">
        <v>190</v>
      </c>
      <c r="B3" s="9" t="s">
        <v>16</v>
      </c>
      <c r="C3" s="9" t="str">
        <f t="shared" ref="C3:C11" si="0">CONCATENATE("190",B3)</f>
        <v>190CA</v>
      </c>
      <c r="D3" s="536">
        <f>SUMIF('Accumulated Deferred Income Tax'!$Y$3:$Y$161,'Results Summary (ADIT)'!B3,'Accumulated Deferred Income Tax'!$T$3:$T$161)</f>
        <v>9287318</v>
      </c>
      <c r="E3" s="536">
        <v>0</v>
      </c>
      <c r="F3" s="537">
        <f t="shared" ref="F3:F11" si="1">SUM(D3:E3)</f>
        <v>9287318</v>
      </c>
      <c r="G3" s="536">
        <f>SUMIF('Accumulated Deferred Income Tax'!$Y$3:$Y$161,'Results Summary (ADIT)'!B3,'Accumulated Deferred Income Tax'!$W$3:$W$161)</f>
        <v>0</v>
      </c>
      <c r="H3" s="534">
        <f>SUM(F3:G3)</f>
        <v>9287318</v>
      </c>
      <c r="I3" s="536">
        <f>SUMIF('Accumulated Deferred Income Tax'!$Y$3:$Y$161,'Results Summary (ADIT)'!B3,'Accumulated Deferred Income Tax'!$AC$3:$AC$161)</f>
        <v>0</v>
      </c>
    </row>
    <row r="4" spans="1:10">
      <c r="A4" s="555"/>
      <c r="B4" s="12" t="s">
        <v>64</v>
      </c>
      <c r="C4" s="12" t="str">
        <f t="shared" si="0"/>
        <v>190FERC</v>
      </c>
      <c r="D4" s="4">
        <f>SUMIF('Accumulated Deferred Income Tax'!$Y$3:$Y$161,'Results Summary (ADIT)'!B4,'Accumulated Deferred Income Tax'!$T$3:$T$161)</f>
        <v>0</v>
      </c>
      <c r="E4" s="4">
        <v>0</v>
      </c>
      <c r="F4" s="40">
        <f t="shared" si="1"/>
        <v>0</v>
      </c>
      <c r="G4" s="4">
        <f>SUMIF('Accumulated Deferred Income Tax'!$Y$3:$Y$161,'Results Summary (ADIT)'!B4,'Accumulated Deferred Income Tax'!$W$3:$W$161)</f>
        <v>0</v>
      </c>
      <c r="H4" s="13">
        <f t="shared" ref="H4:H11" si="2">SUM(F4:G4)</f>
        <v>0</v>
      </c>
      <c r="I4" s="4">
        <f>SUMIF('Accumulated Deferred Income Tax'!$Y$3:$Y$161,'Results Summary (ADIT)'!B4,'Accumulated Deferred Income Tax'!$AC$3:$AC$161)</f>
        <v>0</v>
      </c>
    </row>
    <row r="5" spans="1:10">
      <c r="A5" s="555"/>
      <c r="B5" s="14" t="s">
        <v>27</v>
      </c>
      <c r="C5" s="14" t="str">
        <f t="shared" si="0"/>
        <v>190IDU</v>
      </c>
      <c r="D5" s="4">
        <f>SUMIF('Accumulated Deferred Income Tax'!$Y$3:$Y$161,'Results Summary (ADIT)'!B5,'Accumulated Deferred Income Tax'!$T$3:$T$161)</f>
        <v>23208545</v>
      </c>
      <c r="E5" s="4">
        <v>0</v>
      </c>
      <c r="F5" s="40">
        <f t="shared" si="1"/>
        <v>23208545</v>
      </c>
      <c r="G5" s="4">
        <f>SUMIF('Accumulated Deferred Income Tax'!$Y$3:$Y$161,'Results Summary (ADIT)'!B5,'Accumulated Deferred Income Tax'!$W$3:$W$161)</f>
        <v>0</v>
      </c>
      <c r="H5" s="13">
        <f t="shared" si="2"/>
        <v>23208545</v>
      </c>
      <c r="I5" s="4">
        <f>SUMIF('Accumulated Deferred Income Tax'!$Y$3:$Y$161,'Results Summary (ADIT)'!B5,'Accumulated Deferred Income Tax'!$AC$3:$AC$161)</f>
        <v>0</v>
      </c>
    </row>
    <row r="6" spans="1:10">
      <c r="A6" s="555"/>
      <c r="B6" s="14" t="s">
        <v>28</v>
      </c>
      <c r="C6" s="14" t="str">
        <f t="shared" si="0"/>
        <v>190OR</v>
      </c>
      <c r="D6" s="4">
        <f>SUMIF('Accumulated Deferred Income Tax'!$Y$3:$Y$161,'Results Summary (ADIT)'!B6,'Accumulated Deferred Income Tax'!$T$3:$T$161)</f>
        <v>95953167</v>
      </c>
      <c r="E6" s="4">
        <v>0</v>
      </c>
      <c r="F6" s="40">
        <f t="shared" si="1"/>
        <v>95953167</v>
      </c>
      <c r="G6" s="4">
        <f>SUMIF('Accumulated Deferred Income Tax'!$Y$3:$Y$161,'Results Summary (ADIT)'!B6,'Accumulated Deferred Income Tax'!$W$3:$W$161)</f>
        <v>0</v>
      </c>
      <c r="H6" s="13">
        <f t="shared" si="2"/>
        <v>95953167</v>
      </c>
      <c r="I6" s="4">
        <f>SUMIF('Accumulated Deferred Income Tax'!$Y$3:$Y$161,'Results Summary (ADIT)'!B6,'Accumulated Deferred Income Tax'!$AC$3:$AC$161)</f>
        <v>0</v>
      </c>
    </row>
    <row r="7" spans="1:10">
      <c r="A7" s="555"/>
      <c r="B7" s="15" t="s">
        <v>14</v>
      </c>
      <c r="C7" s="491" t="str">
        <f t="shared" si="0"/>
        <v>190OTHER</v>
      </c>
      <c r="D7" s="4">
        <f>SUMIF('Accumulated Deferred Income Tax'!$Y$3:$Y$161,'Results Summary (ADIT)'!B7,'Accumulated Deferred Income Tax'!$T$3:$T$161)</f>
        <v>21969510</v>
      </c>
      <c r="E7" s="4">
        <v>0</v>
      </c>
      <c r="F7" s="40">
        <f t="shared" si="1"/>
        <v>21969510</v>
      </c>
      <c r="G7" s="4">
        <f>SUMIF('Accumulated Deferred Income Tax'!$Y$3:$Y$161,'Results Summary (ADIT)'!B7,'Accumulated Deferred Income Tax'!$W$3:$W$161)</f>
        <v>0</v>
      </c>
      <c r="H7" s="13">
        <f t="shared" si="2"/>
        <v>21969510</v>
      </c>
      <c r="I7" s="4">
        <f>SUMIF('Accumulated Deferred Income Tax'!$Y$3:$Y$161,'Results Summary (ADIT)'!B7,'Accumulated Deferred Income Tax'!$AC$3:$AC$161)</f>
        <v>0</v>
      </c>
    </row>
    <row r="8" spans="1:10">
      <c r="A8" s="555"/>
      <c r="B8" s="15" t="s">
        <v>26</v>
      </c>
      <c r="C8" s="491" t="str">
        <f t="shared" si="0"/>
        <v>190UT</v>
      </c>
      <c r="D8" s="4">
        <f>SUMIF('Accumulated Deferred Income Tax'!$Y$3:$Y$161,'Results Summary (ADIT)'!B8,'Accumulated Deferred Income Tax'!$T$3:$T$161)</f>
        <v>170701485</v>
      </c>
      <c r="E8" s="4">
        <v>0</v>
      </c>
      <c r="F8" s="40">
        <f t="shared" si="1"/>
        <v>170701485</v>
      </c>
      <c r="G8" s="4">
        <f>SUMIF('Accumulated Deferred Income Tax'!$Y$3:$Y$161,'Results Summary (ADIT)'!B8,'Accumulated Deferred Income Tax'!$W$3:$W$161)</f>
        <v>0</v>
      </c>
      <c r="H8" s="40">
        <f t="shared" si="2"/>
        <v>170701485</v>
      </c>
      <c r="I8" s="4">
        <f>SUMIF('Accumulated Deferred Income Tax'!$Y$3:$Y$161,'Results Summary (ADIT)'!B8,'Accumulated Deferred Income Tax'!$AC$3:$AC$161)</f>
        <v>0</v>
      </c>
    </row>
    <row r="9" spans="1:10">
      <c r="A9" s="555"/>
      <c r="B9" s="14" t="s">
        <v>25</v>
      </c>
      <c r="C9" s="491" t="str">
        <f t="shared" si="0"/>
        <v>190WA</v>
      </c>
      <c r="D9" s="4">
        <f>SUMIF('Accumulated Deferred Income Tax'!$Y$3:$Y$161,'Results Summary (ADIT)'!B9,'Accumulated Deferred Income Tax'!$T$3:$T$161)</f>
        <v>39425213</v>
      </c>
      <c r="E9" s="4">
        <v>0</v>
      </c>
      <c r="F9" s="40">
        <f t="shared" si="1"/>
        <v>39425213</v>
      </c>
      <c r="G9" s="4">
        <f>SUMIF('Accumulated Deferred Income Tax'!$Y$3:$Y$161,'Results Summary (ADIT)'!B9,'Accumulated Deferred Income Tax'!$W$3:$W$161)</f>
        <v>-20813790.545738827</v>
      </c>
      <c r="H9" s="40">
        <f t="shared" si="2"/>
        <v>18611422.454261173</v>
      </c>
      <c r="I9" s="4">
        <f>SUMIF('Accumulated Deferred Income Tax'!$Y$3:$Y$161,'Results Summary (ADIT)'!B9,'Accumulated Deferred Income Tax'!$AC$3:$AC$161)</f>
        <v>18611422</v>
      </c>
      <c r="J9" s="461"/>
    </row>
    <row r="10" spans="1:10">
      <c r="A10" s="555"/>
      <c r="B10" s="14" t="s">
        <v>30</v>
      </c>
      <c r="C10" s="491" t="str">
        <f t="shared" si="0"/>
        <v>190WYP</v>
      </c>
      <c r="D10" s="4">
        <f>SUMIF('Accumulated Deferred Income Tax'!$Y$3:$Y$161,'Results Summary (ADIT)'!B10,'Accumulated Deferred Income Tax'!$T$3:$T$161)</f>
        <v>60293185</v>
      </c>
      <c r="E10" s="4">
        <v>0</v>
      </c>
      <c r="F10" s="40">
        <f t="shared" si="1"/>
        <v>60293185</v>
      </c>
      <c r="G10" s="4">
        <f>SUMIF('Accumulated Deferred Income Tax'!$Y$3:$Y$161,'Results Summary (ADIT)'!B10,'Accumulated Deferred Income Tax'!$W$3:$W$161)</f>
        <v>0</v>
      </c>
      <c r="H10" s="40">
        <f t="shared" si="2"/>
        <v>60293185</v>
      </c>
      <c r="I10" s="4">
        <f>SUMIF('Accumulated Deferred Income Tax'!$Y$3:$Y$161,'Results Summary (ADIT)'!B10,'Accumulated Deferred Income Tax'!$AC$3:$AC$161)</f>
        <v>0</v>
      </c>
      <c r="J10" s="461"/>
    </row>
    <row r="11" spans="1:10">
      <c r="A11" s="555"/>
      <c r="B11" s="16" t="s">
        <v>65</v>
      </c>
      <c r="C11" s="492" t="str">
        <f t="shared" si="0"/>
        <v>190WYU</v>
      </c>
      <c r="D11" s="4">
        <f>SUMIF('Accumulated Deferred Income Tax'!$Y$3:$Y$161,'Results Summary (ADIT)'!B11,'Accumulated Deferred Income Tax'!$T$3:$T$161)</f>
        <v>8336079</v>
      </c>
      <c r="E11" s="4">
        <v>0</v>
      </c>
      <c r="F11" s="40">
        <f t="shared" si="1"/>
        <v>8336079</v>
      </c>
      <c r="G11" s="4">
        <f>SUMIF('Accumulated Deferred Income Tax'!$Y$3:$Y$161,'Results Summary (ADIT)'!B11,'Accumulated Deferred Income Tax'!$W$3:$W$161)</f>
        <v>0</v>
      </c>
      <c r="H11" s="41">
        <f t="shared" si="2"/>
        <v>8336079</v>
      </c>
      <c r="I11" s="4">
        <f>SUMIF('Accumulated Deferred Income Tax'!$Y$3:$Y$161,'Results Summary (ADIT)'!B11,'Accumulated Deferred Income Tax'!$AC$3:$AC$161)</f>
        <v>0</v>
      </c>
      <c r="J11" s="461"/>
    </row>
    <row r="12" spans="1:10">
      <c r="A12" s="555"/>
      <c r="B12" s="46"/>
      <c r="C12" s="486"/>
      <c r="D12" s="147">
        <f>SUBTOTAL(9,D3:D11)</f>
        <v>429174502</v>
      </c>
      <c r="E12" s="147">
        <f t="shared" ref="E12:I12" si="3">SUBTOTAL(9,E3:E11)</f>
        <v>0</v>
      </c>
      <c r="F12" s="145">
        <f t="shared" si="3"/>
        <v>429174502</v>
      </c>
      <c r="G12" s="147">
        <f t="shared" si="3"/>
        <v>-20813790.545738827</v>
      </c>
      <c r="H12" s="147">
        <f t="shared" si="3"/>
        <v>408360711.45426118</v>
      </c>
      <c r="I12" s="147">
        <f t="shared" si="3"/>
        <v>18611422</v>
      </c>
      <c r="J12" s="461"/>
    </row>
    <row r="13" spans="1:10">
      <c r="A13" s="555"/>
      <c r="B13" s="9" t="s">
        <v>51</v>
      </c>
      <c r="C13" s="489" t="str">
        <f t="shared" ref="C13:C28" si="4">CONCATENATE("190",B13)</f>
        <v>190BADDEBT</v>
      </c>
      <c r="D13" s="4">
        <f>SUMIF('Accumulated Deferred Income Tax'!$Y$3:$Y$161,'Results Summary (ADIT)'!B13,'Accumulated Deferred Income Tax'!$T$3:$T$161)</f>
        <v>4810569</v>
      </c>
      <c r="E13" s="4">
        <v>0</v>
      </c>
      <c r="F13" s="40">
        <f t="shared" ref="F13:F28" si="5">SUM(D13:E13)</f>
        <v>4810569</v>
      </c>
      <c r="G13" s="4">
        <f>SUMIF('Accumulated Deferred Income Tax'!$Y$3:$Y$161,'Results Summary (ADIT)'!B13,'Accumulated Deferred Income Tax'!$W$3:$W$161)</f>
        <v>0</v>
      </c>
      <c r="H13" s="55">
        <f t="shared" ref="H13:H28" si="6">SUM(F13:G13)</f>
        <v>4810569</v>
      </c>
      <c r="I13" s="4">
        <f>SUMIF('Accumulated Deferred Income Tax'!$Y$3:$Y$161,'Results Summary (ADIT)'!B13,'Accumulated Deferred Income Tax'!$AC$3:$AC$161)</f>
        <v>655548</v>
      </c>
      <c r="J13" s="461"/>
    </row>
    <row r="14" spans="1:10">
      <c r="A14" s="555"/>
      <c r="B14" s="14" t="s">
        <v>102</v>
      </c>
      <c r="C14" s="491" t="str">
        <f t="shared" si="4"/>
        <v>190CAEE</v>
      </c>
      <c r="D14" s="4">
        <f>SUMIF('Accumulated Deferred Income Tax'!$Y$3:$Y$161,'Results Summary (ADIT)'!B14,'Accumulated Deferred Income Tax'!$T$3:$T$161)</f>
        <v>34484914</v>
      </c>
      <c r="E14" s="4">
        <v>0</v>
      </c>
      <c r="F14" s="40">
        <f t="shared" si="5"/>
        <v>34484914</v>
      </c>
      <c r="G14" s="4">
        <f>SUMIF('Accumulated Deferred Income Tax'!$Y$3:$Y$161,'Results Summary (ADIT)'!B14,'Accumulated Deferred Income Tax'!$W$3:$W$161)</f>
        <v>0</v>
      </c>
      <c r="H14" s="40">
        <f t="shared" si="6"/>
        <v>34484914</v>
      </c>
      <c r="I14" s="4">
        <f>SUMIF('Accumulated Deferred Income Tax'!$Y$3:$Y$161,'Results Summary (ADIT)'!B14,'Accumulated Deferred Income Tax'!$AC$3:$AC$161)</f>
        <v>0</v>
      </c>
      <c r="J14" s="461"/>
    </row>
    <row r="15" spans="1:10">
      <c r="A15" s="555"/>
      <c r="B15" s="14" t="s">
        <v>145</v>
      </c>
      <c r="C15" s="491" t="str">
        <f t="shared" si="4"/>
        <v>190CAGE</v>
      </c>
      <c r="D15" s="4">
        <f>SUMIF('Accumulated Deferred Income Tax'!$Y$3:$Y$161,'Results Summary (ADIT)'!B15,'Accumulated Deferred Income Tax'!$T$3:$T$161)</f>
        <v>877641</v>
      </c>
      <c r="E15" s="4">
        <v>0</v>
      </c>
      <c r="F15" s="40">
        <f t="shared" si="5"/>
        <v>877641</v>
      </c>
      <c r="G15" s="4">
        <f>SUMIF('Accumulated Deferred Income Tax'!$Y$3:$Y$161,'Results Summary (ADIT)'!B15,'Accumulated Deferred Income Tax'!$W$3:$W$161)</f>
        <v>0</v>
      </c>
      <c r="H15" s="40">
        <f t="shared" si="6"/>
        <v>877641</v>
      </c>
      <c r="I15" s="4">
        <f>SUMIF('Accumulated Deferred Income Tax'!$Y$3:$Y$161,'Results Summary (ADIT)'!B15,'Accumulated Deferred Income Tax'!$AC$3:$AC$161)</f>
        <v>0</v>
      </c>
      <c r="J15" s="461"/>
    </row>
    <row r="16" spans="1:10">
      <c r="A16" s="555"/>
      <c r="B16" s="14" t="s">
        <v>143</v>
      </c>
      <c r="C16" s="491" t="str">
        <f t="shared" si="4"/>
        <v>190CAGW</v>
      </c>
      <c r="D16" s="4">
        <f>SUMIF('Accumulated Deferred Income Tax'!$Y$3:$Y$161,'Results Summary (ADIT)'!B16,'Accumulated Deferred Income Tax'!$T$3:$T$161)</f>
        <v>57749</v>
      </c>
      <c r="E16" s="4">
        <v>0</v>
      </c>
      <c r="F16" s="40">
        <f>SUM(D16:E16)</f>
        <v>57749</v>
      </c>
      <c r="G16" s="4">
        <f>SUMIF('Accumulated Deferred Income Tax'!$Y$3:$Y$161,'Results Summary (ADIT)'!B16,'Accumulated Deferred Income Tax'!$W$3:$W$161)</f>
        <v>0</v>
      </c>
      <c r="H16" s="40">
        <f>SUM(F16:G16)</f>
        <v>57749</v>
      </c>
      <c r="I16" s="4">
        <f>SUMIF('Accumulated Deferred Income Tax'!$Y$3:$Y$161,'Results Summary (ADIT)'!B16,'Accumulated Deferred Income Tax'!$AC$3:$AC$161)</f>
        <v>12799</v>
      </c>
      <c r="J16" s="461"/>
    </row>
    <row r="17" spans="1:12">
      <c r="A17" s="555"/>
      <c r="B17" s="12" t="s">
        <v>222</v>
      </c>
      <c r="C17" s="491" t="str">
        <f t="shared" si="4"/>
        <v>190DITBAL</v>
      </c>
      <c r="D17" s="4">
        <f>SUMIF('Accumulated Deferred Income Tax'!$Y$3:$Y$161,'Results Summary (ADIT)'!B17,'Accumulated Deferred Income Tax'!$T$3:$T$161)</f>
        <v>0</v>
      </c>
      <c r="E17" s="4">
        <v>0</v>
      </c>
      <c r="F17" s="40">
        <f t="shared" si="5"/>
        <v>0</v>
      </c>
      <c r="G17" s="4">
        <f>SUMIF('Accumulated Deferred Income Tax'!$Y$3:$Y$161,'Results Summary (ADIT)'!B17,'Accumulated Deferred Income Tax'!$W$3:$W$161)</f>
        <v>0</v>
      </c>
      <c r="H17" s="40">
        <f t="shared" si="6"/>
        <v>0</v>
      </c>
      <c r="I17" s="4">
        <f>SUMIF('Accumulated Deferred Income Tax'!$Y$3:$Y$161,'Results Summary (ADIT)'!B17,'Accumulated Deferred Income Tax'!$AC$3:$AC$161)</f>
        <v>0</v>
      </c>
      <c r="J17" s="461"/>
    </row>
    <row r="18" spans="1:12">
      <c r="A18" s="555"/>
      <c r="B18" s="14" t="s">
        <v>45</v>
      </c>
      <c r="C18" s="491" t="str">
        <f t="shared" si="4"/>
        <v>190GPS</v>
      </c>
      <c r="D18" s="4">
        <f>SUMIF('Accumulated Deferred Income Tax'!$Y$3:$Y$161,'Results Summary (ADIT)'!B18,'Accumulated Deferred Income Tax'!$T$3:$T$161)</f>
        <v>0</v>
      </c>
      <c r="E18" s="4">
        <v>0</v>
      </c>
      <c r="F18" s="40">
        <f t="shared" si="5"/>
        <v>0</v>
      </c>
      <c r="G18" s="4">
        <f>SUMIF('Accumulated Deferred Income Tax'!$Y$3:$Y$161,'Results Summary (ADIT)'!B18,'Accumulated Deferred Income Tax'!$W$3:$W$161)</f>
        <v>0</v>
      </c>
      <c r="H18" s="40">
        <f t="shared" si="6"/>
        <v>0</v>
      </c>
      <c r="I18" s="4">
        <f>SUMIF('Accumulated Deferred Income Tax'!$Y$3:$Y$161,'Results Summary (ADIT)'!B18,'Accumulated Deferred Income Tax'!$AC$3:$AC$161)</f>
        <v>0</v>
      </c>
      <c r="J18" s="461"/>
    </row>
    <row r="19" spans="1:12">
      <c r="A19" s="555"/>
      <c r="B19" s="14" t="s">
        <v>153</v>
      </c>
      <c r="C19" s="491" t="s">
        <v>768</v>
      </c>
      <c r="D19" s="4">
        <f>SUMIF('Accumulated Deferred Income Tax'!$Y$3:$Y$161,'Results Summary (ADIT)'!B19,'Accumulated Deferred Income Tax'!$T$3:$T$161)</f>
        <v>-159707</v>
      </c>
      <c r="E19" s="4">
        <v>0</v>
      </c>
      <c r="F19" s="40">
        <f t="shared" ref="F19" si="7">SUM(D19:E19)</f>
        <v>-159707</v>
      </c>
      <c r="G19" s="4">
        <f>SUMIF('Accumulated Deferred Income Tax'!$Y$3:$Y$161,'Results Summary (ADIT)'!B19,'Accumulated Deferred Income Tax'!$W$3:$W$161)</f>
        <v>-535011</v>
      </c>
      <c r="H19" s="40">
        <f t="shared" ref="H19" si="8">SUM(F19:G19)</f>
        <v>-694718</v>
      </c>
      <c r="I19" s="4">
        <f>SUMIF('Accumulated Deferred Income Tax'!$Y$3:$Y$161,'Results Summary (ADIT)'!B19,'Accumulated Deferred Income Tax'!$AC$3:$AC$161)</f>
        <v>-157099</v>
      </c>
      <c r="J19" s="461"/>
    </row>
    <row r="20" spans="1:12">
      <c r="A20" s="555"/>
      <c r="B20" s="15" t="s">
        <v>310</v>
      </c>
      <c r="C20" s="491" t="str">
        <f t="shared" si="4"/>
        <v>190NREG</v>
      </c>
      <c r="D20" s="4">
        <f>SUMIF('Accumulated Deferred Income Tax'!$Y$3:$Y$161,'Results Summary (ADIT)'!B20,'Accumulated Deferred Income Tax'!$T$3:$T$161)</f>
        <v>243450493</v>
      </c>
      <c r="E20" s="4">
        <v>0</v>
      </c>
      <c r="F20" s="40">
        <f t="shared" si="5"/>
        <v>243450493</v>
      </c>
      <c r="G20" s="4">
        <f>SUMIF('Accumulated Deferred Income Tax'!$Y$3:$Y$161,'Results Summary (ADIT)'!B20,'Accumulated Deferred Income Tax'!$W$3:$W$161)</f>
        <v>0</v>
      </c>
      <c r="H20" s="40">
        <f t="shared" si="6"/>
        <v>243450493</v>
      </c>
      <c r="I20" s="4">
        <f>SUMIF('Accumulated Deferred Income Tax'!$Y$3:$Y$161,'Results Summary (ADIT)'!B20,'Accumulated Deferred Income Tax'!$AC$3:$AC$161)</f>
        <v>0</v>
      </c>
      <c r="J20" s="461"/>
    </row>
    <row r="21" spans="1:12">
      <c r="A21" s="555"/>
      <c r="B21" s="15" t="s">
        <v>11</v>
      </c>
      <c r="C21" s="491" t="str">
        <f t="shared" si="4"/>
        <v>190SCHMDEXP</v>
      </c>
      <c r="D21" s="4">
        <f>SUMIF('Accumulated Deferred Income Tax'!$Y$3:$Y$161,'Results Summary (ADIT)'!B21,'Accumulated Deferred Income Tax'!$T$3:$T$161)</f>
        <v>0</v>
      </c>
      <c r="E21" s="4">
        <v>0</v>
      </c>
      <c r="F21" s="40">
        <f t="shared" si="5"/>
        <v>0</v>
      </c>
      <c r="G21" s="4">
        <f>SUMIF('Accumulated Deferred Income Tax'!$Y$3:$Y$161,'Results Summary (ADIT)'!B21,'Accumulated Deferred Income Tax'!$W$3:$W$161)</f>
        <v>0</v>
      </c>
      <c r="H21" s="40">
        <f t="shared" si="6"/>
        <v>0</v>
      </c>
      <c r="I21" s="4">
        <f>SUMIF('Accumulated Deferred Income Tax'!$Y$3:$Y$161,'Results Summary (ADIT)'!B21,'Accumulated Deferred Income Tax'!$AC$3:$AC$161)</f>
        <v>0</v>
      </c>
      <c r="J21" s="461"/>
    </row>
    <row r="22" spans="1:12">
      <c r="A22" s="555"/>
      <c r="B22" s="15" t="s">
        <v>13</v>
      </c>
      <c r="C22" s="491" t="str">
        <f t="shared" si="4"/>
        <v>190SE</v>
      </c>
      <c r="D22" s="4">
        <f>SUMIF('Accumulated Deferred Income Tax'!$Y$3:$Y$161,'Results Summary (ADIT)'!B22,'Accumulated Deferred Income Tax'!$T$3:$T$161)</f>
        <v>0</v>
      </c>
      <c r="E22" s="4">
        <v>0</v>
      </c>
      <c r="F22" s="40">
        <f t="shared" si="5"/>
        <v>0</v>
      </c>
      <c r="G22" s="4">
        <f>SUMIF('Accumulated Deferred Income Tax'!$Y$3:$Y$161,'Results Summary (ADIT)'!B22,'Accumulated Deferred Income Tax'!$W$3:$W$161)</f>
        <v>0</v>
      </c>
      <c r="H22" s="40">
        <f t="shared" si="6"/>
        <v>0</v>
      </c>
      <c r="I22" s="4">
        <f>SUMIF('Accumulated Deferred Income Tax'!$Y$3:$Y$161,'Results Summary (ADIT)'!B22,'Accumulated Deferred Income Tax'!$AC$3:$AC$161)</f>
        <v>0</v>
      </c>
      <c r="J22" s="461"/>
    </row>
    <row r="23" spans="1:12">
      <c r="A23" s="555"/>
      <c r="B23" s="14" t="s">
        <v>18</v>
      </c>
      <c r="C23" s="491" t="str">
        <f t="shared" si="4"/>
        <v>190SG</v>
      </c>
      <c r="D23" s="4">
        <f>SUMIF('Accumulated Deferred Income Tax'!$Y$3:$Y$161,'Results Summary (ADIT)'!B23,'Accumulated Deferred Income Tax'!$T$3:$T$161)</f>
        <v>1366663</v>
      </c>
      <c r="E23" s="4">
        <v>0</v>
      </c>
      <c r="F23" s="40">
        <f t="shared" si="5"/>
        <v>1366663</v>
      </c>
      <c r="G23" s="4">
        <f>SUMIF('Accumulated Deferred Income Tax'!$Y$3:$Y$161,'Results Summary (ADIT)'!B23,'Accumulated Deferred Income Tax'!$W$3:$W$161)</f>
        <v>0</v>
      </c>
      <c r="H23" s="40">
        <f>SUM(F23:G23)</f>
        <v>1366663</v>
      </c>
      <c r="I23" s="4">
        <f>SUMIF('Accumulated Deferred Income Tax'!$Y$3:$Y$161,'Results Summary (ADIT)'!B23,'Accumulated Deferred Income Tax'!$AC$3:$AC$161)</f>
        <v>109043</v>
      </c>
      <c r="J23" s="461"/>
    </row>
    <row r="24" spans="1:12">
      <c r="A24" s="555"/>
      <c r="B24" s="15" t="s">
        <v>15</v>
      </c>
      <c r="C24" s="491" t="str">
        <f t="shared" si="4"/>
        <v>190SNP</v>
      </c>
      <c r="D24" s="4">
        <f>SUMIF('Accumulated Deferred Income Tax'!$Y$3:$Y$161,'Results Summary (ADIT)'!B24,'Accumulated Deferred Income Tax'!$T$3:$T$161)</f>
        <v>0</v>
      </c>
      <c r="E24" s="4">
        <v>0</v>
      </c>
      <c r="F24" s="40">
        <f t="shared" si="5"/>
        <v>0</v>
      </c>
      <c r="G24" s="4">
        <f>SUMIF('Accumulated Deferred Income Tax'!$Y$3:$Y$161,'Results Summary (ADIT)'!B24,'Accumulated Deferred Income Tax'!$W$3:$W$161)</f>
        <v>0</v>
      </c>
      <c r="H24" s="40">
        <f t="shared" si="6"/>
        <v>0</v>
      </c>
      <c r="I24" s="4">
        <f>SUMIF('Accumulated Deferred Income Tax'!$Y$3:$Y$161,'Results Summary (ADIT)'!B24,'Accumulated Deferred Income Tax'!$AC$3:$AC$161)</f>
        <v>0</v>
      </c>
      <c r="J24" s="462"/>
    </row>
    <row r="25" spans="1:12">
      <c r="A25" s="555"/>
      <c r="B25" s="14" t="s">
        <v>20</v>
      </c>
      <c r="C25" s="491" t="str">
        <f t="shared" si="4"/>
        <v>190SNPD</v>
      </c>
      <c r="D25" s="4">
        <f>SUMIF('Accumulated Deferred Income Tax'!$Y$3:$Y$161,'Results Summary (ADIT)'!B25,'Accumulated Deferred Income Tax'!$T$3:$T$161)</f>
        <v>1227870</v>
      </c>
      <c r="E25" s="4">
        <v>0</v>
      </c>
      <c r="F25" s="40">
        <f t="shared" si="5"/>
        <v>1227870</v>
      </c>
      <c r="G25" s="4">
        <f>SUMIF('Accumulated Deferred Income Tax'!$Y$3:$Y$161,'Results Summary (ADIT)'!B25,'Accumulated Deferred Income Tax'!$W$3:$W$161)</f>
        <v>0</v>
      </c>
      <c r="H25" s="40">
        <f t="shared" si="6"/>
        <v>1227870</v>
      </c>
      <c r="I25" s="4">
        <f>SUMIF('Accumulated Deferred Income Tax'!$Y$3:$Y$161,'Results Summary (ADIT)'!B25,'Accumulated Deferred Income Tax'!$AC$3:$AC$161)</f>
        <v>76914</v>
      </c>
      <c r="J25" s="463"/>
    </row>
    <row r="26" spans="1:12">
      <c r="A26" s="555"/>
      <c r="B26" s="15" t="s">
        <v>10</v>
      </c>
      <c r="C26" s="491" t="str">
        <f t="shared" si="4"/>
        <v>190SO</v>
      </c>
      <c r="D26" s="4">
        <f>SUMIF('Accumulated Deferred Income Tax'!$Y$3:$Y$161,'Results Summary (ADIT)'!B26,'Accumulated Deferred Income Tax'!$T$3:$T$161)</f>
        <v>51047507</v>
      </c>
      <c r="E26" s="4">
        <v>0</v>
      </c>
      <c r="F26" s="40">
        <f t="shared" si="5"/>
        <v>51047507</v>
      </c>
      <c r="G26" s="4">
        <f>SUMIF('Accumulated Deferred Income Tax'!$Y$3:$Y$161,'Results Summary (ADIT)'!B26,'Accumulated Deferred Income Tax'!$W$3:$W$161)</f>
        <v>-35382985</v>
      </c>
      <c r="H26" s="40">
        <f t="shared" si="6"/>
        <v>15664522</v>
      </c>
      <c r="I26" s="4">
        <f>SUMIF('Accumulated Deferred Income Tax'!$Y$3:$Y$161,'Results Summary (ADIT)'!B26,'Accumulated Deferred Income Tax'!$AC$3:$AC$161)</f>
        <v>1109766</v>
      </c>
    </row>
    <row r="27" spans="1:12">
      <c r="A27" s="555"/>
      <c r="B27" s="14" t="s">
        <v>41</v>
      </c>
      <c r="C27" s="491" t="str">
        <f t="shared" si="4"/>
        <v>190TAXDEPR</v>
      </c>
      <c r="D27" s="4">
        <f>SUMIF('Accumulated Deferred Income Tax'!$Y$3:$Y$161,'Results Summary (ADIT)'!B27,'Accumulated Deferred Income Tax'!$T$3:$T$161)</f>
        <v>0</v>
      </c>
      <c r="E27" s="4">
        <v>0</v>
      </c>
      <c r="F27" s="13">
        <f t="shared" si="5"/>
        <v>0</v>
      </c>
      <c r="G27" s="4">
        <f>SUMIF('Accumulated Deferred Income Tax'!$Y$3:$Y$161,'Results Summary (ADIT)'!B27,'Accumulated Deferred Income Tax'!$W$3:$W$161)</f>
        <v>0</v>
      </c>
      <c r="H27" s="40">
        <f t="shared" si="6"/>
        <v>0</v>
      </c>
      <c r="I27" s="4">
        <f>SUMIF('Accumulated Deferred Income Tax'!$Y$3:$Y$161,'Results Summary (ADIT)'!B27,'Accumulated Deferred Income Tax'!$AC$3:$AC$161)</f>
        <v>0</v>
      </c>
    </row>
    <row r="28" spans="1:12">
      <c r="A28" s="558"/>
      <c r="B28" s="19" t="s">
        <v>36</v>
      </c>
      <c r="C28" s="493" t="str">
        <f t="shared" si="4"/>
        <v>190TROJD</v>
      </c>
      <c r="D28" s="4">
        <f>SUMIF('Accumulated Deferred Income Tax'!$Y$3:$Y$161,'Results Summary (ADIT)'!B28,'Accumulated Deferred Income Tax'!$T$3:$T$161)</f>
        <v>0</v>
      </c>
      <c r="E28" s="4">
        <v>0</v>
      </c>
      <c r="F28" s="13">
        <f t="shared" si="5"/>
        <v>0</v>
      </c>
      <c r="G28" s="4">
        <f>SUMIF('Accumulated Deferred Income Tax'!$Y$3:$Y$161,'Results Summary (ADIT)'!B28,'Accumulated Deferred Income Tax'!$W$3:$W$161)</f>
        <v>0</v>
      </c>
      <c r="H28" s="41">
        <f t="shared" si="6"/>
        <v>0</v>
      </c>
      <c r="I28" s="4">
        <f>SUMIF('Accumulated Deferred Income Tax'!$Y$3:$Y$161,'Results Summary (ADIT)'!B28,'Accumulated Deferred Income Tax'!$AC$3:$AC$161)</f>
        <v>0</v>
      </c>
    </row>
    <row r="29" spans="1:12" ht="15">
      <c r="A29" s="146"/>
      <c r="B29" s="146"/>
      <c r="C29" s="495"/>
      <c r="D29" s="147">
        <f t="shared" ref="D29:I29" si="9">SUBTOTAL(9,D3:D28)</f>
        <v>766338201</v>
      </c>
      <c r="E29" s="147">
        <f t="shared" si="9"/>
        <v>0</v>
      </c>
      <c r="F29" s="147">
        <f t="shared" si="9"/>
        <v>766338201</v>
      </c>
      <c r="G29" s="147">
        <f t="shared" si="9"/>
        <v>-56731786.545738831</v>
      </c>
      <c r="H29" s="147">
        <f t="shared" si="9"/>
        <v>709606414.45426118</v>
      </c>
      <c r="I29" s="147">
        <f t="shared" si="9"/>
        <v>20418393</v>
      </c>
      <c r="L29" s="358"/>
    </row>
    <row r="30" spans="1:12" ht="12.75" customHeight="1">
      <c r="A30" s="557">
        <v>281</v>
      </c>
      <c r="B30" s="9" t="s">
        <v>16</v>
      </c>
      <c r="C30" s="489" t="str">
        <f>CONCATENATE("281",B30)</f>
        <v>281CA</v>
      </c>
      <c r="D30" s="10">
        <f>SUMIF('Accumulated Deferred Income Tax'!$Y$163,'Results Summary (ADIT)'!B30,'Accumulated Deferred Income Tax'!$T$163)</f>
        <v>0</v>
      </c>
      <c r="E30" s="10">
        <v>0</v>
      </c>
      <c r="F30" s="53">
        <f t="shared" ref="F30:F38" si="10">SUM(D30:E30)</f>
        <v>0</v>
      </c>
      <c r="G30" s="10">
        <f>SUMIF('Accumulated Deferred Income Tax'!$Y$163,'Results Summary (ADIT)'!B30,'Accumulated Deferred Income Tax'!$W$163)</f>
        <v>0</v>
      </c>
      <c r="H30" s="55">
        <f t="shared" ref="H30:H38" si="11">SUM(F30:G30)</f>
        <v>0</v>
      </c>
      <c r="I30" s="52">
        <f>SUMIF('Accumulated Deferred Income Tax'!$Y$163,'Results Summary (ADIT)'!B30,'Accumulated Deferred Income Tax'!$AC$163)</f>
        <v>0</v>
      </c>
    </row>
    <row r="31" spans="1:12">
      <c r="A31" s="555"/>
      <c r="B31" s="12" t="s">
        <v>64</v>
      </c>
      <c r="C31" s="490" t="str">
        <f t="shared" ref="C31:C38" si="12">CONCATENATE("281",B31)</f>
        <v>281FERC</v>
      </c>
      <c r="D31" s="4">
        <f>SUMIF('Accumulated Deferred Income Tax'!$Y$163,'Results Summary (ADIT)'!B31,'Accumulated Deferred Income Tax'!$T$163)</f>
        <v>0</v>
      </c>
      <c r="E31" s="4">
        <v>0</v>
      </c>
      <c r="F31" s="40">
        <f t="shared" si="10"/>
        <v>0</v>
      </c>
      <c r="G31" s="4">
        <f>SUMIF('Accumulated Deferred Income Tax'!$Y$163,'Results Summary (ADIT)'!B31,'Accumulated Deferred Income Tax'!$W$163)</f>
        <v>0</v>
      </c>
      <c r="H31" s="40">
        <f t="shared" si="11"/>
        <v>0</v>
      </c>
      <c r="I31" s="56">
        <f>SUMIF('Accumulated Deferred Income Tax'!$Y$163,'Results Summary (ADIT)'!B31,'Accumulated Deferred Income Tax'!$AC$163)</f>
        <v>0</v>
      </c>
    </row>
    <row r="32" spans="1:12">
      <c r="A32" s="555"/>
      <c r="B32" s="14" t="s">
        <v>27</v>
      </c>
      <c r="C32" s="491" t="str">
        <f t="shared" si="12"/>
        <v>281IDU</v>
      </c>
      <c r="D32" s="4">
        <f>SUMIF('Accumulated Deferred Income Tax'!$Y$163,'Results Summary (ADIT)'!B32,'Accumulated Deferred Income Tax'!$T$163)</f>
        <v>0</v>
      </c>
      <c r="E32" s="4">
        <v>0</v>
      </c>
      <c r="F32" s="40">
        <f t="shared" si="10"/>
        <v>0</v>
      </c>
      <c r="G32" s="4">
        <f>SUMIF('Accumulated Deferred Income Tax'!$Y$163,'Results Summary (ADIT)'!B32,'Accumulated Deferred Income Tax'!$W$163)</f>
        <v>0</v>
      </c>
      <c r="H32" s="40">
        <f t="shared" si="11"/>
        <v>0</v>
      </c>
      <c r="I32" s="56">
        <f>SUMIF('Accumulated Deferred Income Tax'!$Y$163,'Results Summary (ADIT)'!B32,'Accumulated Deferred Income Tax'!$AC$163)</f>
        <v>0</v>
      </c>
    </row>
    <row r="33" spans="1:9">
      <c r="A33" s="555"/>
      <c r="B33" s="14" t="s">
        <v>28</v>
      </c>
      <c r="C33" s="491" t="str">
        <f t="shared" si="12"/>
        <v>281OR</v>
      </c>
      <c r="D33" s="4">
        <f>SUMIF('Accumulated Deferred Income Tax'!$Y$163,'Results Summary (ADIT)'!B33,'Accumulated Deferred Income Tax'!$T$163)</f>
        <v>0</v>
      </c>
      <c r="E33" s="4">
        <v>0</v>
      </c>
      <c r="F33" s="40">
        <f t="shared" si="10"/>
        <v>0</v>
      </c>
      <c r="G33" s="4">
        <f>SUMIF('Accumulated Deferred Income Tax'!$Y$163,'Results Summary (ADIT)'!B33,'Accumulated Deferred Income Tax'!$W$163)</f>
        <v>0</v>
      </c>
      <c r="H33" s="40">
        <f t="shared" si="11"/>
        <v>0</v>
      </c>
      <c r="I33" s="56">
        <f>SUMIF('Accumulated Deferred Income Tax'!$Y$163,'Results Summary (ADIT)'!B33,'Accumulated Deferred Income Tax'!$AC$163)</f>
        <v>0</v>
      </c>
    </row>
    <row r="34" spans="1:9">
      <c r="A34" s="555"/>
      <c r="B34" s="15" t="s">
        <v>14</v>
      </c>
      <c r="C34" s="491" t="str">
        <f t="shared" si="12"/>
        <v>281OTHER</v>
      </c>
      <c r="D34" s="4">
        <f>SUMIF('Accumulated Deferred Income Tax'!$Y$163,'Results Summary (ADIT)'!B34,'Accumulated Deferred Income Tax'!$T$163)</f>
        <v>0</v>
      </c>
      <c r="E34" s="4">
        <v>0</v>
      </c>
      <c r="F34" s="40">
        <f t="shared" si="10"/>
        <v>0</v>
      </c>
      <c r="G34" s="4">
        <f>SUMIF('Accumulated Deferred Income Tax'!$Y$163,'Results Summary (ADIT)'!B34,'Accumulated Deferred Income Tax'!$W$163)</f>
        <v>0</v>
      </c>
      <c r="H34" s="40">
        <f t="shared" si="11"/>
        <v>0</v>
      </c>
      <c r="I34" s="56">
        <f>SUMIF('Accumulated Deferred Income Tax'!$Y$163,'Results Summary (ADIT)'!B34,'Accumulated Deferred Income Tax'!$AC$163)</f>
        <v>0</v>
      </c>
    </row>
    <row r="35" spans="1:9">
      <c r="A35" s="555"/>
      <c r="B35" s="15" t="s">
        <v>26</v>
      </c>
      <c r="C35" s="491" t="str">
        <f t="shared" si="12"/>
        <v>281UT</v>
      </c>
      <c r="D35" s="4">
        <f>SUMIF('Accumulated Deferred Income Tax'!$Y$163,'Results Summary (ADIT)'!B35,'Accumulated Deferred Income Tax'!$T$163)</f>
        <v>0</v>
      </c>
      <c r="E35" s="4">
        <v>0</v>
      </c>
      <c r="F35" s="40">
        <f t="shared" si="10"/>
        <v>0</v>
      </c>
      <c r="G35" s="4">
        <f>SUMIF('Accumulated Deferred Income Tax'!$Y$163,'Results Summary (ADIT)'!B35,'Accumulated Deferred Income Tax'!$W$163)</f>
        <v>0</v>
      </c>
      <c r="H35" s="40">
        <f t="shared" si="11"/>
        <v>0</v>
      </c>
      <c r="I35" s="56">
        <f>SUMIF('Accumulated Deferred Income Tax'!$Y$163,'Results Summary (ADIT)'!B35,'Accumulated Deferred Income Tax'!$AC$163)</f>
        <v>0</v>
      </c>
    </row>
    <row r="36" spans="1:9">
      <c r="A36" s="555"/>
      <c r="B36" s="14" t="s">
        <v>25</v>
      </c>
      <c r="C36" s="491" t="str">
        <f t="shared" si="12"/>
        <v>281WA</v>
      </c>
      <c r="D36" s="4">
        <f>SUMIF('Accumulated Deferred Income Tax'!$Y$163,'Results Summary (ADIT)'!B36,'Accumulated Deferred Income Tax'!$T$163)</f>
        <v>0</v>
      </c>
      <c r="E36" s="4">
        <v>0</v>
      </c>
      <c r="F36" s="40">
        <f t="shared" si="10"/>
        <v>0</v>
      </c>
      <c r="G36" s="4">
        <f>SUMIF('Accumulated Deferred Income Tax'!$Y$163,'Results Summary (ADIT)'!B36,'Accumulated Deferred Income Tax'!$W$163)</f>
        <v>0</v>
      </c>
      <c r="H36" s="40">
        <f t="shared" si="11"/>
        <v>0</v>
      </c>
      <c r="I36" s="56">
        <f>SUMIF('Accumulated Deferred Income Tax'!$Y$163,'Results Summary (ADIT)'!B36,'Accumulated Deferred Income Tax'!$AC$163)</f>
        <v>0</v>
      </c>
    </row>
    <row r="37" spans="1:9">
      <c r="A37" s="555"/>
      <c r="B37" s="14" t="s">
        <v>30</v>
      </c>
      <c r="C37" s="491" t="str">
        <f t="shared" si="12"/>
        <v>281WYP</v>
      </c>
      <c r="D37" s="4">
        <f>SUMIF('Accumulated Deferred Income Tax'!$Y$163,'Results Summary (ADIT)'!B37,'Accumulated Deferred Income Tax'!$T$163)</f>
        <v>0</v>
      </c>
      <c r="E37" s="4">
        <v>0</v>
      </c>
      <c r="F37" s="40">
        <f t="shared" si="10"/>
        <v>0</v>
      </c>
      <c r="G37" s="4">
        <f>SUMIF('Accumulated Deferred Income Tax'!$Y$163,'Results Summary (ADIT)'!B37,'Accumulated Deferred Income Tax'!$W$163)</f>
        <v>0</v>
      </c>
      <c r="H37" s="40">
        <f t="shared" si="11"/>
        <v>0</v>
      </c>
      <c r="I37" s="56">
        <f>SUMIF('Accumulated Deferred Income Tax'!$Y$163,'Results Summary (ADIT)'!B37,'Accumulated Deferred Income Tax'!$AC$163)</f>
        <v>0</v>
      </c>
    </row>
    <row r="38" spans="1:9">
      <c r="A38" s="555"/>
      <c r="B38" s="16" t="s">
        <v>65</v>
      </c>
      <c r="C38" s="492" t="str">
        <f t="shared" si="12"/>
        <v>281WYU</v>
      </c>
      <c r="D38" s="4">
        <f>SUMIF('Accumulated Deferred Income Tax'!$Y$163,'Results Summary (ADIT)'!B38,'Accumulated Deferred Income Tax'!$T$163)</f>
        <v>0</v>
      </c>
      <c r="E38" s="4">
        <v>0</v>
      </c>
      <c r="F38" s="40">
        <f t="shared" si="10"/>
        <v>0</v>
      </c>
      <c r="G38" s="4">
        <f>SUMIF('Accumulated Deferred Income Tax'!$Y$163,'Results Summary (ADIT)'!B38,'Accumulated Deferred Income Tax'!$W$163)</f>
        <v>0</v>
      </c>
      <c r="H38" s="41">
        <f t="shared" si="11"/>
        <v>0</v>
      </c>
      <c r="I38" s="57">
        <f>SUMIF('Accumulated Deferred Income Tax'!$Y$163,'Results Summary (ADIT)'!B38,'Accumulated Deferred Income Tax'!$AC$163)</f>
        <v>0</v>
      </c>
    </row>
    <row r="39" spans="1:9">
      <c r="A39" s="555"/>
      <c r="B39" s="46"/>
      <c r="C39" s="486"/>
      <c r="D39" s="147">
        <f>SUBTOTAL(9,D30:D38)</f>
        <v>0</v>
      </c>
      <c r="E39" s="147">
        <f t="shared" ref="E39:I39" si="13">SUBTOTAL(9,E30:E38)</f>
        <v>0</v>
      </c>
      <c r="F39" s="147">
        <f t="shared" si="13"/>
        <v>0</v>
      </c>
      <c r="G39" s="147">
        <f t="shared" si="13"/>
        <v>0</v>
      </c>
      <c r="H39" s="147">
        <f t="shared" si="13"/>
        <v>0</v>
      </c>
      <c r="I39" s="147">
        <f t="shared" si="13"/>
        <v>0</v>
      </c>
    </row>
    <row r="40" spans="1:9">
      <c r="A40" s="555"/>
      <c r="B40" s="15" t="s">
        <v>310</v>
      </c>
      <c r="C40" s="491" t="str">
        <f t="shared" ref="C40:C44" si="14">CONCATENATE("281",B40)</f>
        <v>281NREG</v>
      </c>
      <c r="D40" s="4">
        <f>SUMIF('Accumulated Deferred Income Tax'!$Y$163,'Results Summary (ADIT)'!B40,'Accumulated Deferred Income Tax'!$T$163)</f>
        <v>0</v>
      </c>
      <c r="E40" s="4">
        <v>0</v>
      </c>
      <c r="F40" s="40">
        <f t="shared" ref="F40:F44" si="15">SUM(D40:E40)</f>
        <v>0</v>
      </c>
      <c r="G40" s="4">
        <f>SUMIF('Accumulated Deferred Income Tax'!$Y$163,'Results Summary (ADIT)'!B40,'Accumulated Deferred Income Tax'!$W$163)</f>
        <v>0</v>
      </c>
      <c r="H40" s="40">
        <f t="shared" ref="H40:H44" si="16">SUM(F40:G40)</f>
        <v>0</v>
      </c>
      <c r="I40" s="56">
        <f>SUMIF('Accumulated Deferred Income Tax'!$Y$163,'Results Summary (ADIT)'!B40,'Accumulated Deferred Income Tax'!$AC$163)</f>
        <v>0</v>
      </c>
    </row>
    <row r="41" spans="1:9">
      <c r="A41" s="555"/>
      <c r="B41" s="15" t="s">
        <v>11</v>
      </c>
      <c r="C41" s="491" t="str">
        <f t="shared" si="14"/>
        <v>281SCHMDEXP</v>
      </c>
      <c r="D41" s="4">
        <f>SUMIF('Accumulated Deferred Income Tax'!$Y$163,'Results Summary (ADIT)'!B41,'Accumulated Deferred Income Tax'!$T$163)</f>
        <v>0</v>
      </c>
      <c r="E41" s="4">
        <v>0</v>
      </c>
      <c r="F41" s="40">
        <f t="shared" si="15"/>
        <v>0</v>
      </c>
      <c r="G41" s="4">
        <f>SUMIF('Accumulated Deferred Income Tax'!$Y$163,'Results Summary (ADIT)'!B41,'Accumulated Deferred Income Tax'!$W$163)</f>
        <v>0</v>
      </c>
      <c r="H41" s="40">
        <f t="shared" si="16"/>
        <v>0</v>
      </c>
      <c r="I41" s="56">
        <f>SUMIF('Accumulated Deferred Income Tax'!$Y$163,'Results Summary (ADIT)'!B41,'Accumulated Deferred Income Tax'!$AC$163)</f>
        <v>0</v>
      </c>
    </row>
    <row r="42" spans="1:9">
      <c r="A42" s="555"/>
      <c r="B42" s="15" t="s">
        <v>13</v>
      </c>
      <c r="C42" s="491" t="str">
        <f t="shared" si="14"/>
        <v>281SE</v>
      </c>
      <c r="D42" s="4">
        <f>SUMIF('Accumulated Deferred Income Tax'!$Y$163,'Results Summary (ADIT)'!B42,'Accumulated Deferred Income Tax'!$T$163)</f>
        <v>0</v>
      </c>
      <c r="E42" s="4">
        <v>0</v>
      </c>
      <c r="F42" s="40">
        <f t="shared" si="15"/>
        <v>0</v>
      </c>
      <c r="G42" s="4">
        <f>SUMIF('Accumulated Deferred Income Tax'!$Y$163,'Results Summary (ADIT)'!B42,'Accumulated Deferred Income Tax'!$W$163)</f>
        <v>0</v>
      </c>
      <c r="H42" s="40">
        <f t="shared" si="16"/>
        <v>0</v>
      </c>
      <c r="I42" s="56">
        <f>SUMIF('Accumulated Deferred Income Tax'!$Y$163,'Results Summary (ADIT)'!B42,'Accumulated Deferred Income Tax'!$AC$163)</f>
        <v>0</v>
      </c>
    </row>
    <row r="43" spans="1:9">
      <c r="A43" s="555"/>
      <c r="B43" s="14" t="s">
        <v>18</v>
      </c>
      <c r="C43" s="491" t="str">
        <f t="shared" si="14"/>
        <v>281SG</v>
      </c>
      <c r="D43" s="4">
        <f>SUMIF('Accumulated Deferred Income Tax'!$Y$163,'Results Summary (ADIT)'!B43,'Accumulated Deferred Income Tax'!$T$163)</f>
        <v>-143593227</v>
      </c>
      <c r="E43" s="4">
        <v>0</v>
      </c>
      <c r="F43" s="40">
        <f t="shared" si="15"/>
        <v>-143593227</v>
      </c>
      <c r="G43" s="4">
        <f>SUMIF('Accumulated Deferred Income Tax'!$Y$163,'Results Summary (ADIT)'!B43,'Accumulated Deferred Income Tax'!$W$163)</f>
        <v>143593227</v>
      </c>
      <c r="H43" s="40">
        <f t="shared" si="16"/>
        <v>0</v>
      </c>
      <c r="I43" s="56">
        <f>SUMIF('Accumulated Deferred Income Tax'!$Y$163,'Results Summary (ADIT)'!B43,'Accumulated Deferred Income Tax'!$AC$163)</f>
        <v>0</v>
      </c>
    </row>
    <row r="44" spans="1:9">
      <c r="A44" s="558"/>
      <c r="B44" s="15" t="s">
        <v>15</v>
      </c>
      <c r="C44" s="491" t="str">
        <f t="shared" si="14"/>
        <v>281SNP</v>
      </c>
      <c r="D44" s="4">
        <f>SUMIF('Accumulated Deferred Income Tax'!$Y$163,'Results Summary (ADIT)'!B44,'Accumulated Deferred Income Tax'!$T$163)</f>
        <v>0</v>
      </c>
      <c r="E44" s="4">
        <v>0</v>
      </c>
      <c r="F44" s="40">
        <f t="shared" si="15"/>
        <v>0</v>
      </c>
      <c r="G44" s="4">
        <f>SUMIF('Accumulated Deferred Income Tax'!$Y$163,'Results Summary (ADIT)'!B44,'Accumulated Deferred Income Tax'!$W$163)</f>
        <v>0</v>
      </c>
      <c r="H44" s="40">
        <f t="shared" si="16"/>
        <v>0</v>
      </c>
      <c r="I44" s="56">
        <f>SUMIF('Accumulated Deferred Income Tax'!$Y$163,'Results Summary (ADIT)'!B44,'Accumulated Deferred Income Tax'!$AC$163)</f>
        <v>0</v>
      </c>
    </row>
    <row r="45" spans="1:9">
      <c r="A45" s="146"/>
      <c r="B45" s="146"/>
      <c r="C45" s="495"/>
      <c r="D45" s="145">
        <f t="shared" ref="D45:I45" si="17">SUBTOTAL(9,D30:D44)</f>
        <v>-143593227</v>
      </c>
      <c r="E45" s="145">
        <f t="shared" si="17"/>
        <v>0</v>
      </c>
      <c r="F45" s="145">
        <f t="shared" si="17"/>
        <v>-143593227</v>
      </c>
      <c r="G45" s="145">
        <f t="shared" si="17"/>
        <v>143593227</v>
      </c>
      <c r="H45" s="145">
        <f t="shared" si="17"/>
        <v>0</v>
      </c>
      <c r="I45" s="145">
        <f t="shared" si="17"/>
        <v>0</v>
      </c>
    </row>
    <row r="46" spans="1:9" ht="12.75" customHeight="1">
      <c r="A46" s="557">
        <v>282</v>
      </c>
      <c r="B46" s="9" t="s">
        <v>16</v>
      </c>
      <c r="C46" s="489" t="str">
        <f t="shared" ref="C46:C54" si="18">CONCATENATE("282",B46)</f>
        <v>282CA</v>
      </c>
      <c r="D46" s="54">
        <f>SUMIF('Accumulated Deferred Income Tax'!$Y$164:$Y$229,'Results Summary (ADIT)'!B46,'Accumulated Deferred Income Tax'!$T$164:$T$229)</f>
        <v>0</v>
      </c>
      <c r="E46" s="54">
        <v>0</v>
      </c>
      <c r="F46" s="53">
        <f t="shared" ref="F46:F54" si="19">SUM(D46:E46)</f>
        <v>0</v>
      </c>
      <c r="G46" s="54">
        <f>SUMIF('Accumulated Deferred Income Tax'!$Y$164:$Y$229,'Results Summary (ADIT)'!B46,'Accumulated Deferred Income Tax'!$W$164:$W$229)</f>
        <v>-69691047</v>
      </c>
      <c r="H46" s="55">
        <f t="shared" ref="H46:H54" si="20">SUM(F46:G46)</f>
        <v>-69691047</v>
      </c>
      <c r="I46" s="54">
        <f>SUMIF('Accumulated Deferred Income Tax'!$Y$164:$Y$229,'Results Summary (ADIT)'!B46,'Accumulated Deferred Income Tax'!$AC$164:$AC$229)</f>
        <v>0</v>
      </c>
    </row>
    <row r="47" spans="1:9">
      <c r="A47" s="555"/>
      <c r="B47" s="12" t="s">
        <v>64</v>
      </c>
      <c r="C47" s="490" t="str">
        <f t="shared" si="18"/>
        <v>282FERC</v>
      </c>
      <c r="D47" s="56">
        <f>SUMIF('Accumulated Deferred Income Tax'!$Y$164:$Y$229,'Results Summary (ADIT)'!B47,'Accumulated Deferred Income Tax'!$T$164:$T$229)</f>
        <v>0</v>
      </c>
      <c r="E47" s="56">
        <v>0</v>
      </c>
      <c r="F47" s="40">
        <f t="shared" si="19"/>
        <v>0</v>
      </c>
      <c r="G47" s="56">
        <f>SUMIF('Accumulated Deferred Income Tax'!$Y$164:$Y$229,'Results Summary (ADIT)'!B47,'Accumulated Deferred Income Tax'!$W$164:$W$229)</f>
        <v>0</v>
      </c>
      <c r="H47" s="40">
        <f t="shared" si="20"/>
        <v>0</v>
      </c>
      <c r="I47" s="56">
        <f>SUMIF('Accumulated Deferred Income Tax'!$Y$164:$Y$229,'Results Summary (ADIT)'!B47,'Accumulated Deferred Income Tax'!$AC$164:$AC$229)</f>
        <v>0</v>
      </c>
    </row>
    <row r="48" spans="1:9">
      <c r="A48" s="555"/>
      <c r="B48" s="14" t="s">
        <v>27</v>
      </c>
      <c r="C48" s="491" t="str">
        <f t="shared" si="18"/>
        <v>282IDU</v>
      </c>
      <c r="D48" s="56">
        <f>SUMIF('Accumulated Deferred Income Tax'!$Y$164:$Y$229,'Results Summary (ADIT)'!B48,'Accumulated Deferred Income Tax'!$T$164:$T$229)</f>
        <v>-212967</v>
      </c>
      <c r="E48" s="56">
        <v>0</v>
      </c>
      <c r="F48" s="40">
        <f t="shared" si="19"/>
        <v>-212967</v>
      </c>
      <c r="G48" s="56">
        <f>SUMIF('Accumulated Deferred Income Tax'!$Y$164:$Y$229,'Results Summary (ADIT)'!B48,'Accumulated Deferred Income Tax'!$W$164:$W$229)</f>
        <v>-186640298</v>
      </c>
      <c r="H48" s="40">
        <f t="shared" si="20"/>
        <v>-186853265</v>
      </c>
      <c r="I48" s="56">
        <f>SUMIF('Accumulated Deferred Income Tax'!$Y$164:$Y$229,'Results Summary (ADIT)'!B48,'Accumulated Deferred Income Tax'!$AC$164:$AC$229)</f>
        <v>0</v>
      </c>
    </row>
    <row r="49" spans="1:10">
      <c r="A49" s="555"/>
      <c r="B49" s="14" t="s">
        <v>28</v>
      </c>
      <c r="C49" s="491" t="str">
        <f t="shared" si="18"/>
        <v>282OR</v>
      </c>
      <c r="D49" s="56">
        <f>SUMIF('Accumulated Deferred Income Tax'!$Y$164:$Y$229,'Results Summary (ADIT)'!B49,'Accumulated Deferred Income Tax'!$T$164:$T$229)</f>
        <v>0</v>
      </c>
      <c r="E49" s="56">
        <v>0</v>
      </c>
      <c r="F49" s="40">
        <f t="shared" si="19"/>
        <v>0</v>
      </c>
      <c r="G49" s="56">
        <f>SUMIF('Accumulated Deferred Income Tax'!$Y$164:$Y$229,'Results Summary (ADIT)'!B49,'Accumulated Deferred Income Tax'!$W$164:$W$229)</f>
        <v>-788547924</v>
      </c>
      <c r="H49" s="40">
        <f t="shared" si="20"/>
        <v>-788547924</v>
      </c>
      <c r="I49" s="56">
        <f>SUMIF('Accumulated Deferred Income Tax'!$Y$164:$Y$229,'Results Summary (ADIT)'!B49,'Accumulated Deferred Income Tax'!$AC$164:$AC$229)</f>
        <v>0</v>
      </c>
    </row>
    <row r="50" spans="1:10">
      <c r="A50" s="555"/>
      <c r="B50" s="15" t="s">
        <v>14</v>
      </c>
      <c r="C50" s="491" t="str">
        <f t="shared" si="18"/>
        <v>282OTHER</v>
      </c>
      <c r="D50" s="56">
        <f>SUMIF('Accumulated Deferred Income Tax'!$Y$164:$Y$229,'Results Summary (ADIT)'!B50,'Accumulated Deferred Income Tax'!$T$164:$T$229)</f>
        <v>5073533</v>
      </c>
      <c r="E50" s="56">
        <v>0</v>
      </c>
      <c r="F50" s="40">
        <f t="shared" si="19"/>
        <v>5073533</v>
      </c>
      <c r="G50" s="56">
        <f>SUMIF('Accumulated Deferred Income Tax'!$Y$164:$Y$229,'Results Summary (ADIT)'!B50,'Accumulated Deferred Income Tax'!$W$164:$W$229)</f>
        <v>-11137155</v>
      </c>
      <c r="H50" s="40">
        <f t="shared" si="20"/>
        <v>-6063622</v>
      </c>
      <c r="I50" s="56">
        <f>SUMIF('Accumulated Deferred Income Tax'!$Y$164:$Y$229,'Results Summary (ADIT)'!B50,'Accumulated Deferred Income Tax'!$AC$164:$AC$229)</f>
        <v>0</v>
      </c>
    </row>
    <row r="51" spans="1:10">
      <c r="A51" s="555"/>
      <c r="B51" s="15" t="s">
        <v>26</v>
      </c>
      <c r="C51" s="491" t="str">
        <f t="shared" si="18"/>
        <v>282UT</v>
      </c>
      <c r="D51" s="56">
        <f>SUMIF('Accumulated Deferred Income Tax'!$Y$164:$Y$229,'Results Summary (ADIT)'!B51,'Accumulated Deferred Income Tax'!$T$164:$T$229)</f>
        <v>4192880</v>
      </c>
      <c r="E51" s="56">
        <v>0</v>
      </c>
      <c r="F51" s="40">
        <f t="shared" si="19"/>
        <v>4192880</v>
      </c>
      <c r="G51" s="56">
        <f>SUMIF('Accumulated Deferred Income Tax'!$Y$164:$Y$229,'Results Summary (ADIT)'!B51,'Accumulated Deferred Income Tax'!$W$164:$W$229)</f>
        <v>-1445804438</v>
      </c>
      <c r="H51" s="40">
        <f t="shared" si="20"/>
        <v>-1441611558</v>
      </c>
      <c r="I51" s="56">
        <f>SUMIF('Accumulated Deferred Income Tax'!$Y$164:$Y$229,'Results Summary (ADIT)'!B51,'Accumulated Deferred Income Tax'!$AC$164:$AC$229)</f>
        <v>0</v>
      </c>
    </row>
    <row r="52" spans="1:10">
      <c r="A52" s="555"/>
      <c r="B52" s="14" t="s">
        <v>25</v>
      </c>
      <c r="C52" s="491" t="str">
        <f t="shared" si="18"/>
        <v>282WA</v>
      </c>
      <c r="D52" s="56">
        <f>SUMIF('Accumulated Deferred Income Tax'!$Y$164:$Y$229,'Results Summary (ADIT)'!B52,'Accumulated Deferred Income Tax'!$T$164:$T$229)</f>
        <v>0</v>
      </c>
      <c r="E52" s="56">
        <v>0</v>
      </c>
      <c r="F52" s="40">
        <f t="shared" si="19"/>
        <v>0</v>
      </c>
      <c r="G52" s="56">
        <f>SUMIF('Accumulated Deferred Income Tax'!$Y$164:$Y$229,'Results Summary (ADIT)'!B52,'Accumulated Deferred Income Tax'!$W$164:$W$229)</f>
        <v>-205105609</v>
      </c>
      <c r="H52" s="40">
        <f t="shared" si="20"/>
        <v>-205105609</v>
      </c>
      <c r="I52" s="56">
        <f>SUMIF('Accumulated Deferred Income Tax'!$Y$164:$Y$229,'Results Summary (ADIT)'!B52,'Accumulated Deferred Income Tax'!$AC$164:$AC$229)</f>
        <v>-205105609</v>
      </c>
    </row>
    <row r="53" spans="1:10">
      <c r="A53" s="555"/>
      <c r="B53" s="14" t="s">
        <v>30</v>
      </c>
      <c r="C53" s="491" t="str">
        <f t="shared" si="18"/>
        <v>282WYP</v>
      </c>
      <c r="D53" s="56">
        <f>SUMIF('Accumulated Deferred Income Tax'!$Y$164:$Y$229,'Results Summary (ADIT)'!B53,'Accumulated Deferred Income Tax'!$T$164:$T$229)</f>
        <v>696883</v>
      </c>
      <c r="E53" s="56">
        <v>0</v>
      </c>
      <c r="F53" s="40">
        <f t="shared" si="19"/>
        <v>696883</v>
      </c>
      <c r="G53" s="56">
        <f>SUMIF('Accumulated Deferred Income Tax'!$Y$164:$Y$229,'Results Summary (ADIT)'!B53,'Accumulated Deferred Income Tax'!$W$164:$W$229)</f>
        <v>-463748632</v>
      </c>
      <c r="H53" s="40">
        <f t="shared" si="20"/>
        <v>-463051749</v>
      </c>
      <c r="I53" s="56">
        <f>SUMIF('Accumulated Deferred Income Tax'!$Y$164:$Y$229,'Results Summary (ADIT)'!B53,'Accumulated Deferred Income Tax'!$AC$164:$AC$229)</f>
        <v>0</v>
      </c>
      <c r="J53" s="465"/>
    </row>
    <row r="54" spans="1:10">
      <c r="A54" s="555"/>
      <c r="B54" s="16" t="s">
        <v>65</v>
      </c>
      <c r="C54" s="492" t="str">
        <f t="shared" si="18"/>
        <v>282WYU</v>
      </c>
      <c r="D54" s="56">
        <f>SUMIF('Accumulated Deferred Income Tax'!$Y$164:$Y$229,'Results Summary (ADIT)'!B54,'Accumulated Deferred Income Tax'!$T$164:$T$229)</f>
        <v>0</v>
      </c>
      <c r="E54" s="56">
        <v>0</v>
      </c>
      <c r="F54" s="40">
        <f t="shared" si="19"/>
        <v>0</v>
      </c>
      <c r="G54" s="56">
        <f>SUMIF('Accumulated Deferred Income Tax'!$Y$164:$Y$229,'Results Summary (ADIT)'!B54,'Accumulated Deferred Income Tax'!$W$164:$W$229)</f>
        <v>0</v>
      </c>
      <c r="H54" s="41">
        <f t="shared" si="20"/>
        <v>0</v>
      </c>
      <c r="I54" s="56">
        <f>SUMIF('Accumulated Deferred Income Tax'!$Y$164:$Y$229,'Results Summary (ADIT)'!B54,'Accumulated Deferred Income Tax'!$AC$164:$AC$229)</f>
        <v>0</v>
      </c>
      <c r="J54" s="466"/>
    </row>
    <row r="55" spans="1:10">
      <c r="A55" s="555"/>
      <c r="B55" s="46"/>
      <c r="C55" s="486"/>
      <c r="D55" s="145">
        <f>SUBTOTAL(9,D46:D54)</f>
        <v>9750329</v>
      </c>
      <c r="E55" s="145">
        <f t="shared" ref="E55:I55" si="21">SUBTOTAL(9,E46:E54)</f>
        <v>0</v>
      </c>
      <c r="F55" s="145">
        <f t="shared" si="21"/>
        <v>9750329</v>
      </c>
      <c r="G55" s="145">
        <f t="shared" si="21"/>
        <v>-3170675103</v>
      </c>
      <c r="H55" s="145">
        <f t="shared" si="21"/>
        <v>-3160924774</v>
      </c>
      <c r="I55" s="145">
        <f t="shared" si="21"/>
        <v>-205105609</v>
      </c>
      <c r="J55" s="466"/>
    </row>
    <row r="56" spans="1:10">
      <c r="A56" s="555"/>
      <c r="B56" s="9" t="s">
        <v>51</v>
      </c>
      <c r="C56" s="489" t="str">
        <f t="shared" ref="C56:C74" si="22">CONCATENATE("282",B56)</f>
        <v>282BADDEBT</v>
      </c>
      <c r="D56" s="56">
        <f>SUMIF('Accumulated Deferred Income Tax'!$Y$164:$Y$229,'Results Summary (ADIT)'!B56,'Accumulated Deferred Income Tax'!$T$164:$T$229)</f>
        <v>0</v>
      </c>
      <c r="E56" s="56">
        <v>0</v>
      </c>
      <c r="F56" s="53">
        <f t="shared" ref="F56:F74" si="23">SUM(D56:E56)</f>
        <v>0</v>
      </c>
      <c r="G56" s="56">
        <f>SUMIF('Accumulated Deferred Income Tax'!$Y$164:$Y$229,'Results Summary (ADIT)'!B56,'Accumulated Deferred Income Tax'!$W$164:$W$229)</f>
        <v>0</v>
      </c>
      <c r="H56" s="55">
        <f t="shared" ref="H56:H74" si="24">SUM(F56:G56)</f>
        <v>0</v>
      </c>
      <c r="I56" s="54">
        <f>SUMIF('Accumulated Deferred Income Tax'!$Y$164:$Y$229,'Results Summary (ADIT)'!B56,'Accumulated Deferred Income Tax'!$AC$164:$AC$229)</f>
        <v>0</v>
      </c>
      <c r="J56" s="466"/>
    </row>
    <row r="57" spans="1:10">
      <c r="A57" s="555"/>
      <c r="B57" s="14" t="s">
        <v>102</v>
      </c>
      <c r="C57" s="496" t="str">
        <f t="shared" si="22"/>
        <v>282CAEE</v>
      </c>
      <c r="D57" s="56">
        <f>SUMIF('Accumulated Deferred Income Tax'!$Y$164:$Y$229,'Results Summary (ADIT)'!B57,'Accumulated Deferred Income Tax'!$T$164:$T$229)</f>
        <v>94978</v>
      </c>
      <c r="E57" s="56">
        <v>0</v>
      </c>
      <c r="F57" s="40">
        <f t="shared" si="23"/>
        <v>94978</v>
      </c>
      <c r="G57" s="56">
        <f>SUMIF('Accumulated Deferred Income Tax'!$Y$164:$Y$229,'Results Summary (ADIT)'!B57,'Accumulated Deferred Income Tax'!$W$164:$W$229)</f>
        <v>-4607</v>
      </c>
      <c r="H57" s="40">
        <f t="shared" si="24"/>
        <v>90371</v>
      </c>
      <c r="I57" s="56">
        <f>SUMIF('Accumulated Deferred Income Tax'!$Y$164:$Y$229,'Results Summary (ADIT)'!B57,'Accumulated Deferred Income Tax'!$AC$164:$AC$229)</f>
        <v>0</v>
      </c>
      <c r="J57" s="466"/>
    </row>
    <row r="58" spans="1:10">
      <c r="A58" s="555"/>
      <c r="B58" s="14" t="s">
        <v>145</v>
      </c>
      <c r="C58" s="496" t="str">
        <f t="shared" si="22"/>
        <v>282CAGE</v>
      </c>
      <c r="D58" s="56">
        <f>SUMIF('Accumulated Deferred Income Tax'!$Y$164:$Y$229,'Results Summary (ADIT)'!B58,'Accumulated Deferred Income Tax'!$T$164:$T$229)</f>
        <v>0</v>
      </c>
      <c r="E58" s="56">
        <v>0</v>
      </c>
      <c r="F58" s="40">
        <f t="shared" si="23"/>
        <v>0</v>
      </c>
      <c r="G58" s="56">
        <f>SUMIF('Accumulated Deferred Income Tax'!$Y$164:$Y$229,'Results Summary (ADIT)'!B58,'Accumulated Deferred Income Tax'!$W$164:$W$229)</f>
        <v>-27161936.558511458</v>
      </c>
      <c r="H58" s="40">
        <f t="shared" si="24"/>
        <v>-27161936.558511458</v>
      </c>
      <c r="I58" s="56">
        <f>SUMIF('Accumulated Deferred Income Tax'!$Y$164:$Y$229,'Results Summary (ADIT)'!B58,'Accumulated Deferred Income Tax'!$AC$164:$AC$229)</f>
        <v>0</v>
      </c>
      <c r="J58" s="466"/>
    </row>
    <row r="59" spans="1:10">
      <c r="A59" s="555"/>
      <c r="B59" s="14" t="s">
        <v>143</v>
      </c>
      <c r="C59" s="496" t="str">
        <f t="shared" si="22"/>
        <v>282CAGW</v>
      </c>
      <c r="D59" s="56">
        <f>SUMIF('Accumulated Deferred Income Tax'!$Y$164:$Y$229,'Results Summary (ADIT)'!B59,'Accumulated Deferred Income Tax'!$T$164:$T$229)</f>
        <v>0</v>
      </c>
      <c r="E59" s="56">
        <v>0</v>
      </c>
      <c r="F59" s="40">
        <f>SUM(D59:E59)</f>
        <v>0</v>
      </c>
      <c r="G59" s="56">
        <f>SUMIF('Accumulated Deferred Income Tax'!$Y$164:$Y$229,'Results Summary (ADIT)'!B59,'Accumulated Deferred Income Tax'!$W$164:$W$229)</f>
        <v>5433761</v>
      </c>
      <c r="H59" s="40">
        <f>SUM(F59:G59)</f>
        <v>5433761</v>
      </c>
      <c r="I59" s="56">
        <f>SUMIF('Accumulated Deferred Income Tax'!$Y$164:$Y$229,'Results Summary (ADIT)'!B59,'Accumulated Deferred Income Tax'!$AC$164:$AC$229)</f>
        <v>1204284</v>
      </c>
      <c r="J59" s="466"/>
    </row>
    <row r="60" spans="1:10">
      <c r="A60" s="555"/>
      <c r="B60" s="373" t="s">
        <v>19</v>
      </c>
      <c r="C60" s="496" t="str">
        <f t="shared" si="22"/>
        <v>282CIAC</v>
      </c>
      <c r="D60" s="56">
        <f>SUMIF('Accumulated Deferred Income Tax'!$Y$164:$Y$229,'Results Summary (ADIT)'!B60,'Accumulated Deferred Income Tax'!$T$164:$T$229)</f>
        <v>0</v>
      </c>
      <c r="E60" s="56">
        <v>0</v>
      </c>
      <c r="F60" s="40">
        <f t="shared" ref="F60" si="25">SUM(D60:E60)</f>
        <v>0</v>
      </c>
      <c r="G60" s="56">
        <f>SUMIF('Accumulated Deferred Income Tax'!$Y$164:$Y$229,'Results Summary (ADIT)'!B60,'Accumulated Deferred Income Tax'!$W$164:$W$229)</f>
        <v>0</v>
      </c>
      <c r="H60" s="40">
        <f t="shared" ref="H60" si="26">SUM(F60:G60)</f>
        <v>0</v>
      </c>
      <c r="I60" s="56">
        <f>SUMIF('Accumulated Deferred Income Tax'!$Y$164:$Y$229,'Results Summary (ADIT)'!B60,'Accumulated Deferred Income Tax'!$AC$164:$AC$229)</f>
        <v>0</v>
      </c>
      <c r="J60" s="466"/>
    </row>
    <row r="61" spans="1:10">
      <c r="A61" s="555"/>
      <c r="B61" s="14" t="s">
        <v>53</v>
      </c>
      <c r="C61" s="491" t="str">
        <f t="shared" si="22"/>
        <v>282CN</v>
      </c>
      <c r="D61" s="56">
        <f>SUMIF('Accumulated Deferred Income Tax'!$Y$164:$Y$229,'Results Summary (ADIT)'!B61,'Accumulated Deferred Income Tax'!$T$164:$T$229)</f>
        <v>0</v>
      </c>
      <c r="E61" s="56">
        <v>0</v>
      </c>
      <c r="F61" s="40">
        <f t="shared" ref="F61" si="27">SUM(D61:E61)</f>
        <v>0</v>
      </c>
      <c r="G61" s="56">
        <f>SUMIF('Accumulated Deferred Income Tax'!$Y$164:$Y$229,'Results Summary (ADIT)'!B61,'Accumulated Deferred Income Tax'!$W$164:$W$229)</f>
        <v>-1004935</v>
      </c>
      <c r="H61" s="40">
        <f t="shared" ref="H61" si="28">SUM(F61:G61)</f>
        <v>-1004935</v>
      </c>
      <c r="I61" s="56">
        <f>SUMIF('Accumulated Deferred Income Tax'!$Y$164:$Y$229,'Results Summary (ADIT)'!B61,'Accumulated Deferred Income Tax'!$AC$164:$AC$229)</f>
        <v>-67763</v>
      </c>
      <c r="J61" s="466"/>
    </row>
    <row r="62" spans="1:10">
      <c r="A62" s="555"/>
      <c r="B62" s="12" t="s">
        <v>222</v>
      </c>
      <c r="C62" s="491" t="str">
        <f t="shared" si="22"/>
        <v>282DITBAL</v>
      </c>
      <c r="D62" s="56">
        <f>SUMIF('Accumulated Deferred Income Tax'!$Y$164:$Y$229,'Results Summary (ADIT)'!B62,'Accumulated Deferred Income Tax'!$T$164:$T$229)</f>
        <v>-2824086208</v>
      </c>
      <c r="E62" s="56">
        <v>0</v>
      </c>
      <c r="F62" s="40">
        <f t="shared" si="23"/>
        <v>-2824086208</v>
      </c>
      <c r="G62" s="56">
        <f>SUMIF('Accumulated Deferred Income Tax'!$Y$164:$Y$229,'Results Summary (ADIT)'!B62,'Accumulated Deferred Income Tax'!$W$164:$W$229)</f>
        <v>2823702289</v>
      </c>
      <c r="H62" s="40">
        <f t="shared" si="24"/>
        <v>-383919</v>
      </c>
      <c r="I62" s="56">
        <f>SUMIF('Accumulated Deferred Income Tax'!$Y$164:$Y$229,'Results Summary (ADIT)'!B62,'Accumulated Deferred Income Tax'!$AC$164:$AC$229)</f>
        <v>-26064</v>
      </c>
      <c r="J62" s="466"/>
    </row>
    <row r="63" spans="1:10">
      <c r="A63" s="555"/>
      <c r="B63" s="14" t="s">
        <v>45</v>
      </c>
      <c r="C63" s="491" t="str">
        <f t="shared" si="22"/>
        <v>282GPS</v>
      </c>
      <c r="D63" s="56">
        <f>SUMIF('Accumulated Deferred Income Tax'!$Y$164:$Y$229,'Results Summary (ADIT)'!B63,'Accumulated Deferred Income Tax'!$T$164:$T$229)</f>
        <v>0</v>
      </c>
      <c r="E63" s="56">
        <v>0</v>
      </c>
      <c r="F63" s="40">
        <f t="shared" si="23"/>
        <v>0</v>
      </c>
      <c r="G63" s="56">
        <f>SUMIF('Accumulated Deferred Income Tax'!$Y$164:$Y$229,'Results Summary (ADIT)'!B63,'Accumulated Deferred Income Tax'!$W$164:$W$229)</f>
        <v>0</v>
      </c>
      <c r="H63" s="40">
        <f t="shared" si="24"/>
        <v>0</v>
      </c>
      <c r="I63" s="56">
        <f>SUMIF('Accumulated Deferred Income Tax'!$Y$164:$Y$229,'Results Summary (ADIT)'!B63,'Accumulated Deferred Income Tax'!$AC$164:$AC$229)</f>
        <v>0</v>
      </c>
      <c r="J63" s="466"/>
    </row>
    <row r="64" spans="1:10">
      <c r="A64" s="555"/>
      <c r="B64" s="14" t="s">
        <v>153</v>
      </c>
      <c r="C64" s="491" t="s">
        <v>769</v>
      </c>
      <c r="D64" s="56">
        <f>SUMIF('Accumulated Deferred Income Tax'!$Y$164:$Y$229,'Results Summary (ADIT)'!B64,'Accumulated Deferred Income Tax'!$T$164:$T$229)</f>
        <v>-1938991</v>
      </c>
      <c r="E64" s="56">
        <v>0</v>
      </c>
      <c r="F64" s="40">
        <f>SUM(D64:E64)</f>
        <v>-1938991</v>
      </c>
      <c r="G64" s="56">
        <f>SUMIF('Accumulated Deferred Income Tax'!$Y$164:$Y$229,'Results Summary (ADIT)'!B64,'Accumulated Deferred Income Tax'!$W$164:$W$229)</f>
        <v>451200</v>
      </c>
      <c r="H64" s="40">
        <f>SUM(F64:G64)</f>
        <v>-1487791</v>
      </c>
      <c r="I64" s="56">
        <f>SUMIF('Accumulated Deferred Income Tax'!$Y$164:$Y$229,'Results Summary (ADIT)'!B64,'Accumulated Deferred Income Tax'!$AC$164:$AC$229)</f>
        <v>-336440</v>
      </c>
      <c r="J64" s="466"/>
    </row>
    <row r="65" spans="1:10">
      <c r="A65" s="555"/>
      <c r="B65" s="14" t="s">
        <v>151</v>
      </c>
      <c r="C65" s="491" t="s">
        <v>770</v>
      </c>
      <c r="D65" s="56">
        <f>SUMIF('Accumulated Deferred Income Tax'!$Y$164:$Y$229,'Results Summary (ADIT)'!B65,'Accumulated Deferred Income Tax'!$T$164:$T$229)</f>
        <v>0</v>
      </c>
      <c r="E65" s="56">
        <v>0</v>
      </c>
      <c r="F65" s="40">
        <f>SUM(D65:E65)</f>
        <v>0</v>
      </c>
      <c r="G65" s="56">
        <f>SUMIF('Accumulated Deferred Income Tax'!$Y$164:$Y$229,'Results Summary (ADIT)'!B65,'Accumulated Deferred Income Tax'!$W$164:$W$229)</f>
        <v>70937356.450000003</v>
      </c>
      <c r="H65" s="40">
        <f>SUM(F65:G65)</f>
        <v>70937356.450000003</v>
      </c>
      <c r="I65" s="56">
        <f>SUMIF('Accumulated Deferred Income Tax'!$Y$164:$Y$229,'Results Summary (ADIT)'!B65,'Accumulated Deferred Income Tax'!$AC$164:$AC$229)</f>
        <v>15721834</v>
      </c>
      <c r="J65" s="466"/>
    </row>
    <row r="66" spans="1:10">
      <c r="A66" s="555"/>
      <c r="B66" s="15" t="s">
        <v>310</v>
      </c>
      <c r="C66" s="491" t="str">
        <f t="shared" si="22"/>
        <v>282NREG</v>
      </c>
      <c r="D66" s="56">
        <f>SUMIF('Accumulated Deferred Income Tax'!$Y$164:$Y$229,'Results Summary (ADIT)'!B66,'Accumulated Deferred Income Tax'!$T$164:$T$229)</f>
        <v>-225277602</v>
      </c>
      <c r="E66" s="56">
        <v>0</v>
      </c>
      <c r="F66" s="40">
        <f t="shared" si="23"/>
        <v>-225277602</v>
      </c>
      <c r="G66" s="56">
        <f>SUMIF('Accumulated Deferred Income Tax'!$Y$164:$Y$229,'Results Summary (ADIT)'!B66,'Accumulated Deferred Income Tax'!$W$164:$W$229)</f>
        <v>0</v>
      </c>
      <c r="H66" s="40">
        <f t="shared" si="24"/>
        <v>-225277602</v>
      </c>
      <c r="I66" s="56">
        <f>SUMIF('Accumulated Deferred Income Tax'!$Y$164:$Y$229,'Results Summary (ADIT)'!B66,'Accumulated Deferred Income Tax'!$AC$164:$AC$229)</f>
        <v>0</v>
      </c>
      <c r="J66" s="466"/>
    </row>
    <row r="67" spans="1:10">
      <c r="A67" s="555"/>
      <c r="B67" s="15" t="s">
        <v>11</v>
      </c>
      <c r="C67" s="491" t="str">
        <f t="shared" si="22"/>
        <v>282SCHMDEXP</v>
      </c>
      <c r="D67" s="56">
        <f>SUMIF('Accumulated Deferred Income Tax'!$Y$164:$Y$229,'Results Summary (ADIT)'!B67,'Accumulated Deferred Income Tax'!$T$164:$T$229)</f>
        <v>0</v>
      </c>
      <c r="E67" s="56">
        <v>0</v>
      </c>
      <c r="F67" s="40">
        <f t="shared" si="23"/>
        <v>0</v>
      </c>
      <c r="G67" s="56">
        <f>SUMIF('Accumulated Deferred Income Tax'!$Y$164:$Y$229,'Results Summary (ADIT)'!B67,'Accumulated Deferred Income Tax'!$W$164:$W$229)</f>
        <v>0</v>
      </c>
      <c r="H67" s="40">
        <f t="shared" si="24"/>
        <v>0</v>
      </c>
      <c r="I67" s="56">
        <f>SUMIF('Accumulated Deferred Income Tax'!$Y$164:$Y$229,'Results Summary (ADIT)'!B67,'Accumulated Deferred Income Tax'!$AC$164:$AC$229)</f>
        <v>0</v>
      </c>
      <c r="J67" s="466"/>
    </row>
    <row r="68" spans="1:10" ht="11.45" customHeight="1">
      <c r="A68" s="555"/>
      <c r="B68" s="15" t="s">
        <v>13</v>
      </c>
      <c r="C68" s="491" t="str">
        <f t="shared" si="22"/>
        <v>282SE</v>
      </c>
      <c r="D68" s="56">
        <f>SUMIF('Accumulated Deferred Income Tax'!$Y$164:$Y$229,'Results Summary (ADIT)'!B68,'Accumulated Deferred Income Tax'!$T$164:$T$229)</f>
        <v>0</v>
      </c>
      <c r="E68" s="56">
        <v>0</v>
      </c>
      <c r="F68" s="40">
        <f t="shared" si="23"/>
        <v>0</v>
      </c>
      <c r="G68" s="56">
        <f>SUMIF('Accumulated Deferred Income Tax'!$Y$164:$Y$229,'Results Summary (ADIT)'!B68,'Accumulated Deferred Income Tax'!$W$164:$W$229)</f>
        <v>0</v>
      </c>
      <c r="H68" s="40">
        <f t="shared" si="24"/>
        <v>0</v>
      </c>
      <c r="I68" s="56">
        <f>SUMIF('Accumulated Deferred Income Tax'!$Y$164:$Y$229,'Results Summary (ADIT)'!B68,'Accumulated Deferred Income Tax'!$AC$164:$AC$229)</f>
        <v>0</v>
      </c>
      <c r="J68" s="464"/>
    </row>
    <row r="69" spans="1:10">
      <c r="A69" s="555"/>
      <c r="B69" s="14" t="s">
        <v>18</v>
      </c>
      <c r="C69" s="491" t="str">
        <f t="shared" si="22"/>
        <v>282SG</v>
      </c>
      <c r="D69" s="56">
        <f>SUMIF('Accumulated Deferred Income Tax'!$Y$164:$Y$229,'Results Summary (ADIT)'!B69,'Accumulated Deferred Income Tax'!$T$164:$T$229)</f>
        <v>0</v>
      </c>
      <c r="E69" s="56">
        <v>0</v>
      </c>
      <c r="F69" s="40">
        <f t="shared" si="23"/>
        <v>0</v>
      </c>
      <c r="G69" s="56">
        <f>SUMIF('Accumulated Deferred Income Tax'!$Y$164:$Y$229,'Results Summary (ADIT)'!B69,'Accumulated Deferred Income Tax'!$W$164:$W$229)</f>
        <v>42729235.558511458</v>
      </c>
      <c r="H69" s="40">
        <f t="shared" si="24"/>
        <v>42729235.558511458</v>
      </c>
      <c r="I69" s="56">
        <f>SUMIF('Accumulated Deferred Income Tax'!$Y$164:$Y$229,'Results Summary (ADIT)'!B69,'Accumulated Deferred Income Tax'!$AC$164:$AC$229)</f>
        <v>3409271</v>
      </c>
      <c r="J69" s="464"/>
    </row>
    <row r="70" spans="1:10">
      <c r="A70" s="555"/>
      <c r="B70" s="15" t="s">
        <v>15</v>
      </c>
      <c r="C70" s="491" t="str">
        <f t="shared" si="22"/>
        <v>282SNP</v>
      </c>
      <c r="D70" s="56">
        <f>SUMIF('Accumulated Deferred Income Tax'!$Y$164:$Y$229,'Results Summary (ADIT)'!B70,'Accumulated Deferred Income Tax'!$T$164:$T$229)</f>
        <v>-339905</v>
      </c>
      <c r="E70" s="56">
        <v>0</v>
      </c>
      <c r="F70" s="40">
        <f t="shared" si="23"/>
        <v>-339905</v>
      </c>
      <c r="G70" s="56">
        <f>SUMIF('Accumulated Deferred Income Tax'!$Y$164:$Y$229,'Results Summary (ADIT)'!B70,'Accumulated Deferred Income Tax'!$W$164:$W$229)</f>
        <v>0</v>
      </c>
      <c r="H70" s="40">
        <f t="shared" si="24"/>
        <v>-339905</v>
      </c>
      <c r="I70" s="56">
        <f>SUMIF('Accumulated Deferred Income Tax'!$Y$164:$Y$229,'Results Summary (ADIT)'!B70,'Accumulated Deferred Income Tax'!$AC$164:$AC$229)</f>
        <v>-23400</v>
      </c>
      <c r="J70" s="464"/>
    </row>
    <row r="71" spans="1:10">
      <c r="A71" s="555"/>
      <c r="B71" s="14" t="s">
        <v>20</v>
      </c>
      <c r="C71" s="491" t="str">
        <f t="shared" si="22"/>
        <v>282SNPD</v>
      </c>
      <c r="D71" s="56">
        <f>SUMIF('Accumulated Deferred Income Tax'!$Y$164:$Y$229,'Results Summary (ADIT)'!B71,'Accumulated Deferred Income Tax'!$T$164:$T$229)</f>
        <v>0</v>
      </c>
      <c r="E71" s="56">
        <v>0</v>
      </c>
      <c r="F71" s="40">
        <f t="shared" si="23"/>
        <v>0</v>
      </c>
      <c r="G71" s="56">
        <f>SUMIF('Accumulated Deferred Income Tax'!$Y$164:$Y$229,'Results Summary (ADIT)'!B71,'Accumulated Deferred Income Tax'!$W$164:$W$229)</f>
        <v>0</v>
      </c>
      <c r="H71" s="40">
        <f t="shared" si="24"/>
        <v>0</v>
      </c>
      <c r="I71" s="56">
        <f>SUMIF('Accumulated Deferred Income Tax'!$Y$164:$Y$229,'Results Summary (ADIT)'!B71,'Accumulated Deferred Income Tax'!$AC$164:$AC$229)</f>
        <v>0</v>
      </c>
      <c r="J71" s="464"/>
    </row>
    <row r="72" spans="1:10">
      <c r="A72" s="555"/>
      <c r="B72" s="15" t="s">
        <v>10</v>
      </c>
      <c r="C72" s="491" t="str">
        <f t="shared" si="22"/>
        <v>282SO</v>
      </c>
      <c r="D72" s="56">
        <f>SUMIF('Accumulated Deferred Income Tax'!$Y$164:$Y$229,'Results Summary (ADIT)'!B72,'Accumulated Deferred Income Tax'!$T$164:$T$229)</f>
        <v>39219</v>
      </c>
      <c r="E72" s="56">
        <v>0</v>
      </c>
      <c r="F72" s="40">
        <f t="shared" si="23"/>
        <v>39219</v>
      </c>
      <c r="G72" s="56">
        <f>SUMIF('Accumulated Deferred Income Tax'!$Y$164:$Y$229,'Results Summary (ADIT)'!B72,'Accumulated Deferred Income Tax'!$W$164:$W$229)</f>
        <v>6429957</v>
      </c>
      <c r="H72" s="40">
        <f t="shared" si="24"/>
        <v>6469176</v>
      </c>
      <c r="I72" s="56">
        <f>SUMIF('Accumulated Deferred Income Tax'!$Y$164:$Y$229,'Results Summary (ADIT)'!B72,'Accumulated Deferred Income Tax'!$AC$164:$AC$229)</f>
        <v>458315</v>
      </c>
      <c r="J72" s="3"/>
    </row>
    <row r="73" spans="1:10">
      <c r="A73" s="555"/>
      <c r="B73" s="14" t="s">
        <v>41</v>
      </c>
      <c r="C73" s="491" t="str">
        <f t="shared" si="22"/>
        <v>282TAXDEPR</v>
      </c>
      <c r="D73" s="56">
        <f>SUMIF('Accumulated Deferred Income Tax'!$Y$164:$Y$229,'Results Summary (ADIT)'!B73,'Accumulated Deferred Income Tax'!$T$164:$T$229)</f>
        <v>0</v>
      </c>
      <c r="E73" s="56">
        <v>0</v>
      </c>
      <c r="F73" s="40">
        <f t="shared" si="23"/>
        <v>0</v>
      </c>
      <c r="G73" s="56">
        <f>SUMIF('Accumulated Deferred Income Tax'!$Y$164:$Y$229,'Results Summary (ADIT)'!B73,'Accumulated Deferred Income Tax'!$W$164:$W$229)</f>
        <v>0</v>
      </c>
      <c r="H73" s="40">
        <f t="shared" si="24"/>
        <v>0</v>
      </c>
      <c r="I73" s="56">
        <f>SUMIF('Accumulated Deferred Income Tax'!$Y$164:$Y$229,'Results Summary (ADIT)'!B73,'Accumulated Deferred Income Tax'!$AC$164:$AC$229)</f>
        <v>0</v>
      </c>
    </row>
    <row r="74" spans="1:10">
      <c r="A74" s="558"/>
      <c r="B74" s="19" t="s">
        <v>36</v>
      </c>
      <c r="C74" s="493" t="str">
        <f t="shared" si="22"/>
        <v>282TROJD</v>
      </c>
      <c r="D74" s="56">
        <f>SUMIF('Accumulated Deferred Income Tax'!$Y$164:$Y$229,'Results Summary (ADIT)'!B74,'Accumulated Deferred Income Tax'!$T$164:$T$229)</f>
        <v>0</v>
      </c>
      <c r="E74" s="56">
        <v>0</v>
      </c>
      <c r="F74" s="40">
        <f t="shared" si="23"/>
        <v>0</v>
      </c>
      <c r="G74" s="56">
        <f>SUMIF('Accumulated Deferred Income Tax'!$Y$164:$Y$229,'Results Summary (ADIT)'!B74,'Accumulated Deferred Income Tax'!$W$164:$W$229)</f>
        <v>0</v>
      </c>
      <c r="H74" s="41">
        <f t="shared" si="24"/>
        <v>0</v>
      </c>
      <c r="I74" s="56">
        <f>SUMIF('Accumulated Deferred Income Tax'!$Y$164:$Y$229,'Results Summary (ADIT)'!B74,'Accumulated Deferred Income Tax'!$AC$164:$AC$229)</f>
        <v>0</v>
      </c>
    </row>
    <row r="75" spans="1:10">
      <c r="A75" s="146"/>
      <c r="B75" s="146"/>
      <c r="C75" s="495"/>
      <c r="D75" s="145">
        <f t="shared" ref="D75:I75" si="29">SUBTOTAL(9,D46:D74)</f>
        <v>-3041758180</v>
      </c>
      <c r="E75" s="145">
        <f t="shared" si="29"/>
        <v>0</v>
      </c>
      <c r="F75" s="145">
        <f t="shared" si="29"/>
        <v>-3041758180</v>
      </c>
      <c r="G75" s="145">
        <f t="shared" si="29"/>
        <v>-249162782.5499998</v>
      </c>
      <c r="H75" s="145">
        <f t="shared" si="29"/>
        <v>-3290920962.5500002</v>
      </c>
      <c r="I75" s="145">
        <f t="shared" si="29"/>
        <v>-184765572</v>
      </c>
      <c r="J75" s="467"/>
    </row>
    <row r="76" spans="1:10" ht="12.75" customHeight="1">
      <c r="A76" s="557">
        <v>283</v>
      </c>
      <c r="B76" s="9" t="s">
        <v>16</v>
      </c>
      <c r="C76" s="489" t="str">
        <f t="shared" ref="C76:C84" si="30">CONCATENATE("283",B76)</f>
        <v>283CA</v>
      </c>
      <c r="D76" s="56">
        <f>SUMIF('Accumulated Deferred Income Tax'!$Y$232:$Y$364,'Results Summary (ADIT)'!B76,'Accumulated Deferred Income Tax'!$T$232:$T$364)</f>
        <v>-672586</v>
      </c>
      <c r="E76" s="56">
        <v>0</v>
      </c>
      <c r="F76" s="53">
        <f t="shared" ref="F76:F84" si="31">SUM(D76:E76)</f>
        <v>-672586</v>
      </c>
      <c r="G76" s="56">
        <f>SUMIF('Accumulated Deferred Income Tax'!$Y$232:$Y$364,'Results Summary (ADIT)'!B76,'Accumulated Deferred Income Tax'!$W$232:$W$364)</f>
        <v>0</v>
      </c>
      <c r="H76" s="55">
        <f t="shared" ref="H76:H84" si="32">SUM(F76:G76)</f>
        <v>-672586</v>
      </c>
      <c r="I76" s="56">
        <f>SUMIF('Accumulated Deferred Income Tax'!$Y$232:$Y$364,'Results Summary (ADIT)'!B76,'Accumulated Deferred Income Tax'!$AC$232:$AC$364)</f>
        <v>0</v>
      </c>
      <c r="J76" s="467"/>
    </row>
    <row r="77" spans="1:10">
      <c r="A77" s="555"/>
      <c r="B77" s="12" t="s">
        <v>64</v>
      </c>
      <c r="C77" s="490" t="str">
        <f t="shared" si="30"/>
        <v>283FERC</v>
      </c>
      <c r="D77" s="56">
        <f>SUMIF('Accumulated Deferred Income Tax'!$Y$232:$Y$364,'Results Summary (ADIT)'!B77,'Accumulated Deferred Income Tax'!$T$232:$T$364)</f>
        <v>0</v>
      </c>
      <c r="E77" s="56">
        <v>0</v>
      </c>
      <c r="F77" s="40">
        <f t="shared" si="31"/>
        <v>0</v>
      </c>
      <c r="G77" s="56">
        <f>SUMIF('Accumulated Deferred Income Tax'!$Y$232:$Y$364,'Results Summary (ADIT)'!B77,'Accumulated Deferred Income Tax'!$W$232:$W$364)</f>
        <v>0</v>
      </c>
      <c r="H77" s="40">
        <f t="shared" si="32"/>
        <v>0</v>
      </c>
      <c r="I77" s="56">
        <f>SUMIF('Accumulated Deferred Income Tax'!$Y$232:$Y$364,'Results Summary (ADIT)'!B77,'Accumulated Deferred Income Tax'!$AC$232:$AC$364)</f>
        <v>0</v>
      </c>
      <c r="J77" s="467"/>
    </row>
    <row r="78" spans="1:10">
      <c r="A78" s="555"/>
      <c r="B78" s="14" t="s">
        <v>27</v>
      </c>
      <c r="C78" s="491" t="str">
        <f t="shared" si="30"/>
        <v>283IDU</v>
      </c>
      <c r="D78" s="56">
        <f>SUMIF('Accumulated Deferred Income Tax'!$Y$232:$Y$364,'Results Summary (ADIT)'!B78,'Accumulated Deferred Income Tax'!$T$232:$T$364)</f>
        <v>-2132740</v>
      </c>
      <c r="E78" s="56">
        <v>0</v>
      </c>
      <c r="F78" s="40">
        <f t="shared" si="31"/>
        <v>-2132740</v>
      </c>
      <c r="G78" s="56">
        <f>SUMIF('Accumulated Deferred Income Tax'!$Y$232:$Y$364,'Results Summary (ADIT)'!B78,'Accumulated Deferred Income Tax'!$W$232:$W$364)</f>
        <v>0</v>
      </c>
      <c r="H78" s="40">
        <f t="shared" si="32"/>
        <v>-2132740</v>
      </c>
      <c r="I78" s="56">
        <f>SUMIF('Accumulated Deferred Income Tax'!$Y$232:$Y$364,'Results Summary (ADIT)'!B78,'Accumulated Deferred Income Tax'!$AC$232:$AC$364)</f>
        <v>0</v>
      </c>
      <c r="J78" s="467"/>
    </row>
    <row r="79" spans="1:10">
      <c r="A79" s="555"/>
      <c r="B79" s="14" t="s">
        <v>28</v>
      </c>
      <c r="C79" s="491" t="str">
        <f t="shared" si="30"/>
        <v>283OR</v>
      </c>
      <c r="D79" s="56">
        <f>SUMIF('Accumulated Deferred Income Tax'!$Y$232:$Y$364,'Results Summary (ADIT)'!B79,'Accumulated Deferred Income Tax'!$T$232:$T$364)</f>
        <v>-5026109</v>
      </c>
      <c r="E79" s="56">
        <v>0</v>
      </c>
      <c r="F79" s="40">
        <f t="shared" si="31"/>
        <v>-5026109</v>
      </c>
      <c r="G79" s="56">
        <f>SUMIF('Accumulated Deferred Income Tax'!$Y$232:$Y$364,'Results Summary (ADIT)'!B79,'Accumulated Deferred Income Tax'!$W$232:$W$364)</f>
        <v>0</v>
      </c>
      <c r="H79" s="40">
        <f t="shared" si="32"/>
        <v>-5026109</v>
      </c>
      <c r="I79" s="56">
        <f>SUMIF('Accumulated Deferred Income Tax'!$Y$232:$Y$364,'Results Summary (ADIT)'!B79,'Accumulated Deferred Income Tax'!$AC$232:$AC$364)</f>
        <v>0</v>
      </c>
      <c r="J79" s="467"/>
    </row>
    <row r="80" spans="1:10">
      <c r="A80" s="555"/>
      <c r="B80" s="15" t="s">
        <v>14</v>
      </c>
      <c r="C80" s="491" t="str">
        <f t="shared" si="30"/>
        <v>283OTHER</v>
      </c>
      <c r="D80" s="56">
        <f>SUMIF('Accumulated Deferred Income Tax'!$Y$232:$Y$364,'Results Summary (ADIT)'!B80,'Accumulated Deferred Income Tax'!$T$232:$T$364)</f>
        <v>-112703491</v>
      </c>
      <c r="E80" s="56">
        <v>0</v>
      </c>
      <c r="F80" s="40">
        <f t="shared" si="31"/>
        <v>-112703491</v>
      </c>
      <c r="G80" s="56">
        <f>SUMIF('Accumulated Deferred Income Tax'!$Y$232:$Y$364,'Results Summary (ADIT)'!B80,'Accumulated Deferred Income Tax'!$W$232:$W$364)</f>
        <v>0</v>
      </c>
      <c r="H80" s="40">
        <f t="shared" si="32"/>
        <v>-112703491</v>
      </c>
      <c r="I80" s="56">
        <f>SUMIF('Accumulated Deferred Income Tax'!$Y$232:$Y$364,'Results Summary (ADIT)'!B80,'Accumulated Deferred Income Tax'!$AC$232:$AC$364)</f>
        <v>0</v>
      </c>
      <c r="J80" s="468"/>
    </row>
    <row r="81" spans="1:10">
      <c r="A81" s="555"/>
      <c r="B81" s="15" t="s">
        <v>26</v>
      </c>
      <c r="C81" s="491" t="str">
        <f t="shared" si="30"/>
        <v>283UT</v>
      </c>
      <c r="D81" s="56">
        <f>SUMIF('Accumulated Deferred Income Tax'!$Y$232:$Y$364,'Results Summary (ADIT)'!B81,'Accumulated Deferred Income Tax'!$T$232:$T$364)</f>
        <v>-2266190</v>
      </c>
      <c r="E81" s="56">
        <v>0</v>
      </c>
      <c r="F81" s="40">
        <f t="shared" si="31"/>
        <v>-2266190</v>
      </c>
      <c r="G81" s="56">
        <f>SUMIF('Accumulated Deferred Income Tax'!$Y$232:$Y$364,'Results Summary (ADIT)'!B81,'Accumulated Deferred Income Tax'!$W$232:$W$364)</f>
        <v>0</v>
      </c>
      <c r="H81" s="40">
        <f t="shared" si="32"/>
        <v>-2266190</v>
      </c>
      <c r="I81" s="56">
        <f>SUMIF('Accumulated Deferred Income Tax'!$Y$232:$Y$364,'Results Summary (ADIT)'!B81,'Accumulated Deferred Income Tax'!$AC$232:$AC$364)</f>
        <v>0</v>
      </c>
      <c r="J81" s="468"/>
    </row>
    <row r="82" spans="1:10">
      <c r="A82" s="555"/>
      <c r="B82" s="14" t="s">
        <v>25</v>
      </c>
      <c r="C82" s="491" t="str">
        <f t="shared" si="30"/>
        <v>283WA</v>
      </c>
      <c r="D82" s="56">
        <f>SUMIF('Accumulated Deferred Income Tax'!$Y$232:$Y$364,'Results Summary (ADIT)'!B82,'Accumulated Deferred Income Tax'!$T$232:$T$364)</f>
        <v>544765</v>
      </c>
      <c r="E82" s="56">
        <v>0</v>
      </c>
      <c r="F82" s="40">
        <f t="shared" si="31"/>
        <v>544765</v>
      </c>
      <c r="G82" s="56">
        <f>SUMIF('Accumulated Deferred Income Tax'!$Y$232:$Y$364,'Results Summary (ADIT)'!B82,'Accumulated Deferred Income Tax'!$W$232:$W$364)</f>
        <v>-436742</v>
      </c>
      <c r="H82" s="40">
        <f>SUM(F82:G82)</f>
        <v>108023</v>
      </c>
      <c r="I82" s="56">
        <f>SUMIF('Accumulated Deferred Income Tax'!$Y$232:$Y$364,'Results Summary (ADIT)'!B82,'Accumulated Deferred Income Tax'!$AC$232:$AC$364)</f>
        <v>108023</v>
      </c>
      <c r="J82" s="468"/>
    </row>
    <row r="83" spans="1:10">
      <c r="A83" s="555"/>
      <c r="B83" s="14" t="s">
        <v>30</v>
      </c>
      <c r="C83" s="491" t="str">
        <f t="shared" si="30"/>
        <v>283WYP</v>
      </c>
      <c r="D83" s="56">
        <f>SUMIF('Accumulated Deferred Income Tax'!$Y$232:$Y$364,'Results Summary (ADIT)'!B83,'Accumulated Deferred Income Tax'!$T$232:$T$364)</f>
        <v>-11219337</v>
      </c>
      <c r="E83" s="56">
        <v>0</v>
      </c>
      <c r="F83" s="40">
        <f t="shared" si="31"/>
        <v>-11219337</v>
      </c>
      <c r="G83" s="56">
        <f>SUMIF('Accumulated Deferred Income Tax'!$Y$232:$Y$364,'Results Summary (ADIT)'!B83,'Accumulated Deferred Income Tax'!$W$232:$W$364)</f>
        <v>0</v>
      </c>
      <c r="H83" s="40">
        <f t="shared" si="32"/>
        <v>-11219337</v>
      </c>
      <c r="I83" s="56">
        <f>SUMIF('Accumulated Deferred Income Tax'!$Y$232:$Y$364,'Results Summary (ADIT)'!B83,'Accumulated Deferred Income Tax'!$AC$232:$AC$364)</f>
        <v>0</v>
      </c>
      <c r="J83" s="468"/>
    </row>
    <row r="84" spans="1:10">
      <c r="A84" s="555"/>
      <c r="B84" s="16" t="s">
        <v>65</v>
      </c>
      <c r="C84" s="492" t="str">
        <f t="shared" si="30"/>
        <v>283WYU</v>
      </c>
      <c r="D84" s="56">
        <f>SUMIF('Accumulated Deferred Income Tax'!$Y$232:$Y$364,'Results Summary (ADIT)'!B84,'Accumulated Deferred Income Tax'!$T$232:$T$364)</f>
        <v>242069</v>
      </c>
      <c r="E84" s="56">
        <v>0</v>
      </c>
      <c r="F84" s="40">
        <f t="shared" si="31"/>
        <v>242069</v>
      </c>
      <c r="G84" s="56">
        <f>SUMIF('Accumulated Deferred Income Tax'!$Y$232:$Y$364,'Results Summary (ADIT)'!B84,'Accumulated Deferred Income Tax'!$W$232:$W$364)</f>
        <v>0</v>
      </c>
      <c r="H84" s="40">
        <f t="shared" si="32"/>
        <v>242069</v>
      </c>
      <c r="I84" s="56">
        <f>SUMIF('Accumulated Deferred Income Tax'!$Y$232:$Y$364,'Results Summary (ADIT)'!B84,'Accumulated Deferred Income Tax'!$AC$232:$AC$364)</f>
        <v>0</v>
      </c>
      <c r="J84" s="468"/>
    </row>
    <row r="85" spans="1:10">
      <c r="A85" s="555"/>
      <c r="B85" s="46"/>
      <c r="C85" s="486"/>
      <c r="D85" s="145">
        <f>SUBTOTAL(9,D76:D84)</f>
        <v>-133233619</v>
      </c>
      <c r="E85" s="145">
        <f t="shared" ref="E85:I85" si="33">SUBTOTAL(9,E76:E84)</f>
        <v>0</v>
      </c>
      <c r="F85" s="145">
        <f t="shared" si="33"/>
        <v>-133233619</v>
      </c>
      <c r="G85" s="145">
        <f t="shared" si="33"/>
        <v>-436742</v>
      </c>
      <c r="H85" s="145">
        <f t="shared" si="33"/>
        <v>-133670361</v>
      </c>
      <c r="I85" s="145">
        <f t="shared" si="33"/>
        <v>108023</v>
      </c>
      <c r="J85" s="468"/>
    </row>
    <row r="86" spans="1:10">
      <c r="A86" s="555"/>
      <c r="B86" s="9" t="s">
        <v>51</v>
      </c>
      <c r="C86" s="489" t="str">
        <f t="shared" ref="C86:C101" si="34">CONCATENATE("283",B86)</f>
        <v>283BADDEBT</v>
      </c>
      <c r="D86" s="56">
        <f>SUMIF('Accumulated Deferred Income Tax'!$Y$232:$Y$364,'Results Summary (ADIT)'!B86,'Accumulated Deferred Income Tax'!$T$232:$T$364)</f>
        <v>0</v>
      </c>
      <c r="E86" s="56">
        <v>0</v>
      </c>
      <c r="F86" s="53">
        <f t="shared" ref="F86:F101" si="35">SUM(D86:E86)</f>
        <v>0</v>
      </c>
      <c r="G86" s="56">
        <f>SUMIF('Accumulated Deferred Income Tax'!$Y$232:$Y$364,'Results Summary (ADIT)'!B86,'Accumulated Deferred Income Tax'!$W$232:$W$364)</f>
        <v>0</v>
      </c>
      <c r="H86" s="55">
        <f t="shared" ref="H86:H101" si="36">SUM(F86:G86)</f>
        <v>0</v>
      </c>
      <c r="I86" s="56">
        <f>SUMIF('Accumulated Deferred Income Tax'!$Y$232:$Y$364,'Results Summary (ADIT)'!B86,'Accumulated Deferred Income Tax'!$AC$232:$AC$364)</f>
        <v>0</v>
      </c>
      <c r="J86" s="468"/>
    </row>
    <row r="87" spans="1:10">
      <c r="A87" s="555"/>
      <c r="B87" s="14" t="s">
        <v>102</v>
      </c>
      <c r="C87" s="491" t="str">
        <f t="shared" si="34"/>
        <v>283CAEE</v>
      </c>
      <c r="D87" s="56">
        <f>SUMIF('Accumulated Deferred Income Tax'!$Y$232:$Y$364,'Results Summary (ADIT)'!B87,'Accumulated Deferred Income Tax'!$T$232:$T$364)</f>
        <v>-37308826</v>
      </c>
      <c r="E87" s="56">
        <v>0</v>
      </c>
      <c r="F87" s="40">
        <f t="shared" si="35"/>
        <v>-37308826</v>
      </c>
      <c r="G87" s="56">
        <f>SUMIF('Accumulated Deferred Income Tax'!$Y$232:$Y$364,'Results Summary (ADIT)'!B87,'Accumulated Deferred Income Tax'!$W$232:$W$364)</f>
        <v>0</v>
      </c>
      <c r="H87" s="40">
        <f t="shared" si="36"/>
        <v>-37308826</v>
      </c>
      <c r="I87" s="56">
        <f>SUMIF('Accumulated Deferred Income Tax'!$Y$232:$Y$364,'Results Summary (ADIT)'!B87,'Accumulated Deferred Income Tax'!$AC$232:$AC$364)</f>
        <v>0</v>
      </c>
      <c r="J87" s="469"/>
    </row>
    <row r="88" spans="1:10">
      <c r="A88" s="555"/>
      <c r="B88" s="14" t="s">
        <v>145</v>
      </c>
      <c r="C88" s="491" t="str">
        <f t="shared" si="34"/>
        <v>283CAGE</v>
      </c>
      <c r="D88" s="56">
        <f>SUMIF('Accumulated Deferred Income Tax'!$Y$232:$Y$364,'Results Summary (ADIT)'!B88,'Accumulated Deferred Income Tax'!$T$232:$T$364)</f>
        <v>-517698</v>
      </c>
      <c r="E88" s="56">
        <v>0</v>
      </c>
      <c r="F88" s="40">
        <f t="shared" si="35"/>
        <v>-517698</v>
      </c>
      <c r="G88" s="56">
        <f>SUMIF('Accumulated Deferred Income Tax'!$Y$232:$Y$364,'Results Summary (ADIT)'!B88,'Accumulated Deferred Income Tax'!$W$232:$W$364)</f>
        <v>0</v>
      </c>
      <c r="H88" s="40">
        <f t="shared" si="36"/>
        <v>-517698</v>
      </c>
      <c r="I88" s="56">
        <f>SUMIF('Accumulated Deferred Income Tax'!$Y$232:$Y$364,'Results Summary (ADIT)'!B88,'Accumulated Deferred Income Tax'!$AC$232:$AC$364)</f>
        <v>0</v>
      </c>
      <c r="J88" s="469"/>
    </row>
    <row r="89" spans="1:10">
      <c r="A89" s="555"/>
      <c r="B89" s="14" t="s">
        <v>143</v>
      </c>
      <c r="C89" s="491" t="str">
        <f t="shared" si="34"/>
        <v>283CAGW</v>
      </c>
      <c r="D89" s="56">
        <f>SUMIF('Accumulated Deferred Income Tax'!$Y$232:$Y$364,'Results Summary (ADIT)'!B89,'Accumulated Deferred Income Tax'!$T$232:$T$364)</f>
        <v>-615608</v>
      </c>
      <c r="E89" s="56">
        <v>0</v>
      </c>
      <c r="F89" s="40">
        <f t="shared" ref="F89" si="37">SUM(D89:E89)</f>
        <v>-615608</v>
      </c>
      <c r="G89" s="56">
        <f>SUMIF('Accumulated Deferred Income Tax'!$Y$232:$Y$364,'Results Summary (ADIT)'!B89,'Accumulated Deferred Income Tax'!$W$232:$W$364)</f>
        <v>0</v>
      </c>
      <c r="H89" s="40">
        <f t="shared" ref="H89" si="38">SUM(F89:G89)</f>
        <v>-615608</v>
      </c>
      <c r="I89" s="56">
        <f>SUMIF('Accumulated Deferred Income Tax'!$Y$232:$Y$364,'Results Summary (ADIT)'!B89,'Accumulated Deferred Income Tax'!$AC$232:$AC$364)</f>
        <v>-136437</v>
      </c>
      <c r="J89" s="469"/>
    </row>
    <row r="90" spans="1:10">
      <c r="A90" s="555"/>
      <c r="B90" s="14" t="s">
        <v>45</v>
      </c>
      <c r="C90" s="491" t="str">
        <f t="shared" si="34"/>
        <v>283GPS</v>
      </c>
      <c r="D90" s="56">
        <f>SUMIF('Accumulated Deferred Income Tax'!$Y$232:$Y$364,'Results Summary (ADIT)'!B90,'Accumulated Deferred Income Tax'!$T$232:$T$364)</f>
        <v>-5253851</v>
      </c>
      <c r="E90" s="56">
        <v>0</v>
      </c>
      <c r="F90" s="40">
        <f t="shared" si="35"/>
        <v>-5253851</v>
      </c>
      <c r="G90" s="56">
        <f>SUMIF('Accumulated Deferred Income Tax'!$Y$232:$Y$364,'Results Summary (ADIT)'!B90,'Accumulated Deferred Income Tax'!$W$232:$W$364)</f>
        <v>0</v>
      </c>
      <c r="H90" s="40">
        <f t="shared" si="36"/>
        <v>-5253851</v>
      </c>
      <c r="I90" s="56">
        <f>SUMIF('Accumulated Deferred Income Tax'!$Y$232:$Y$364,'Results Summary (ADIT)'!B90,'Accumulated Deferred Income Tax'!$AC$232:$AC$364)</f>
        <v>-372213</v>
      </c>
      <c r="J90" s="469"/>
    </row>
    <row r="91" spans="1:10">
      <c r="A91" s="555"/>
      <c r="B91" s="14" t="s">
        <v>153</v>
      </c>
      <c r="C91" s="491" t="str">
        <f t="shared" ref="C91:C92" si="39">CONCATENATE("283",B91)</f>
        <v>283JBE</v>
      </c>
      <c r="D91" s="56">
        <f>SUMIF('Accumulated Deferred Income Tax'!$Y$232:$Y$364,'Results Summary (ADIT)'!B91,'Accumulated Deferred Income Tax'!$T$232:$T$364)</f>
        <v>0</v>
      </c>
      <c r="E91" s="56">
        <v>0</v>
      </c>
      <c r="F91" s="40">
        <f t="shared" ref="F91:F92" si="40">SUM(D91:E91)</f>
        <v>0</v>
      </c>
      <c r="G91" s="56">
        <f>SUMIF('Accumulated Deferred Income Tax'!$Y$232:$Y$364,'Results Summary (ADIT)'!B91,'Accumulated Deferred Income Tax'!$W$232:$W$364)</f>
        <v>0</v>
      </c>
      <c r="H91" s="40">
        <f t="shared" ref="H91:H92" si="41">SUM(F91:G91)</f>
        <v>0</v>
      </c>
      <c r="I91" s="56">
        <f>SUMIF('Accumulated Deferred Income Tax'!$Y$232:$Y$364,'Results Summary (ADIT)'!B91,'Accumulated Deferred Income Tax'!$AC$232:$AC$364)</f>
        <v>0</v>
      </c>
      <c r="J91" s="469"/>
    </row>
    <row r="92" spans="1:10">
      <c r="A92" s="555"/>
      <c r="B92" s="14" t="s">
        <v>151</v>
      </c>
      <c r="C92" s="491" t="str">
        <f t="shared" si="39"/>
        <v>283JBG</v>
      </c>
      <c r="D92" s="56">
        <f>SUMIF('Accumulated Deferred Income Tax'!$Y$232:$Y$364,'Results Summary (ADIT)'!B92,'Accumulated Deferred Income Tax'!$T$232:$T$364)</f>
        <v>0</v>
      </c>
      <c r="E92" s="56">
        <v>0</v>
      </c>
      <c r="F92" s="40">
        <f t="shared" si="40"/>
        <v>0</v>
      </c>
      <c r="G92" s="56">
        <f>SUMIF('Accumulated Deferred Income Tax'!$Y$232:$Y$364,'Results Summary (ADIT)'!B92,'Accumulated Deferred Income Tax'!$W$232:$W$364)</f>
        <v>0</v>
      </c>
      <c r="H92" s="40">
        <f t="shared" si="41"/>
        <v>0</v>
      </c>
      <c r="I92" s="56">
        <f>SUMIF('Accumulated Deferred Income Tax'!$Y$232:$Y$364,'Results Summary (ADIT)'!B92,'Accumulated Deferred Income Tax'!$AC$232:$AC$364)</f>
        <v>0</v>
      </c>
      <c r="J92" s="469"/>
    </row>
    <row r="93" spans="1:10">
      <c r="A93" s="555"/>
      <c r="B93" s="15" t="s">
        <v>310</v>
      </c>
      <c r="C93" s="491" t="str">
        <f t="shared" si="34"/>
        <v>283NREG</v>
      </c>
      <c r="D93" s="56">
        <f>SUMIF('Accumulated Deferred Income Tax'!$Y$232:$Y$364,'Results Summary (ADIT)'!B93,'Accumulated Deferred Income Tax'!$T$232:$T$364)</f>
        <v>-211307829</v>
      </c>
      <c r="E93" s="56">
        <v>0</v>
      </c>
      <c r="F93" s="40">
        <f t="shared" si="35"/>
        <v>-211307829</v>
      </c>
      <c r="G93" s="56">
        <f>SUMIF('Accumulated Deferred Income Tax'!$Y$232:$Y$364,'Results Summary (ADIT)'!B93,'Accumulated Deferred Income Tax'!$W$232:$W$364)</f>
        <v>0</v>
      </c>
      <c r="H93" s="40">
        <f t="shared" si="36"/>
        <v>-211307829</v>
      </c>
      <c r="I93" s="56">
        <f>SUMIF('Accumulated Deferred Income Tax'!$Y$232:$Y$364,'Results Summary (ADIT)'!B93,'Accumulated Deferred Income Tax'!$AC$232:$AC$364)</f>
        <v>0</v>
      </c>
      <c r="J93" s="464"/>
    </row>
    <row r="94" spans="1:10">
      <c r="A94" s="555"/>
      <c r="B94" s="15" t="s">
        <v>11</v>
      </c>
      <c r="C94" s="491" t="str">
        <f t="shared" si="34"/>
        <v>283SCHMDEXP</v>
      </c>
      <c r="D94" s="56">
        <f>SUMIF('Accumulated Deferred Income Tax'!$Y$232:$Y$364,'Results Summary (ADIT)'!B94,'Accumulated Deferred Income Tax'!$T$232:$T$364)</f>
        <v>0</v>
      </c>
      <c r="E94" s="56">
        <v>0</v>
      </c>
      <c r="F94" s="40">
        <f t="shared" si="35"/>
        <v>0</v>
      </c>
      <c r="G94" s="56">
        <f>SUMIF('Accumulated Deferred Income Tax'!$Y$232:$Y$364,'Results Summary (ADIT)'!B94,'Accumulated Deferred Income Tax'!$W$232:$W$364)</f>
        <v>0</v>
      </c>
      <c r="H94" s="40">
        <f t="shared" si="36"/>
        <v>0</v>
      </c>
      <c r="I94" s="56">
        <f>SUMIF('Accumulated Deferred Income Tax'!$Y$232:$Y$364,'Results Summary (ADIT)'!B94,'Accumulated Deferred Income Tax'!$AC$232:$AC$364)</f>
        <v>0</v>
      </c>
      <c r="J94" s="464"/>
    </row>
    <row r="95" spans="1:10">
      <c r="A95" s="555"/>
      <c r="B95" s="15" t="s">
        <v>13</v>
      </c>
      <c r="C95" s="491" t="str">
        <f t="shared" si="34"/>
        <v>283SE</v>
      </c>
      <c r="D95" s="56">
        <f>SUMIF('Accumulated Deferred Income Tax'!$Y$232:$Y$364,'Results Summary (ADIT)'!B95,'Accumulated Deferred Income Tax'!$T$232:$T$364)</f>
        <v>0</v>
      </c>
      <c r="E95" s="56">
        <v>0</v>
      </c>
      <c r="F95" s="40">
        <f t="shared" si="35"/>
        <v>0</v>
      </c>
      <c r="G95" s="56">
        <f>SUMIF('Accumulated Deferred Income Tax'!$Y$232:$Y$364,'Results Summary (ADIT)'!B95,'Accumulated Deferred Income Tax'!$W$232:$W$364)</f>
        <v>0</v>
      </c>
      <c r="H95" s="40">
        <f t="shared" si="36"/>
        <v>0</v>
      </c>
      <c r="I95" s="56">
        <f>SUMIF('Accumulated Deferred Income Tax'!$Y$232:$Y$364,'Results Summary (ADIT)'!B95,'Accumulated Deferred Income Tax'!$AC$232:$AC$364)</f>
        <v>0</v>
      </c>
      <c r="J95" s="464"/>
    </row>
    <row r="96" spans="1:10">
      <c r="A96" s="555"/>
      <c r="B96" s="14" t="s">
        <v>18</v>
      </c>
      <c r="C96" s="491" t="str">
        <f t="shared" si="34"/>
        <v>283SG</v>
      </c>
      <c r="D96" s="56">
        <f>SUMIF('Accumulated Deferred Income Tax'!$Y$232:$Y$364,'Results Summary (ADIT)'!B96,'Accumulated Deferred Income Tax'!$T$232:$T$364)</f>
        <v>-683107</v>
      </c>
      <c r="E96" s="56">
        <v>0</v>
      </c>
      <c r="F96" s="40">
        <f t="shared" si="35"/>
        <v>-683107</v>
      </c>
      <c r="G96" s="56">
        <f>SUMIF('Accumulated Deferred Income Tax'!$Y$232:$Y$364,'Results Summary (ADIT)'!B96,'Accumulated Deferred Income Tax'!$W$232:$W$364)</f>
        <v>-1056601</v>
      </c>
      <c r="H96" s="40">
        <f t="shared" si="36"/>
        <v>-1739708</v>
      </c>
      <c r="I96" s="56">
        <f>SUMIF('Accumulated Deferred Income Tax'!$Y$232:$Y$364,'Results Summary (ADIT)'!B96,'Accumulated Deferred Income Tax'!$AC$232:$AC$364)</f>
        <v>-138807</v>
      </c>
    </row>
    <row r="97" spans="1:12">
      <c r="A97" s="555"/>
      <c r="B97" s="15" t="s">
        <v>15</v>
      </c>
      <c r="C97" s="491" t="str">
        <f t="shared" si="34"/>
        <v>283SNP</v>
      </c>
      <c r="D97" s="56">
        <f>SUMIF('Accumulated Deferred Income Tax'!$Y$232:$Y$364,'Results Summary (ADIT)'!B97,'Accumulated Deferred Income Tax'!$T$232:$T$364)</f>
        <v>-694849</v>
      </c>
      <c r="E97" s="56">
        <v>0</v>
      </c>
      <c r="F97" s="40">
        <f t="shared" si="35"/>
        <v>-694849</v>
      </c>
      <c r="G97" s="56">
        <f>SUMIF('Accumulated Deferred Income Tax'!$Y$232:$Y$364,'Results Summary (ADIT)'!B97,'Accumulated Deferred Income Tax'!$W$232:$W$364)</f>
        <v>0</v>
      </c>
      <c r="H97" s="40">
        <f t="shared" si="36"/>
        <v>-694849</v>
      </c>
      <c r="I97" s="56">
        <f>SUMIF('Accumulated Deferred Income Tax'!$Y$232:$Y$364,'Results Summary (ADIT)'!B97,'Accumulated Deferred Income Tax'!$AC$232:$AC$364)</f>
        <v>-47834</v>
      </c>
    </row>
    <row r="98" spans="1:12" ht="12.6" customHeight="1">
      <c r="A98" s="555"/>
      <c r="B98" s="14" t="s">
        <v>20</v>
      </c>
      <c r="C98" s="491" t="str">
        <f t="shared" si="34"/>
        <v>283SNPD</v>
      </c>
      <c r="D98" s="56">
        <f>SUMIF('Accumulated Deferred Income Tax'!$Y$232:$Y$364,'Results Summary (ADIT)'!B98,'Accumulated Deferred Income Tax'!$T$232:$T$364)</f>
        <v>0</v>
      </c>
      <c r="E98" s="56">
        <v>0</v>
      </c>
      <c r="F98" s="40">
        <f t="shared" si="35"/>
        <v>0</v>
      </c>
      <c r="G98" s="56">
        <f>SUMIF('Accumulated Deferred Income Tax'!$Y$232:$Y$364,'Results Summary (ADIT)'!B98,'Accumulated Deferred Income Tax'!$W$232:$W$364)</f>
        <v>0</v>
      </c>
      <c r="H98" s="40">
        <f t="shared" si="36"/>
        <v>0</v>
      </c>
      <c r="I98" s="56">
        <f>SUMIF('Accumulated Deferred Income Tax'!$Y$232:$Y$364,'Results Summary (ADIT)'!B98,'Accumulated Deferred Income Tax'!$AC$232:$AC$364)</f>
        <v>0</v>
      </c>
    </row>
    <row r="99" spans="1:12">
      <c r="A99" s="555"/>
      <c r="B99" s="15" t="s">
        <v>10</v>
      </c>
      <c r="C99" s="491" t="str">
        <f t="shared" si="34"/>
        <v>283SO</v>
      </c>
      <c r="D99" s="56">
        <f>SUMIF('Accumulated Deferred Income Tax'!$Y$232:$Y$364,'Results Summary (ADIT)'!B99,'Accumulated Deferred Income Tax'!$T$232:$T$364)</f>
        <v>-28590251</v>
      </c>
      <c r="E99" s="56">
        <v>0</v>
      </c>
      <c r="F99" s="40">
        <f t="shared" si="35"/>
        <v>-28590251</v>
      </c>
      <c r="G99" s="56">
        <f>SUMIF('Accumulated Deferred Income Tax'!$Y$232:$Y$364,'Results Summary (ADIT)'!B99,'Accumulated Deferred Income Tax'!$W$232:$W$364)</f>
        <v>27951902</v>
      </c>
      <c r="H99" s="40">
        <f t="shared" si="36"/>
        <v>-638349</v>
      </c>
      <c r="I99" s="56">
        <f>SUMIF('Accumulated Deferred Income Tax'!$Y$232:$Y$364,'Results Summary (ADIT)'!B99,'Accumulated Deferred Income Tax'!$AC$232:$AC$364)</f>
        <v>-45224</v>
      </c>
    </row>
    <row r="100" spans="1:12">
      <c r="A100" s="555"/>
      <c r="B100" s="14" t="s">
        <v>41</v>
      </c>
      <c r="C100" s="491" t="str">
        <f t="shared" si="34"/>
        <v>283TAXDEPR</v>
      </c>
      <c r="D100" s="56">
        <f>SUMIF('Accumulated Deferred Income Tax'!$Y$232:$Y$364,'Results Summary (ADIT)'!B100,'Accumulated Deferred Income Tax'!$T$232:$T$364)</f>
        <v>0</v>
      </c>
      <c r="E100" s="56">
        <v>0</v>
      </c>
      <c r="F100" s="40">
        <f t="shared" si="35"/>
        <v>0</v>
      </c>
      <c r="G100" s="56">
        <f>SUMIF('Accumulated Deferred Income Tax'!$Y$232:$Y$364,'Results Summary (ADIT)'!B100,'Accumulated Deferred Income Tax'!$W$232:$W$364)</f>
        <v>0</v>
      </c>
      <c r="H100" s="40">
        <f t="shared" si="36"/>
        <v>0</v>
      </c>
      <c r="I100" s="56">
        <f>SUMIF('Accumulated Deferred Income Tax'!$Y$232:$Y$364,'Results Summary (ADIT)'!B100,'Accumulated Deferred Income Tax'!$AC$232:$AC$364)</f>
        <v>0</v>
      </c>
    </row>
    <row r="101" spans="1:12">
      <c r="A101" s="558"/>
      <c r="B101" s="19" t="s">
        <v>36</v>
      </c>
      <c r="C101" s="493" t="str">
        <f t="shared" si="34"/>
        <v>283TROJD</v>
      </c>
      <c r="D101" s="56">
        <f>SUMIF('Accumulated Deferred Income Tax'!$Y$232:$Y$364,'Results Summary (ADIT)'!B101,'Accumulated Deferred Income Tax'!$T$232:$T$364)</f>
        <v>0</v>
      </c>
      <c r="E101" s="56">
        <v>0</v>
      </c>
      <c r="F101" s="40">
        <f t="shared" si="35"/>
        <v>0</v>
      </c>
      <c r="G101" s="56">
        <f>SUMIF('Accumulated Deferred Income Tax'!$Y$232:$Y$364,'Results Summary (ADIT)'!B101,'Accumulated Deferred Income Tax'!$W$232:$W$364)</f>
        <v>0</v>
      </c>
      <c r="H101" s="40">
        <f t="shared" si="36"/>
        <v>0</v>
      </c>
      <c r="I101" s="56">
        <f>SUMIF('Accumulated Deferred Income Tax'!$Y$232:$Y$364,'Results Summary (ADIT)'!B101,'Accumulated Deferred Income Tax'!$AC$232:$AC$364)</f>
        <v>0</v>
      </c>
    </row>
    <row r="102" spans="1:12" ht="15">
      <c r="A102" s="146"/>
      <c r="B102" s="146"/>
      <c r="C102" s="495"/>
      <c r="D102" s="145">
        <f t="shared" ref="D102:I102" si="42">SUBTOTAL(9,D76:D101)</f>
        <v>-418205638</v>
      </c>
      <c r="E102" s="145">
        <f t="shared" si="42"/>
        <v>0</v>
      </c>
      <c r="F102" s="145">
        <f t="shared" si="42"/>
        <v>-418205638</v>
      </c>
      <c r="G102" s="145">
        <f t="shared" si="42"/>
        <v>26458559</v>
      </c>
      <c r="H102" s="145">
        <f t="shared" si="42"/>
        <v>-391747079</v>
      </c>
      <c r="I102" s="145">
        <f t="shared" si="42"/>
        <v>-632492</v>
      </c>
      <c r="L102" s="358"/>
    </row>
    <row r="103" spans="1:12">
      <c r="A103" s="146"/>
      <c r="B103" s="146"/>
      <c r="C103" s="495"/>
      <c r="D103" s="145">
        <f t="shared" ref="D103:I103" si="43">SUBTOTAL(9,D3:D102)</f>
        <v>-2837218844</v>
      </c>
      <c r="E103" s="145">
        <f t="shared" si="43"/>
        <v>0</v>
      </c>
      <c r="F103" s="145">
        <f t="shared" si="43"/>
        <v>-2837218844</v>
      </c>
      <c r="G103" s="145">
        <f t="shared" si="43"/>
        <v>-135842783.0957385</v>
      </c>
      <c r="H103" s="145">
        <f t="shared" si="43"/>
        <v>-2973061627.0957389</v>
      </c>
      <c r="I103" s="145">
        <f t="shared" si="43"/>
        <v>-164979671</v>
      </c>
    </row>
    <row r="104" spans="1:12" ht="12.75" customHeight="1">
      <c r="A104" s="559">
        <v>255</v>
      </c>
      <c r="B104" s="62" t="s">
        <v>189</v>
      </c>
      <c r="C104" s="497" t="str">
        <f t="shared" ref="C104:C113" si="44">CONCATENATE("255",B104)</f>
        <v>255ITC84</v>
      </c>
      <c r="D104" s="142">
        <f>SUMIF('Accumulated Deferred Income Tax'!$Y$401:$Y$408,'Results Summary (ADIT)'!B104,'Accumulated Deferred Income Tax'!$T$401:$T$408)</f>
        <v>0</v>
      </c>
      <c r="E104" s="142">
        <v>0</v>
      </c>
      <c r="F104" s="143">
        <f t="shared" ref="F104:F113" si="45">SUM(D104:E104)</f>
        <v>0</v>
      </c>
      <c r="G104" s="142">
        <f>SUMIF('Accumulated Deferred Income Tax'!$Y$401:$Y$408,'Results Summary (ADIT)'!B104,'Accumulated Deferred Income Tax'!$W$401:$W$408)</f>
        <v>0</v>
      </c>
      <c r="H104" s="143">
        <f t="shared" ref="H104:H113" si="46">SUM(F104:G104)</f>
        <v>0</v>
      </c>
      <c r="I104" s="142">
        <f>SUMIF('Accumulated Deferred Income Tax'!$Y$401:$Y$408,'Results Summary (ADIT)'!B104,'Accumulated Deferred Income Tax'!$AC$401:$AC$408)</f>
        <v>0</v>
      </c>
    </row>
    <row r="105" spans="1:12">
      <c r="A105" s="560"/>
      <c r="B105" s="63" t="s">
        <v>191</v>
      </c>
      <c r="C105" s="498" t="str">
        <f t="shared" si="44"/>
        <v>255ITC85</v>
      </c>
      <c r="D105" s="56">
        <f>SUMIF('Accumulated Deferred Income Tax'!$Y$401:$Y$408,'Results Summary (ADIT)'!B105,'Accumulated Deferred Income Tax'!$T$401:$T$408)</f>
        <v>0</v>
      </c>
      <c r="E105" s="56">
        <v>0</v>
      </c>
      <c r="F105" s="40">
        <f t="shared" si="45"/>
        <v>0</v>
      </c>
      <c r="G105" s="56">
        <f>SUMIF('Accumulated Deferred Income Tax'!$Y$401:$Y$408,'Results Summary (ADIT)'!B105,'Accumulated Deferred Income Tax'!$W$401:$W$408)</f>
        <v>0</v>
      </c>
      <c r="H105" s="40">
        <f t="shared" si="46"/>
        <v>0</v>
      </c>
      <c r="I105" s="56">
        <f>SUMIF('Accumulated Deferred Income Tax'!$Y$401:$Y$408,'Results Summary (ADIT)'!B105,'Accumulated Deferred Income Tax'!$AC$401:$AC$408)</f>
        <v>0</v>
      </c>
    </row>
    <row r="106" spans="1:12">
      <c r="A106" s="560"/>
      <c r="B106" s="63" t="s">
        <v>193</v>
      </c>
      <c r="C106" s="498" t="str">
        <f t="shared" si="44"/>
        <v>255ITC86</v>
      </c>
      <c r="D106" s="56">
        <f>SUMIF('Accumulated Deferred Income Tax'!$Y$401:$Y$408,'Results Summary (ADIT)'!B106,'Accumulated Deferred Income Tax'!$T$401:$T$408)</f>
        <v>0</v>
      </c>
      <c r="E106" s="56">
        <v>0</v>
      </c>
      <c r="F106" s="40">
        <f t="shared" si="45"/>
        <v>0</v>
      </c>
      <c r="G106" s="56">
        <f>SUMIF('Accumulated Deferred Income Tax'!$Y$401:$Y$408,'Results Summary (ADIT)'!B106,'Accumulated Deferred Income Tax'!$W$401:$W$408)</f>
        <v>0</v>
      </c>
      <c r="H106" s="40">
        <f t="shared" si="46"/>
        <v>0</v>
      </c>
      <c r="I106" s="56">
        <f>SUMIF('Accumulated Deferred Income Tax'!$Y$401:$Y$408,'Results Summary (ADIT)'!B106,'Accumulated Deferred Income Tax'!$AC$401:$AC$408)</f>
        <v>0</v>
      </c>
    </row>
    <row r="107" spans="1:12">
      <c r="A107" s="560"/>
      <c r="B107" s="63" t="s">
        <v>195</v>
      </c>
      <c r="C107" s="498" t="str">
        <f t="shared" si="44"/>
        <v>255ITC88</v>
      </c>
      <c r="D107" s="56">
        <f>SUMIF('Accumulated Deferred Income Tax'!$Y$401:$Y$408,'Results Summary (ADIT)'!B107,'Accumulated Deferred Income Tax'!$T$401:$T$408)</f>
        <v>0</v>
      </c>
      <c r="E107" s="56">
        <v>0</v>
      </c>
      <c r="F107" s="40">
        <f t="shared" si="45"/>
        <v>0</v>
      </c>
      <c r="G107" s="56">
        <f>SUMIF('Accumulated Deferred Income Tax'!$Y$401:$Y$408,'Results Summary (ADIT)'!B107,'Accumulated Deferred Income Tax'!$W$401:$W$408)</f>
        <v>0</v>
      </c>
      <c r="H107" s="40">
        <f t="shared" si="46"/>
        <v>0</v>
      </c>
      <c r="I107" s="56">
        <f>SUMIF('Accumulated Deferred Income Tax'!$Y$401:$Y$408,'Results Summary (ADIT)'!B107,'Accumulated Deferred Income Tax'!$AC$401:$AC$408)</f>
        <v>0</v>
      </c>
    </row>
    <row r="108" spans="1:12">
      <c r="A108" s="560"/>
      <c r="B108" s="63" t="s">
        <v>197</v>
      </c>
      <c r="C108" s="498" t="str">
        <f t="shared" si="44"/>
        <v>255ITC89</v>
      </c>
      <c r="D108" s="56">
        <f>SUMIF('Accumulated Deferred Income Tax'!$Y$401:$Y$408,'Results Summary (ADIT)'!B108,'Accumulated Deferred Income Tax'!$T$401:$T$408)</f>
        <v>0</v>
      </c>
      <c r="E108" s="56">
        <v>0</v>
      </c>
      <c r="F108" s="40">
        <f t="shared" si="45"/>
        <v>0</v>
      </c>
      <c r="G108" s="56">
        <f>SUMIF('Accumulated Deferred Income Tax'!$Y$401:$Y$408,'Results Summary (ADIT)'!B108,'Accumulated Deferred Income Tax'!$W$401:$W$408)</f>
        <v>0</v>
      </c>
      <c r="H108" s="40">
        <f t="shared" si="46"/>
        <v>0</v>
      </c>
      <c r="I108" s="56">
        <f>SUMIF('Accumulated Deferred Income Tax'!$Y$401:$Y$408,'Results Summary (ADIT)'!B108,'Accumulated Deferred Income Tax'!$AC$401:$AC$408)</f>
        <v>0</v>
      </c>
    </row>
    <row r="109" spans="1:12">
      <c r="A109" s="560"/>
      <c r="B109" s="63" t="s">
        <v>199</v>
      </c>
      <c r="C109" s="498" t="str">
        <f t="shared" si="44"/>
        <v>255ITC90</v>
      </c>
      <c r="D109" s="56">
        <f>SUMIF('Accumulated Deferred Income Tax'!$Y$401:$Y$408,'Results Summary (ADIT)'!B109,'Accumulated Deferred Income Tax'!$T$401:$T$408)</f>
        <v>0</v>
      </c>
      <c r="E109" s="56">
        <v>0</v>
      </c>
      <c r="F109" s="40">
        <f t="shared" si="45"/>
        <v>0</v>
      </c>
      <c r="G109" s="56">
        <f>SUMIF('Accumulated Deferred Income Tax'!$Y$401:$Y$408,'Results Summary (ADIT)'!B109,'Accumulated Deferred Income Tax'!$W$401:$W$408)</f>
        <v>0</v>
      </c>
      <c r="H109" s="40">
        <f t="shared" si="46"/>
        <v>0</v>
      </c>
      <c r="I109" s="56">
        <f>SUMIF('Accumulated Deferred Income Tax'!$Y$401:$Y$408,'Results Summary (ADIT)'!B109,'Accumulated Deferred Income Tax'!$AC$401:$AC$408)</f>
        <v>0</v>
      </c>
    </row>
    <row r="110" spans="1:12">
      <c r="A110" s="560"/>
      <c r="B110" s="63" t="s">
        <v>26</v>
      </c>
      <c r="C110" s="498" t="str">
        <f t="shared" si="44"/>
        <v>255UT</v>
      </c>
      <c r="D110" s="56">
        <f>SUMIF('Accumulated Deferred Income Tax'!$Y$401:$Y$408,'Results Summary (ADIT)'!B110,'Accumulated Deferred Income Tax'!$T$401:$T$408)</f>
        <v>-2216218</v>
      </c>
      <c r="E110" s="56">
        <v>0</v>
      </c>
      <c r="F110" s="40">
        <f t="shared" ref="F110:F111" si="47">SUM(D110:E110)</f>
        <v>-2216218</v>
      </c>
      <c r="G110" s="56">
        <f>SUMIF('Accumulated Deferred Income Tax'!$Y$401:$Y$408,'Results Summary (ADIT)'!B110,'Accumulated Deferred Income Tax'!$W$401:$W$408)</f>
        <v>0</v>
      </c>
      <c r="H110" s="40">
        <f t="shared" ref="H110:H111" si="48">SUM(F110:G110)</f>
        <v>-2216218</v>
      </c>
      <c r="I110" s="56">
        <f>SUMIF('Accumulated Deferred Income Tax'!$Y$401:$Y$408,'Results Summary (ADIT)'!B110,'Accumulated Deferred Income Tax'!$AC$401:$AC$408)</f>
        <v>0</v>
      </c>
    </row>
    <row r="111" spans="1:12">
      <c r="A111" s="560"/>
      <c r="B111" s="63" t="s">
        <v>27</v>
      </c>
      <c r="C111" s="498" t="str">
        <f t="shared" si="44"/>
        <v>255IDU</v>
      </c>
      <c r="D111" s="56">
        <f>SUMIF('Accumulated Deferred Income Tax'!$Y$401:$Y$408,'Results Summary (ADIT)'!B111,'Accumulated Deferred Income Tax'!$T$401:$T$408)</f>
        <v>-25363</v>
      </c>
      <c r="E111" s="56">
        <v>0</v>
      </c>
      <c r="F111" s="40">
        <f t="shared" si="47"/>
        <v>-25363</v>
      </c>
      <c r="G111" s="56">
        <f>SUMIF('Accumulated Deferred Income Tax'!$Y$401:$Y$408,'Results Summary (ADIT)'!B111,'Accumulated Deferred Income Tax'!$W$401:$W$408)</f>
        <v>0</v>
      </c>
      <c r="H111" s="40">
        <f t="shared" si="48"/>
        <v>-25363</v>
      </c>
      <c r="I111" s="56">
        <f>SUMIF('Accumulated Deferred Income Tax'!$Y$401:$Y$408,'Results Summary (ADIT)'!B111,'Accumulated Deferred Income Tax'!$AC$401:$AC$408)</f>
        <v>0</v>
      </c>
    </row>
    <row r="112" spans="1:12">
      <c r="A112" s="560"/>
      <c r="B112" s="63" t="s">
        <v>18</v>
      </c>
      <c r="C112" s="498" t="str">
        <f t="shared" si="44"/>
        <v>255SG</v>
      </c>
      <c r="D112" s="56">
        <f>SUMIF('Accumulated Deferred Income Tax'!$Y$401:$Y$408,'Results Summary (ADIT)'!B112,'Accumulated Deferred Income Tax'!$T$401:$T$408)</f>
        <v>-187288</v>
      </c>
      <c r="E112" s="56">
        <v>0</v>
      </c>
      <c r="F112" s="40">
        <f t="shared" si="45"/>
        <v>-187288</v>
      </c>
      <c r="G112" s="56">
        <f>SUMIF('Accumulated Deferred Income Tax'!$Y$401:$Y$408,'Results Summary (ADIT)'!B112,'Accumulated Deferred Income Tax'!$W$401:$W$408)</f>
        <v>0</v>
      </c>
      <c r="H112" s="40">
        <f t="shared" si="46"/>
        <v>-187288</v>
      </c>
      <c r="I112" s="56">
        <f>SUMIF('Accumulated Deferred Income Tax'!$Y$401:$Y$408,'Results Summary (ADIT)'!B112,'Accumulated Deferred Income Tax'!$AC$401:$AC$408)</f>
        <v>-14943</v>
      </c>
    </row>
    <row r="113" spans="1:9">
      <c r="A113" s="561"/>
      <c r="B113" s="63" t="s">
        <v>310</v>
      </c>
      <c r="C113" s="498" t="str">
        <f t="shared" si="44"/>
        <v>255NREG</v>
      </c>
      <c r="D113" s="56">
        <f>SUMIF('Accumulated Deferred Income Tax'!$Y$401:$Y$408,'Results Summary (ADIT)'!B113,'Accumulated Deferred Income Tax'!$T$401:$T$408)</f>
        <v>-9735160</v>
      </c>
      <c r="E113" s="56">
        <v>0</v>
      </c>
      <c r="F113" s="40">
        <f t="shared" si="45"/>
        <v>-9735160</v>
      </c>
      <c r="G113" s="56">
        <f>SUMIF('Accumulated Deferred Income Tax'!$Y$401:$Y$408,'Results Summary (ADIT)'!B113,'Accumulated Deferred Income Tax'!$W$401:$W$408)</f>
        <v>0</v>
      </c>
      <c r="H113" s="40">
        <f t="shared" si="46"/>
        <v>-9735160</v>
      </c>
      <c r="I113" s="56">
        <f>SUMIF('Accumulated Deferred Income Tax'!$Y$401:$Y$408,'Results Summary (ADIT)'!B113,'Accumulated Deferred Income Tax'!$AC$401:$AC$408)</f>
        <v>0</v>
      </c>
    </row>
    <row r="114" spans="1:9">
      <c r="A114" s="144"/>
      <c r="B114" s="144"/>
      <c r="C114" s="144"/>
      <c r="D114" s="145">
        <f t="shared" ref="D114:I114" si="49">SUBTOTAL(9,D104:D113)</f>
        <v>-12164029</v>
      </c>
      <c r="E114" s="145">
        <f t="shared" si="49"/>
        <v>0</v>
      </c>
      <c r="F114" s="145">
        <f t="shared" si="49"/>
        <v>-12164029</v>
      </c>
      <c r="G114" s="145">
        <f t="shared" si="49"/>
        <v>0</v>
      </c>
      <c r="H114" s="145">
        <f t="shared" si="49"/>
        <v>-12164029</v>
      </c>
      <c r="I114" s="145">
        <f t="shared" si="49"/>
        <v>-14943</v>
      </c>
    </row>
  </sheetData>
  <mergeCells count="5">
    <mergeCell ref="A3:A28"/>
    <mergeCell ref="A30:A44"/>
    <mergeCell ref="A104:A113"/>
    <mergeCell ref="A46:A74"/>
    <mergeCell ref="A76:A101"/>
  </mergeCells>
  <pageMargins left="0.25" right="0.25" top="1" bottom="0.75" header="0.5" footer="0.5"/>
  <pageSetup paperSize="3" scale="77" orientation="portrait" r:id="rId1"/>
  <headerFooter>
    <oddHeader>&amp;L&amp;"Arial,Bold"&amp;10PacifiCorp 
Washington General Rate Case - Rebuttal
Twelve Months Ending December 31, 2024</oddHeader>
    <oddFooter>&amp;L&amp;"Arial,Bold"&amp;10RESULTS SUMMARY ~ SCHEDULE M&amp;R&amp;"Arial,Bold"&amp;10Page &amp;P of &amp;N</oddFooter>
  </headerFooter>
  <ignoredErrors>
    <ignoredError sqref="G29:G56 G66:G86 G93:G113 G12 G3:G11 G13:G28 G60:G63 G57:G59 G64:G65 G90 G87:G89 G91:G9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30"/>
  <sheetViews>
    <sheetView zoomScale="80" zoomScaleNormal="80" zoomScaleSheetLayoutView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12.75"/>
  <cols>
    <col min="1" max="1" width="71.7109375" style="28" bestFit="1" customWidth="1"/>
    <col min="2" max="2" width="15.7109375" style="31" customWidth="1"/>
    <col min="3" max="3" width="15.7109375" style="33" customWidth="1"/>
    <col min="4" max="4" width="19.140625" style="68" bestFit="1" customWidth="1"/>
    <col min="5" max="5" width="15.7109375" style="28" customWidth="1"/>
    <col min="6" max="6" width="20.7109375" style="32" customWidth="1"/>
    <col min="7" max="7" width="18.85546875" style="32" customWidth="1"/>
    <col min="8" max="8" width="20.7109375" style="32" customWidth="1"/>
    <col min="9" max="9" width="20.140625" style="69" bestFit="1" customWidth="1"/>
    <col min="10" max="10" width="20.7109375" style="32" customWidth="1"/>
    <col min="11" max="16" width="20.7109375" style="28" customWidth="1"/>
    <col min="17" max="16384" width="9.140625" style="28"/>
  </cols>
  <sheetData>
    <row r="1" spans="1:16">
      <c r="A1" s="87" t="s">
        <v>0</v>
      </c>
      <c r="B1" s="88" t="s">
        <v>69</v>
      </c>
      <c r="C1" s="89"/>
      <c r="D1" s="90" t="s">
        <v>259</v>
      </c>
      <c r="E1" s="91" t="s">
        <v>1</v>
      </c>
      <c r="F1" s="92" t="s">
        <v>2</v>
      </c>
      <c r="G1" s="43"/>
      <c r="H1" s="43"/>
      <c r="I1" s="43"/>
      <c r="J1" s="93"/>
      <c r="K1" s="92" t="s">
        <v>309</v>
      </c>
      <c r="L1" s="94"/>
      <c r="M1" s="43"/>
      <c r="N1" s="43"/>
      <c r="O1" s="93"/>
      <c r="P1" s="103" t="s">
        <v>72</v>
      </c>
    </row>
    <row r="2" spans="1:16">
      <c r="A2" s="95" t="s">
        <v>3</v>
      </c>
      <c r="B2" s="96" t="s">
        <v>4</v>
      </c>
      <c r="C2" s="97" t="s">
        <v>70</v>
      </c>
      <c r="D2" s="98" t="s">
        <v>5</v>
      </c>
      <c r="E2" s="99" t="s">
        <v>311</v>
      </c>
      <c r="F2" s="100" t="s">
        <v>268</v>
      </c>
      <c r="G2" s="100" t="s">
        <v>317</v>
      </c>
      <c r="H2" s="100" t="s">
        <v>550</v>
      </c>
      <c r="I2" s="100" t="s">
        <v>259</v>
      </c>
      <c r="J2" s="100" t="s">
        <v>72</v>
      </c>
      <c r="K2" s="100" t="s">
        <v>705</v>
      </c>
      <c r="L2" s="85" t="s">
        <v>73</v>
      </c>
      <c r="M2" s="100" t="s">
        <v>74</v>
      </c>
      <c r="N2" s="100" t="s">
        <v>259</v>
      </c>
      <c r="O2" s="100" t="s">
        <v>72</v>
      </c>
      <c r="P2" s="83" t="s">
        <v>75</v>
      </c>
    </row>
    <row r="3" spans="1:16">
      <c r="A3" s="407" t="s">
        <v>68</v>
      </c>
      <c r="B3" s="104"/>
      <c r="C3" s="105"/>
      <c r="D3" s="106"/>
      <c r="E3" s="107"/>
      <c r="F3" s="353">
        <v>651154909.81999993</v>
      </c>
      <c r="G3" s="108"/>
      <c r="H3" s="366">
        <f>+F3</f>
        <v>651154909.81999993</v>
      </c>
      <c r="I3" s="108"/>
      <c r="J3" s="38">
        <f>+H3</f>
        <v>651154909.81999993</v>
      </c>
      <c r="K3" s="109"/>
      <c r="L3" s="107"/>
      <c r="M3" s="108"/>
      <c r="N3" s="108"/>
      <c r="O3" s="38">
        <v>29664888.983544786</v>
      </c>
      <c r="P3" s="38">
        <f>+O3+17841276</f>
        <v>47506164.983544782</v>
      </c>
    </row>
    <row r="4" spans="1:16">
      <c r="A4" s="25" t="s">
        <v>371</v>
      </c>
      <c r="B4" s="304" t="s">
        <v>8</v>
      </c>
      <c r="C4" s="259">
        <v>105.127</v>
      </c>
      <c r="D4" s="304">
        <v>7.5</v>
      </c>
      <c r="E4" s="26" t="s">
        <v>9</v>
      </c>
      <c r="F4" s="27">
        <v>107498.74296208158</v>
      </c>
      <c r="G4" s="27">
        <v>0</v>
      </c>
      <c r="H4" s="288">
        <f t="shared" ref="H4:H18" si="0">IF(E4="U",F4,0)</f>
        <v>107498.74296208158</v>
      </c>
      <c r="I4" s="27">
        <v>0</v>
      </c>
      <c r="J4" s="27">
        <f>SUM(H4:I4)</f>
        <v>107498.74296208158</v>
      </c>
      <c r="K4" s="26" t="s">
        <v>11</v>
      </c>
      <c r="L4" s="257">
        <f>SUMIF('Allocation Factors'!$B$3:$B$88,'Current Income Tax Expense'!K4,'Allocation Factors'!$P$3:$P$88)</f>
        <v>6.946105534858768E-2</v>
      </c>
      <c r="M4" s="27">
        <f>ROUND(H4*L4,0)</f>
        <v>7467</v>
      </c>
      <c r="N4" s="27">
        <f t="shared" ref="N4:N18" si="1">ROUND(I4*L4,0)</f>
        <v>0</v>
      </c>
      <c r="O4" s="27">
        <f t="shared" ref="O4:O5" si="2">SUM(M4:N4)</f>
        <v>7467</v>
      </c>
      <c r="P4" s="27">
        <f t="shared" ref="P4:P11" si="3">O4</f>
        <v>7467</v>
      </c>
    </row>
    <row r="5" spans="1:16">
      <c r="A5" s="25" t="s">
        <v>372</v>
      </c>
      <c r="B5" s="26" t="s">
        <v>8</v>
      </c>
      <c r="C5" s="259">
        <v>130.1</v>
      </c>
      <c r="D5" s="304">
        <v>7.5</v>
      </c>
      <c r="E5" s="26" t="s">
        <v>9</v>
      </c>
      <c r="F5" s="27">
        <v>-28299.131909654097</v>
      </c>
      <c r="G5" s="27">
        <v>0</v>
      </c>
      <c r="H5" s="288">
        <f t="shared" si="0"/>
        <v>-28299.131909654097</v>
      </c>
      <c r="I5" s="27">
        <v>760299</v>
      </c>
      <c r="J5" s="27">
        <f>SUM(H5:I5)</f>
        <v>731999.86809034587</v>
      </c>
      <c r="K5" s="26" t="s">
        <v>10</v>
      </c>
      <c r="L5" s="257">
        <f>SUMIF('Allocation Factors'!$B$3:$B$88,'Current Income Tax Expense'!K5,'Allocation Factors'!$P$3:$P$88)</f>
        <v>7.0845810240555085E-2</v>
      </c>
      <c r="M5" s="27">
        <f>ROUND(H5*L5,0)</f>
        <v>-2005</v>
      </c>
      <c r="N5" s="27">
        <f t="shared" si="1"/>
        <v>53864</v>
      </c>
      <c r="O5" s="27">
        <f t="shared" si="2"/>
        <v>51859</v>
      </c>
      <c r="P5" s="27">
        <f t="shared" si="3"/>
        <v>51859</v>
      </c>
    </row>
    <row r="6" spans="1:16">
      <c r="A6" s="25" t="s">
        <v>613</v>
      </c>
      <c r="B6" s="26" t="s">
        <v>8</v>
      </c>
      <c r="C6" s="259">
        <v>130.11000000000001</v>
      </c>
      <c r="D6" s="304" t="s">
        <v>8</v>
      </c>
      <c r="E6" s="26" t="s">
        <v>312</v>
      </c>
      <c r="F6" s="27">
        <v>70087</v>
      </c>
      <c r="G6" s="27">
        <v>0</v>
      </c>
      <c r="H6" s="288">
        <f t="shared" ref="H6:H10" si="4">IF(E6="U",F6,0)</f>
        <v>0</v>
      </c>
      <c r="I6" s="27">
        <v>0</v>
      </c>
      <c r="J6" s="27">
        <f t="shared" ref="J6:J10" si="5">SUM(H6:I6)</f>
        <v>0</v>
      </c>
      <c r="K6" s="26" t="s">
        <v>310</v>
      </c>
      <c r="L6" s="257">
        <f>SUMIF('Allocation Factors'!$B$3:$B$88,'Current Income Tax Expense'!K6,'Allocation Factors'!$P$3:$P$88)</f>
        <v>0</v>
      </c>
      <c r="M6" s="27">
        <f t="shared" ref="M6:M10" si="6">ROUND(H6*L6,0)</f>
        <v>0</v>
      </c>
      <c r="N6" s="27">
        <f t="shared" ref="N6:N10" si="7">ROUND(I6*L6,0)</f>
        <v>0</v>
      </c>
      <c r="O6" s="27">
        <f t="shared" ref="O6:O16" si="8">SUM(M6:N6)</f>
        <v>0</v>
      </c>
      <c r="P6" s="27">
        <f t="shared" ref="P6:P10" si="9">O6</f>
        <v>0</v>
      </c>
    </row>
    <row r="7" spans="1:16">
      <c r="A7" s="25" t="s">
        <v>289</v>
      </c>
      <c r="B7" s="26" t="s">
        <v>8</v>
      </c>
      <c r="C7" s="259">
        <v>130.19999999999999</v>
      </c>
      <c r="D7" s="304" t="s">
        <v>8</v>
      </c>
      <c r="E7" s="26" t="s">
        <v>312</v>
      </c>
      <c r="F7" s="27">
        <v>34465.06261161303</v>
      </c>
      <c r="G7" s="27">
        <v>0</v>
      </c>
      <c r="H7" s="288">
        <f t="shared" si="4"/>
        <v>0</v>
      </c>
      <c r="I7" s="27">
        <v>0</v>
      </c>
      <c r="J7" s="27">
        <f t="shared" si="5"/>
        <v>0</v>
      </c>
      <c r="K7" s="26" t="s">
        <v>310</v>
      </c>
      <c r="L7" s="257">
        <f>SUMIF('Allocation Factors'!$B$3:$B$88,'Current Income Tax Expense'!K7,'Allocation Factors'!$P$3:$P$88)</f>
        <v>0</v>
      </c>
      <c r="M7" s="27">
        <f t="shared" si="6"/>
        <v>0</v>
      </c>
      <c r="N7" s="27">
        <f t="shared" si="7"/>
        <v>0</v>
      </c>
      <c r="O7" s="27">
        <f t="shared" si="8"/>
        <v>0</v>
      </c>
      <c r="P7" s="27">
        <f t="shared" si="9"/>
        <v>0</v>
      </c>
    </row>
    <row r="8" spans="1:16">
      <c r="A8" s="25" t="s">
        <v>568</v>
      </c>
      <c r="B8" s="26" t="s">
        <v>8</v>
      </c>
      <c r="C8" s="259">
        <v>130.21</v>
      </c>
      <c r="D8" s="304" t="s">
        <v>8</v>
      </c>
      <c r="E8" s="26" t="s">
        <v>312</v>
      </c>
      <c r="F8" s="27">
        <v>19088.533041291055</v>
      </c>
      <c r="G8" s="27">
        <v>0</v>
      </c>
      <c r="H8" s="288">
        <f t="shared" si="4"/>
        <v>0</v>
      </c>
      <c r="I8" s="27">
        <v>0</v>
      </c>
      <c r="J8" s="27">
        <f t="shared" si="5"/>
        <v>0</v>
      </c>
      <c r="K8" s="26" t="s">
        <v>310</v>
      </c>
      <c r="L8" s="257">
        <f>SUMIF('Allocation Factors'!$B$3:$B$88,'Current Income Tax Expense'!K8,'Allocation Factors'!$P$3:$P$88)</f>
        <v>0</v>
      </c>
      <c r="M8" s="27">
        <f t="shared" si="6"/>
        <v>0</v>
      </c>
      <c r="N8" s="27">
        <f t="shared" si="7"/>
        <v>0</v>
      </c>
      <c r="O8" s="27">
        <f t="shared" si="8"/>
        <v>0</v>
      </c>
      <c r="P8" s="27">
        <f t="shared" si="9"/>
        <v>0</v>
      </c>
    </row>
    <row r="9" spans="1:16">
      <c r="A9" s="25" t="s">
        <v>373</v>
      </c>
      <c r="B9" s="26" t="s">
        <v>8</v>
      </c>
      <c r="C9" s="259">
        <v>130.30000000000001</v>
      </c>
      <c r="D9" s="304" t="s">
        <v>8</v>
      </c>
      <c r="E9" s="26" t="s">
        <v>312</v>
      </c>
      <c r="F9" s="27">
        <v>859790.59036981792</v>
      </c>
      <c r="G9" s="27">
        <v>0</v>
      </c>
      <c r="H9" s="288">
        <f t="shared" si="4"/>
        <v>0</v>
      </c>
      <c r="I9" s="27">
        <v>0</v>
      </c>
      <c r="J9" s="27">
        <f t="shared" si="5"/>
        <v>0</v>
      </c>
      <c r="K9" s="26" t="s">
        <v>310</v>
      </c>
      <c r="L9" s="257">
        <f>SUMIF('Allocation Factors'!$B$3:$B$88,'Current Income Tax Expense'!K9,'Allocation Factors'!$P$3:$P$88)</f>
        <v>0</v>
      </c>
      <c r="M9" s="27">
        <f t="shared" si="6"/>
        <v>0</v>
      </c>
      <c r="N9" s="27">
        <f t="shared" si="7"/>
        <v>0</v>
      </c>
      <c r="O9" s="27">
        <f t="shared" si="8"/>
        <v>0</v>
      </c>
      <c r="P9" s="27">
        <f t="shared" si="9"/>
        <v>0</v>
      </c>
    </row>
    <row r="10" spans="1:16">
      <c r="A10" s="25" t="s">
        <v>510</v>
      </c>
      <c r="B10" s="26" t="s">
        <v>8</v>
      </c>
      <c r="C10" s="259">
        <v>130.31</v>
      </c>
      <c r="D10" s="304" t="s">
        <v>8</v>
      </c>
      <c r="E10" s="26" t="s">
        <v>312</v>
      </c>
      <c r="F10" s="27">
        <v>4566.7112898767355</v>
      </c>
      <c r="G10" s="27">
        <v>0</v>
      </c>
      <c r="H10" s="288">
        <f t="shared" si="4"/>
        <v>0</v>
      </c>
      <c r="I10" s="27">
        <v>0</v>
      </c>
      <c r="J10" s="27">
        <f t="shared" si="5"/>
        <v>0</v>
      </c>
      <c r="K10" s="26" t="s">
        <v>310</v>
      </c>
      <c r="L10" s="257">
        <f>SUMIF('Allocation Factors'!$B$3:$B$88,'Current Income Tax Expense'!K10,'Allocation Factors'!$P$3:$P$88)</f>
        <v>0</v>
      </c>
      <c r="M10" s="27">
        <f t="shared" si="6"/>
        <v>0</v>
      </c>
      <c r="N10" s="27">
        <f t="shared" si="7"/>
        <v>0</v>
      </c>
      <c r="O10" s="27">
        <f t="shared" si="8"/>
        <v>0</v>
      </c>
      <c r="P10" s="27">
        <f t="shared" si="9"/>
        <v>0</v>
      </c>
    </row>
    <row r="11" spans="1:16">
      <c r="A11" s="25" t="s">
        <v>12</v>
      </c>
      <c r="B11" s="26" t="s">
        <v>8</v>
      </c>
      <c r="C11" s="259">
        <v>130.4</v>
      </c>
      <c r="D11" s="304">
        <v>7.5</v>
      </c>
      <c r="E11" s="26" t="s">
        <v>9</v>
      </c>
      <c r="F11" s="27">
        <v>-1130.6992342213789</v>
      </c>
      <c r="G11" s="27">
        <v>0</v>
      </c>
      <c r="H11" s="288">
        <f t="shared" si="0"/>
        <v>-1130.6992342213789</v>
      </c>
      <c r="I11" s="27">
        <v>1186</v>
      </c>
      <c r="J11" s="27">
        <f t="shared" ref="J11:J18" si="10">SUM(H11:I11)</f>
        <v>55.300765778621098</v>
      </c>
      <c r="K11" s="26" t="s">
        <v>153</v>
      </c>
      <c r="L11" s="257">
        <f>SUMIF('Allocation Factors'!$B$3:$B$88,'Current Income Tax Expense'!K11,'Allocation Factors'!$P$3:$P$88)</f>
        <v>0.22613352113854845</v>
      </c>
      <c r="M11" s="27">
        <f t="shared" ref="M11:M26" si="11">ROUND(H11*L11,0)</f>
        <v>-256</v>
      </c>
      <c r="N11" s="27">
        <f t="shared" si="1"/>
        <v>268</v>
      </c>
      <c r="O11" s="27">
        <f t="shared" si="8"/>
        <v>12</v>
      </c>
      <c r="P11" s="27">
        <f t="shared" si="3"/>
        <v>12</v>
      </c>
    </row>
    <row r="12" spans="1:16">
      <c r="A12" s="25" t="s">
        <v>552</v>
      </c>
      <c r="B12" s="26" t="s">
        <v>8</v>
      </c>
      <c r="C12" s="259">
        <v>130.505</v>
      </c>
      <c r="D12" s="304">
        <v>7.5</v>
      </c>
      <c r="E12" s="261" t="s">
        <v>9</v>
      </c>
      <c r="F12" s="27">
        <v>673079</v>
      </c>
      <c r="G12" s="27">
        <v>0</v>
      </c>
      <c r="H12" s="288">
        <f t="shared" si="0"/>
        <v>673079</v>
      </c>
      <c r="I12" s="27">
        <v>-673079</v>
      </c>
      <c r="J12" s="27">
        <f t="shared" si="10"/>
        <v>0</v>
      </c>
      <c r="K12" s="261" t="s">
        <v>10</v>
      </c>
      <c r="L12" s="257">
        <f>SUMIF('Allocation Factors'!$B$3:$B$88,'Current Income Tax Expense'!K12,'Allocation Factors'!$P$3:$P$88)</f>
        <v>7.0845810240555085E-2</v>
      </c>
      <c r="M12" s="27">
        <f>ROUND(H12*L12,0)</f>
        <v>47685</v>
      </c>
      <c r="N12" s="27">
        <f t="shared" si="1"/>
        <v>-47685</v>
      </c>
      <c r="O12" s="27">
        <f t="shared" si="8"/>
        <v>0</v>
      </c>
      <c r="P12" s="27">
        <f t="shared" ref="P12:P18" si="12">O12</f>
        <v>0</v>
      </c>
    </row>
    <row r="13" spans="1:16">
      <c r="A13" s="25" t="s">
        <v>353</v>
      </c>
      <c r="B13" s="26" t="s">
        <v>8</v>
      </c>
      <c r="C13" s="259">
        <v>130.75</v>
      </c>
      <c r="D13" s="304">
        <v>7.5</v>
      </c>
      <c r="E13" s="26" t="s">
        <v>9</v>
      </c>
      <c r="F13" s="27">
        <v>93798.72298629889</v>
      </c>
      <c r="G13" s="27">
        <v>0</v>
      </c>
      <c r="H13" s="288">
        <f t="shared" si="0"/>
        <v>93798.72298629889</v>
      </c>
      <c r="I13" s="27">
        <v>68201</v>
      </c>
      <c r="J13" s="27">
        <f t="shared" si="10"/>
        <v>161999.7229862989</v>
      </c>
      <c r="K13" s="26" t="s">
        <v>10</v>
      </c>
      <c r="L13" s="257">
        <f>SUMIF('Allocation Factors'!$B$3:$B$88,'Current Income Tax Expense'!K13,'Allocation Factors'!$P$3:$P$88)</f>
        <v>7.0845810240555085E-2</v>
      </c>
      <c r="M13" s="27">
        <f t="shared" si="11"/>
        <v>6645</v>
      </c>
      <c r="N13" s="27">
        <f t="shared" si="1"/>
        <v>4832</v>
      </c>
      <c r="O13" s="27">
        <f t="shared" si="8"/>
        <v>11477</v>
      </c>
      <c r="P13" s="27">
        <f t="shared" si="12"/>
        <v>11477</v>
      </c>
    </row>
    <row r="14" spans="1:16">
      <c r="A14" s="25" t="s">
        <v>358</v>
      </c>
      <c r="B14" s="26" t="s">
        <v>8</v>
      </c>
      <c r="C14" s="259">
        <v>130.755</v>
      </c>
      <c r="D14" s="304">
        <v>7.5</v>
      </c>
      <c r="E14" s="26" t="s">
        <v>9</v>
      </c>
      <c r="F14" s="27">
        <v>236775.51211649718</v>
      </c>
      <c r="G14" s="27">
        <v>0</v>
      </c>
      <c r="H14" s="288">
        <f t="shared" si="0"/>
        <v>236775.51211649718</v>
      </c>
      <c r="I14" s="27">
        <v>92224</v>
      </c>
      <c r="J14" s="27">
        <f t="shared" si="10"/>
        <v>328999.51211649715</v>
      </c>
      <c r="K14" s="26" t="s">
        <v>10</v>
      </c>
      <c r="L14" s="257">
        <f>SUMIF('Allocation Factors'!$B$3:$B$88,'Current Income Tax Expense'!K14,'Allocation Factors'!$P$3:$P$88)</f>
        <v>7.0845810240555085E-2</v>
      </c>
      <c r="M14" s="27">
        <f t="shared" si="11"/>
        <v>16775</v>
      </c>
      <c r="N14" s="27">
        <f t="shared" si="1"/>
        <v>6534</v>
      </c>
      <c r="O14" s="27">
        <f t="shared" si="8"/>
        <v>23309</v>
      </c>
      <c r="P14" s="27">
        <f t="shared" si="12"/>
        <v>23309</v>
      </c>
    </row>
    <row r="15" spans="1:16">
      <c r="A15" s="25" t="s">
        <v>352</v>
      </c>
      <c r="B15" s="26" t="s">
        <v>8</v>
      </c>
      <c r="C15" s="259">
        <v>505.505</v>
      </c>
      <c r="D15" s="304">
        <v>7.5</v>
      </c>
      <c r="E15" s="26" t="s">
        <v>9</v>
      </c>
      <c r="F15" s="27">
        <v>6058.1099999999988</v>
      </c>
      <c r="G15" s="27">
        <v>0</v>
      </c>
      <c r="H15" s="288">
        <f t="shared" si="0"/>
        <v>6058.1099999999988</v>
      </c>
      <c r="I15" s="27">
        <v>-6058</v>
      </c>
      <c r="J15" s="27">
        <f t="shared" si="10"/>
        <v>0.10999999999876309</v>
      </c>
      <c r="K15" s="26" t="s">
        <v>10</v>
      </c>
      <c r="L15" s="257">
        <f>SUMIF('Allocation Factors'!$B$3:$B$88,'Current Income Tax Expense'!K15,'Allocation Factors'!$P$3:$P$88)</f>
        <v>7.0845810240555085E-2</v>
      </c>
      <c r="M15" s="27">
        <f t="shared" si="11"/>
        <v>429</v>
      </c>
      <c r="N15" s="27">
        <f t="shared" si="1"/>
        <v>-429</v>
      </c>
      <c r="O15" s="27">
        <f t="shared" si="8"/>
        <v>0</v>
      </c>
      <c r="P15" s="27">
        <f t="shared" si="12"/>
        <v>0</v>
      </c>
    </row>
    <row r="16" spans="1:16">
      <c r="A16" s="25" t="s">
        <v>711</v>
      </c>
      <c r="B16" s="26" t="s">
        <v>8</v>
      </c>
      <c r="C16" s="259">
        <v>610.10599999999999</v>
      </c>
      <c r="D16" s="304">
        <v>7.5</v>
      </c>
      <c r="E16" s="26" t="s">
        <v>9</v>
      </c>
      <c r="F16" s="27">
        <v>26322.929253526778</v>
      </c>
      <c r="G16" s="27">
        <v>0</v>
      </c>
      <c r="H16" s="288">
        <f t="shared" si="0"/>
        <v>26322.929253526778</v>
      </c>
      <c r="I16" s="27">
        <v>-6323</v>
      </c>
      <c r="J16" s="27">
        <f t="shared" si="10"/>
        <v>19999.929253526778</v>
      </c>
      <c r="K16" s="26" t="s">
        <v>153</v>
      </c>
      <c r="L16" s="257">
        <f>SUMIF('Allocation Factors'!$B$3:$B$88,'Current Income Tax Expense'!K16,'Allocation Factors'!$P$3:$P$88)</f>
        <v>0.22613352113854845</v>
      </c>
      <c r="M16" s="27">
        <f t="shared" si="11"/>
        <v>5952</v>
      </c>
      <c r="N16" s="27">
        <f t="shared" si="1"/>
        <v>-1430</v>
      </c>
      <c r="O16" s="27">
        <f t="shared" si="8"/>
        <v>4522</v>
      </c>
      <c r="P16" s="27">
        <f t="shared" si="12"/>
        <v>4522</v>
      </c>
    </row>
    <row r="17" spans="1:16">
      <c r="A17" s="25" t="s">
        <v>712</v>
      </c>
      <c r="B17" s="26" t="s">
        <v>8</v>
      </c>
      <c r="C17" s="259">
        <v>610.10699999999997</v>
      </c>
      <c r="D17" s="304">
        <v>7.5</v>
      </c>
      <c r="E17" s="26" t="s">
        <v>9</v>
      </c>
      <c r="F17" s="27">
        <v>1759</v>
      </c>
      <c r="G17" s="27">
        <v>0</v>
      </c>
      <c r="H17" s="288">
        <f t="shared" si="0"/>
        <v>1759</v>
      </c>
      <c r="I17" s="27">
        <v>21864</v>
      </c>
      <c r="J17" s="27">
        <f t="shared" si="10"/>
        <v>23623</v>
      </c>
      <c r="K17" s="26" t="s">
        <v>10</v>
      </c>
      <c r="L17" s="257">
        <f>SUMIF('Allocation Factors'!$B$3:$B$88,'Current Income Tax Expense'!K17,'Allocation Factors'!$P$3:$P$88)</f>
        <v>7.0845810240555085E-2</v>
      </c>
      <c r="M17" s="27">
        <f t="shared" si="11"/>
        <v>125</v>
      </c>
      <c r="N17" s="27">
        <f t="shared" si="1"/>
        <v>1549</v>
      </c>
      <c r="O17" s="27">
        <f t="shared" ref="O17:O18" si="13">SUM(M17:N17)</f>
        <v>1674</v>
      </c>
      <c r="P17" s="27">
        <f t="shared" si="12"/>
        <v>1674</v>
      </c>
    </row>
    <row r="18" spans="1:16">
      <c r="A18" s="451" t="s">
        <v>553</v>
      </c>
      <c r="B18" s="26" t="s">
        <v>8</v>
      </c>
      <c r="C18" s="259">
        <v>920.14499999999998</v>
      </c>
      <c r="D18" s="304">
        <v>7.5</v>
      </c>
      <c r="E18" s="26" t="s">
        <v>9</v>
      </c>
      <c r="F18" s="27">
        <v>83592</v>
      </c>
      <c r="G18" s="452">
        <v>0</v>
      </c>
      <c r="H18" s="288">
        <f t="shared" si="0"/>
        <v>83592</v>
      </c>
      <c r="I18" s="452">
        <v>-83592</v>
      </c>
      <c r="J18" s="27">
        <f t="shared" si="10"/>
        <v>0</v>
      </c>
      <c r="K18" s="301" t="s">
        <v>153</v>
      </c>
      <c r="L18" s="257">
        <f>SUMIF('Allocation Factors'!$B$3:$B$88,'Current Income Tax Expense'!K18,'Allocation Factors'!$P$3:$P$88)</f>
        <v>0.22613352113854845</v>
      </c>
      <c r="M18" s="27">
        <f t="shared" si="11"/>
        <v>18903</v>
      </c>
      <c r="N18" s="27">
        <f t="shared" si="1"/>
        <v>-18903</v>
      </c>
      <c r="O18" s="27">
        <f t="shared" si="13"/>
        <v>0</v>
      </c>
      <c r="P18" s="27">
        <f t="shared" si="12"/>
        <v>0</v>
      </c>
    </row>
    <row r="19" spans="1:16" s="2" customFormat="1">
      <c r="A19" s="408" t="s">
        <v>269</v>
      </c>
      <c r="B19" s="35"/>
      <c r="C19" s="67"/>
      <c r="D19" s="67"/>
      <c r="E19" s="36"/>
      <c r="F19" s="24">
        <f>SUBTOTAL(9,F4:F18)</f>
        <v>2187452.0834871279</v>
      </c>
      <c r="G19" s="24">
        <f>SUBTOTAL(9,G4:G18)</f>
        <v>0</v>
      </c>
      <c r="H19" s="24">
        <f>SUBTOTAL(9,H4:H18)</f>
        <v>1199454.1861745289</v>
      </c>
      <c r="I19" s="24">
        <f>SUBTOTAL(9,I4:I18)</f>
        <v>174722</v>
      </c>
      <c r="J19" s="24">
        <f>SUBTOTAL(9,J4:J18)</f>
        <v>1374176.1861745289</v>
      </c>
      <c r="K19" s="66"/>
      <c r="L19" s="37"/>
      <c r="M19" s="24">
        <f>SUBTOTAL(9,M4:M18)</f>
        <v>101720</v>
      </c>
      <c r="N19" s="24">
        <f>SUBTOTAL(9,N4:N18)</f>
        <v>-1400</v>
      </c>
      <c r="O19" s="24">
        <f>SUBTOTAL(9,O4:O18)</f>
        <v>100320</v>
      </c>
      <c r="P19" s="24">
        <f>SUBTOTAL(9,P4:P18)</f>
        <v>100320</v>
      </c>
    </row>
    <row r="20" spans="1:16">
      <c r="A20" s="293" t="s">
        <v>713</v>
      </c>
      <c r="B20" s="26" t="s">
        <v>8</v>
      </c>
      <c r="C20" s="338" t="s">
        <v>569</v>
      </c>
      <c r="D20" s="304">
        <v>7.5</v>
      </c>
      <c r="E20" s="261" t="s">
        <v>9</v>
      </c>
      <c r="F20" s="27">
        <v>-378164.79535605223</v>
      </c>
      <c r="G20" s="27">
        <v>0</v>
      </c>
      <c r="H20" s="288">
        <f t="shared" ref="H20:H26" si="14">IF(E20="U",F20,0)</f>
        <v>-378164.79535605223</v>
      </c>
      <c r="I20" s="27">
        <v>-167700</v>
      </c>
      <c r="J20" s="27">
        <f>SUM(H20:I20)</f>
        <v>-545864.79535605223</v>
      </c>
      <c r="K20" s="261" t="s">
        <v>102</v>
      </c>
      <c r="L20" s="257">
        <f>SUMIF('Allocation Factors'!$B$3:$B$88,'Current Income Tax Expense'!K20,'Allocation Factors'!$P$3:$P$88)</f>
        <v>0</v>
      </c>
      <c r="M20" s="27">
        <f>ROUND(H20*L20,0)</f>
        <v>0</v>
      </c>
      <c r="N20" s="27">
        <f>ROUND(I20*L20,0)</f>
        <v>0</v>
      </c>
      <c r="O20" s="27">
        <f>SUM(M20:N20)</f>
        <v>0</v>
      </c>
      <c r="P20" s="27">
        <f t="shared" ref="P20" si="15">O20</f>
        <v>0</v>
      </c>
    </row>
    <row r="21" spans="1:16">
      <c r="A21" s="25" t="s">
        <v>374</v>
      </c>
      <c r="B21" s="26" t="s">
        <v>8</v>
      </c>
      <c r="C21" s="259">
        <v>120.1</v>
      </c>
      <c r="D21" s="304">
        <v>7.5</v>
      </c>
      <c r="E21" s="26" t="s">
        <v>9</v>
      </c>
      <c r="F21" s="27">
        <v>-86025.922392432738</v>
      </c>
      <c r="G21" s="27">
        <v>0</v>
      </c>
      <c r="H21" s="288">
        <f t="shared" si="14"/>
        <v>-86025.922392432738</v>
      </c>
      <c r="I21" s="27">
        <v>-21909</v>
      </c>
      <c r="J21" s="27">
        <f t="shared" ref="J21:J26" si="16">SUM(H21:I21)</f>
        <v>-107934.92239243274</v>
      </c>
      <c r="K21" s="26" t="s">
        <v>15</v>
      </c>
      <c r="L21" s="257">
        <f>SUMIF('Allocation Factors'!$B$3:$B$88,'Current Income Tax Expense'!K21,'Allocation Factors'!$P$3:$P$88)</f>
        <v>6.8841450639549967E-2</v>
      </c>
      <c r="M21" s="27">
        <f t="shared" si="11"/>
        <v>-5922</v>
      </c>
      <c r="N21" s="27">
        <f t="shared" ref="N21:N26" si="17">ROUND(I21*L21,0)</f>
        <v>-1508</v>
      </c>
      <c r="O21" s="27">
        <f t="shared" ref="O21:O26" si="18">SUM(M21:N21)</f>
        <v>-7430</v>
      </c>
      <c r="P21" s="27">
        <f t="shared" ref="P21:P26" si="19">O21</f>
        <v>-7430</v>
      </c>
    </row>
    <row r="22" spans="1:16">
      <c r="A22" s="293" t="s">
        <v>714</v>
      </c>
      <c r="B22" s="26" t="s">
        <v>8</v>
      </c>
      <c r="C22" s="259">
        <v>130.5</v>
      </c>
      <c r="D22" s="26" t="s">
        <v>8</v>
      </c>
      <c r="E22" s="26" t="s">
        <v>312</v>
      </c>
      <c r="F22" s="27">
        <v>-6162618.1408857908</v>
      </c>
      <c r="G22" s="27">
        <v>0</v>
      </c>
      <c r="H22" s="288">
        <f t="shared" si="14"/>
        <v>0</v>
      </c>
      <c r="I22" s="27">
        <v>0</v>
      </c>
      <c r="J22" s="27">
        <f t="shared" si="16"/>
        <v>0</v>
      </c>
      <c r="K22" s="26" t="s">
        <v>310</v>
      </c>
      <c r="L22" s="257">
        <f>SUMIF('Allocation Factors'!$B$3:$B$88,'Current Income Tax Expense'!K22,'Allocation Factors'!$P$3:$P$88)</f>
        <v>0</v>
      </c>
      <c r="M22" s="27">
        <f t="shared" si="11"/>
        <v>0</v>
      </c>
      <c r="N22" s="27">
        <f t="shared" si="17"/>
        <v>0</v>
      </c>
      <c r="O22" s="27">
        <f t="shared" si="18"/>
        <v>0</v>
      </c>
      <c r="P22" s="27">
        <f t="shared" si="19"/>
        <v>0</v>
      </c>
    </row>
    <row r="23" spans="1:16">
      <c r="A23" s="25" t="s">
        <v>295</v>
      </c>
      <c r="B23" s="26" t="s">
        <v>8</v>
      </c>
      <c r="C23" s="259">
        <v>130.65</v>
      </c>
      <c r="D23" s="26" t="s">
        <v>8</v>
      </c>
      <c r="E23" s="26" t="s">
        <v>312</v>
      </c>
      <c r="F23" s="27">
        <v>-46071.139812583016</v>
      </c>
      <c r="G23" s="27">
        <v>0</v>
      </c>
      <c r="H23" s="288">
        <f t="shared" si="14"/>
        <v>0</v>
      </c>
      <c r="I23" s="27">
        <v>0</v>
      </c>
      <c r="J23" s="27">
        <f t="shared" si="16"/>
        <v>0</v>
      </c>
      <c r="K23" s="26" t="s">
        <v>310</v>
      </c>
      <c r="L23" s="257">
        <f>SUMIF('Allocation Factors'!$B$3:$B$88,'Current Income Tax Expense'!K23,'Allocation Factors'!$P$3:$P$88)</f>
        <v>0</v>
      </c>
      <c r="M23" s="27">
        <f t="shared" si="11"/>
        <v>0</v>
      </c>
      <c r="N23" s="27">
        <f t="shared" si="17"/>
        <v>0</v>
      </c>
      <c r="O23" s="27">
        <f t="shared" si="18"/>
        <v>0</v>
      </c>
      <c r="P23" s="27">
        <f t="shared" si="19"/>
        <v>0</v>
      </c>
    </row>
    <row r="24" spans="1:16">
      <c r="A24" s="25" t="s">
        <v>512</v>
      </c>
      <c r="B24" s="26" t="s">
        <v>8</v>
      </c>
      <c r="C24" s="259">
        <v>910.9</v>
      </c>
      <c r="D24" s="304">
        <v>7.5</v>
      </c>
      <c r="E24" s="26" t="s">
        <v>9</v>
      </c>
      <c r="F24" s="27">
        <v>-5963546.9925981779</v>
      </c>
      <c r="G24" s="27">
        <v>0</v>
      </c>
      <c r="H24" s="288">
        <f t="shared" si="14"/>
        <v>-5963546.9925981779</v>
      </c>
      <c r="I24" s="27">
        <v>5963547</v>
      </c>
      <c r="J24" s="27">
        <f t="shared" si="16"/>
        <v>7.4018221348524094E-3</v>
      </c>
      <c r="K24" s="26" t="s">
        <v>153</v>
      </c>
      <c r="L24" s="257">
        <f>SUMIF('Allocation Factors'!$B$3:$B$88,'Current Income Tax Expense'!K24,'Allocation Factors'!$P$3:$P$88)</f>
        <v>0.22613352113854845</v>
      </c>
      <c r="M24" s="27">
        <f t="shared" si="11"/>
        <v>-1348558</v>
      </c>
      <c r="N24" s="27">
        <f t="shared" ref="N24" si="20">ROUND(I24*L24,0)</f>
        <v>1348558</v>
      </c>
      <c r="O24" s="27">
        <f t="shared" ref="O24" si="21">SUM(M24:N24)</f>
        <v>0</v>
      </c>
      <c r="P24" s="27">
        <f t="shared" ref="P24" si="22">O24</f>
        <v>0</v>
      </c>
    </row>
    <row r="25" spans="1:16">
      <c r="A25" s="84" t="s">
        <v>514</v>
      </c>
      <c r="B25" s="26" t="s">
        <v>8</v>
      </c>
      <c r="C25" s="457">
        <v>920.10609999999997</v>
      </c>
      <c r="D25" s="26" t="s">
        <v>8</v>
      </c>
      <c r="E25" s="261" t="s">
        <v>312</v>
      </c>
      <c r="F25" s="27">
        <v>-4.5</v>
      </c>
      <c r="G25" s="27">
        <v>0</v>
      </c>
      <c r="H25" s="288">
        <f t="shared" si="14"/>
        <v>0</v>
      </c>
      <c r="I25" s="27">
        <v>0</v>
      </c>
      <c r="J25" s="27">
        <f t="shared" si="16"/>
        <v>0</v>
      </c>
      <c r="K25" s="261" t="s">
        <v>310</v>
      </c>
      <c r="L25" s="257">
        <f>SUMIF('Allocation Factors'!$B$3:$B$88,'Current Income Tax Expense'!K25,'Allocation Factors'!$P$3:$P$88)</f>
        <v>0</v>
      </c>
      <c r="M25" s="27">
        <f t="shared" ref="M25" si="23">ROUND(H25*L25,0)</f>
        <v>0</v>
      </c>
      <c r="N25" s="27">
        <f t="shared" ref="N25" si="24">ROUND(I25*L25,0)</f>
        <v>0</v>
      </c>
      <c r="O25" s="27">
        <f t="shared" ref="O25" si="25">SUM(M25:N25)</f>
        <v>0</v>
      </c>
      <c r="P25" s="27">
        <f t="shared" ref="P25" si="26">O25</f>
        <v>0</v>
      </c>
    </row>
    <row r="26" spans="1:16">
      <c r="A26" s="25" t="s">
        <v>375</v>
      </c>
      <c r="B26" s="26" t="s">
        <v>8</v>
      </c>
      <c r="C26" s="259">
        <v>920.10599999999999</v>
      </c>
      <c r="D26" s="26" t="s">
        <v>8</v>
      </c>
      <c r="E26" s="26" t="s">
        <v>312</v>
      </c>
      <c r="F26" s="27">
        <v>-565119.99651580665</v>
      </c>
      <c r="G26" s="27">
        <v>0</v>
      </c>
      <c r="H26" s="288">
        <f t="shared" si="14"/>
        <v>0</v>
      </c>
      <c r="I26" s="27">
        <v>0</v>
      </c>
      <c r="J26" s="27">
        <f t="shared" si="16"/>
        <v>0</v>
      </c>
      <c r="K26" s="26" t="s">
        <v>310</v>
      </c>
      <c r="L26" s="257">
        <f>SUMIF('Allocation Factors'!$B$3:$B$88,'Current Income Tax Expense'!K26,'Allocation Factors'!$P$3:$P$88)</f>
        <v>0</v>
      </c>
      <c r="M26" s="27">
        <f t="shared" si="11"/>
        <v>0</v>
      </c>
      <c r="N26" s="27">
        <f t="shared" si="17"/>
        <v>0</v>
      </c>
      <c r="O26" s="27">
        <f t="shared" si="18"/>
        <v>0</v>
      </c>
      <c r="P26" s="27">
        <f t="shared" si="19"/>
        <v>0</v>
      </c>
    </row>
    <row r="27" spans="1:16" s="2" customFormat="1">
      <c r="A27" s="408" t="s">
        <v>270</v>
      </c>
      <c r="B27" s="275"/>
      <c r="C27" s="278"/>
      <c r="D27" s="278"/>
      <c r="E27" s="305"/>
      <c r="F27" s="24">
        <f>SUBTOTAL(9,F20:F26)</f>
        <v>-13201551.487560842</v>
      </c>
      <c r="G27" s="24">
        <f>SUBTOTAL(9,G20:G26)</f>
        <v>0</v>
      </c>
      <c r="H27" s="24">
        <f>SUBTOTAL(9,H20:H26)</f>
        <v>-6427737.7103466624</v>
      </c>
      <c r="I27" s="24">
        <f>SUBTOTAL(9,I20:I26)</f>
        <v>5773938</v>
      </c>
      <c r="J27" s="24">
        <f>SUBTOTAL(9,J20:J26)</f>
        <v>-653799.71034666279</v>
      </c>
      <c r="K27" s="239"/>
      <c r="L27" s="274"/>
      <c r="M27" s="24">
        <f>SUBTOTAL(9,M20:M26)</f>
        <v>-1354480</v>
      </c>
      <c r="N27" s="24">
        <f>SUBTOTAL(9,N20:N26)</f>
        <v>1347050</v>
      </c>
      <c r="O27" s="24">
        <f>SUBTOTAL(9,O20:O26)</f>
        <v>-7430</v>
      </c>
      <c r="P27" s="24">
        <f>SUBTOTAL(9,P20:P26)</f>
        <v>-7430</v>
      </c>
    </row>
    <row r="28" spans="1:16" s="2" customFormat="1">
      <c r="A28" s="408" t="s">
        <v>271</v>
      </c>
      <c r="B28" s="275"/>
      <c r="C28" s="278"/>
      <c r="D28" s="278"/>
      <c r="E28" s="305"/>
      <c r="F28" s="24">
        <f>SUBTOTAL(9,F4:F27)</f>
        <v>-11014099.404073715</v>
      </c>
      <c r="G28" s="24">
        <f>SUBTOTAL(9,G4:G27)</f>
        <v>0</v>
      </c>
      <c r="H28" s="24">
        <f>SUBTOTAL(9,H4:H27)</f>
        <v>-5228283.5241721338</v>
      </c>
      <c r="I28" s="24">
        <f>SUBTOTAL(9,I4:I27)</f>
        <v>5948660</v>
      </c>
      <c r="J28" s="24">
        <f>SUBTOTAL(9,J4:J27)</f>
        <v>720376.47582786612</v>
      </c>
      <c r="K28" s="239"/>
      <c r="L28" s="274"/>
      <c r="M28" s="24">
        <f>SUBTOTAL(9,M4:M27)</f>
        <v>-1252760</v>
      </c>
      <c r="N28" s="24">
        <f>SUBTOTAL(9,N4:N27)</f>
        <v>1345650</v>
      </c>
      <c r="O28" s="24">
        <f>SUBTOTAL(9,O4:O27)</f>
        <v>92890</v>
      </c>
      <c r="P28" s="24">
        <f>SUBTOTAL(9,P4:P27)</f>
        <v>92890</v>
      </c>
    </row>
    <row r="29" spans="1:16">
      <c r="A29" s="280" t="s">
        <v>376</v>
      </c>
      <c r="B29" s="254">
        <v>287605</v>
      </c>
      <c r="C29" s="281">
        <v>105.1</v>
      </c>
      <c r="D29" s="261" t="s">
        <v>576</v>
      </c>
      <c r="E29" s="254" t="s">
        <v>9</v>
      </c>
      <c r="F29" s="27">
        <v>7341209.4494491499</v>
      </c>
      <c r="G29" s="255">
        <v>0</v>
      </c>
      <c r="H29" s="288">
        <f t="shared" ref="H29:H54" si="27">IF(E29="U",F29,0)</f>
        <v>7341209.4494491499</v>
      </c>
      <c r="I29" s="255">
        <f>SCHMAT!B15</f>
        <v>-7262156.000017806</v>
      </c>
      <c r="J29" s="27">
        <f>SUM(H29:I29)</f>
        <v>79053.449431343935</v>
      </c>
      <c r="K29" s="254" t="s">
        <v>10</v>
      </c>
      <c r="L29" s="257">
        <f>SUMIF('Allocation Factors'!$B$3:$B$88,'Current Income Tax Expense'!K29,'Allocation Factors'!$P$3:$P$88)</f>
        <v>7.0845810240555085E-2</v>
      </c>
      <c r="M29" s="27">
        <f t="shared" ref="M29:M107" si="28">ROUND(H29*L29,0)</f>
        <v>520094</v>
      </c>
      <c r="N29" s="255">
        <f t="shared" ref="N29:N69" si="29">ROUND(I29*L29,0)</f>
        <v>-514493</v>
      </c>
      <c r="O29" s="255">
        <f t="shared" ref="O29:O69" si="30">SUM(M29:N29)</f>
        <v>5601</v>
      </c>
      <c r="P29" s="255">
        <f t="shared" ref="P29:P72" si="31">O29</f>
        <v>5601</v>
      </c>
    </row>
    <row r="30" spans="1:16">
      <c r="A30" s="25" t="s">
        <v>17</v>
      </c>
      <c r="B30" s="26">
        <v>287605</v>
      </c>
      <c r="C30" s="259">
        <v>105.12</v>
      </c>
      <c r="D30" s="261" t="s">
        <v>576</v>
      </c>
      <c r="E30" s="26" t="s">
        <v>9</v>
      </c>
      <c r="F30" s="27">
        <v>1071417203.7</v>
      </c>
      <c r="G30" s="27">
        <v>0</v>
      </c>
      <c r="H30" s="288">
        <f t="shared" si="27"/>
        <v>1071417203.7</v>
      </c>
      <c r="I30" s="27">
        <f>SCHMAT!B23</f>
        <v>-11535112</v>
      </c>
      <c r="J30" s="27">
        <f>SUM(H30:I30)</f>
        <v>1059882091.7</v>
      </c>
      <c r="K30" s="26" t="s">
        <v>11</v>
      </c>
      <c r="L30" s="257">
        <f>SUMIF('Allocation Factors'!$B$3:$B$88,'Current Income Tax Expense'!K30,'Allocation Factors'!$P$3:$P$88)</f>
        <v>6.946105534858768E-2</v>
      </c>
      <c r="M30" s="27">
        <f t="shared" si="28"/>
        <v>74421770</v>
      </c>
      <c r="N30" s="27">
        <f t="shared" si="29"/>
        <v>-801241</v>
      </c>
      <c r="O30" s="27">
        <f t="shared" si="30"/>
        <v>73620529</v>
      </c>
      <c r="P30" s="27">
        <f t="shared" si="31"/>
        <v>73620529</v>
      </c>
    </row>
    <row r="31" spans="1:16">
      <c r="A31" s="25" t="s">
        <v>242</v>
      </c>
      <c r="B31" s="26">
        <v>287726</v>
      </c>
      <c r="C31" s="259">
        <v>105.121</v>
      </c>
      <c r="D31" s="26" t="s">
        <v>8</v>
      </c>
      <c r="E31" s="26" t="s">
        <v>9</v>
      </c>
      <c r="F31" s="27">
        <v>15648059</v>
      </c>
      <c r="G31" s="27">
        <v>0</v>
      </c>
      <c r="H31" s="288">
        <f t="shared" si="27"/>
        <v>15648059</v>
      </c>
      <c r="I31" s="27">
        <v>0</v>
      </c>
      <c r="J31" s="27">
        <f t="shared" ref="J31:J111" si="32">SUM(H31:I31)</f>
        <v>15648059</v>
      </c>
      <c r="K31" s="261" t="s">
        <v>153</v>
      </c>
      <c r="L31" s="257">
        <f>SUMIF('Allocation Factors'!$B$3:$B$88,'Current Income Tax Expense'!K31,'Allocation Factors'!$P$3:$P$88)</f>
        <v>0.22613352113854845</v>
      </c>
      <c r="M31" s="27">
        <f>ROUND(H31*L31,0)</f>
        <v>3538551</v>
      </c>
      <c r="N31" s="27">
        <f t="shared" si="29"/>
        <v>0</v>
      </c>
      <c r="O31" s="27">
        <f>SUM(M31:N31)</f>
        <v>3538551</v>
      </c>
      <c r="P31" s="27">
        <f t="shared" si="31"/>
        <v>3538551</v>
      </c>
    </row>
    <row r="32" spans="1:16">
      <c r="A32" s="25" t="s">
        <v>243</v>
      </c>
      <c r="B32" s="26">
        <v>287605</v>
      </c>
      <c r="C32" s="259">
        <v>105.13</v>
      </c>
      <c r="D32" s="261" t="s">
        <v>576</v>
      </c>
      <c r="E32" s="26" t="s">
        <v>9</v>
      </c>
      <c r="F32" s="27">
        <v>109875809.5</v>
      </c>
      <c r="G32" s="27">
        <v>0</v>
      </c>
      <c r="H32" s="288">
        <f t="shared" si="27"/>
        <v>109875809.5</v>
      </c>
      <c r="I32" s="27">
        <f>SCHMAT!B9</f>
        <v>-24057449</v>
      </c>
      <c r="J32" s="27">
        <f t="shared" si="32"/>
        <v>85818360.5</v>
      </c>
      <c r="K32" s="26" t="s">
        <v>19</v>
      </c>
      <c r="L32" s="257">
        <f>SUMIF('Allocation Factors'!$B$3:$B$88,'Current Income Tax Expense'!K32,'Allocation Factors'!$P$3:$P$88)</f>
        <v>6.264027551852748E-2</v>
      </c>
      <c r="M32" s="27">
        <f t="shared" si="28"/>
        <v>6882651</v>
      </c>
      <c r="N32" s="27">
        <f t="shared" si="29"/>
        <v>-1506965</v>
      </c>
      <c r="O32" s="27">
        <f t="shared" si="30"/>
        <v>5375686</v>
      </c>
      <c r="P32" s="27">
        <f t="shared" si="31"/>
        <v>5375686</v>
      </c>
    </row>
    <row r="33" spans="1:16">
      <c r="A33" s="84" t="s">
        <v>607</v>
      </c>
      <c r="B33" s="26">
        <v>287605</v>
      </c>
      <c r="C33" s="259">
        <v>105.131</v>
      </c>
      <c r="D33" s="26" t="s">
        <v>8</v>
      </c>
      <c r="E33" s="261" t="s">
        <v>312</v>
      </c>
      <c r="F33" s="27">
        <v>2089076</v>
      </c>
      <c r="G33" s="27">
        <v>0</v>
      </c>
      <c r="H33" s="288">
        <f t="shared" si="27"/>
        <v>0</v>
      </c>
      <c r="I33" s="27">
        <v>0</v>
      </c>
      <c r="J33" s="27">
        <f t="shared" ref="J33" si="33">SUM(H33:I33)</f>
        <v>0</v>
      </c>
      <c r="K33" s="261" t="s">
        <v>310</v>
      </c>
      <c r="L33" s="257">
        <f>SUMIF('Allocation Factors'!$B$3:$B$88,'Current Income Tax Expense'!K33,'Allocation Factors'!$P$3:$P$88)</f>
        <v>0</v>
      </c>
      <c r="M33" s="27">
        <f t="shared" ref="M33" si="34">ROUND(H33*L33,0)</f>
        <v>0</v>
      </c>
      <c r="N33" s="27">
        <f t="shared" ref="N33" si="35">ROUND(I33*L33,0)</f>
        <v>0</v>
      </c>
      <c r="O33" s="27">
        <f t="shared" ref="O33" si="36">SUM(M33:N33)</f>
        <v>0</v>
      </c>
      <c r="P33" s="27">
        <f t="shared" ref="P33" si="37">O33</f>
        <v>0</v>
      </c>
    </row>
    <row r="34" spans="1:16">
      <c r="A34" s="25" t="s">
        <v>283</v>
      </c>
      <c r="B34" s="26">
        <v>287605</v>
      </c>
      <c r="C34" s="259">
        <v>105.14</v>
      </c>
      <c r="D34" s="261" t="s">
        <v>576</v>
      </c>
      <c r="E34" s="26" t="s">
        <v>9</v>
      </c>
      <c r="F34" s="27">
        <v>3969565</v>
      </c>
      <c r="G34" s="27">
        <v>0</v>
      </c>
      <c r="H34" s="288">
        <f t="shared" si="27"/>
        <v>3969565</v>
      </c>
      <c r="I34" s="27">
        <f>SCHMAT!B17</f>
        <v>-3969565</v>
      </c>
      <c r="J34" s="27">
        <f t="shared" si="32"/>
        <v>0</v>
      </c>
      <c r="K34" s="26" t="s">
        <v>20</v>
      </c>
      <c r="L34" s="257">
        <f>SUMIF('Allocation Factors'!$B$3:$B$88,'Current Income Tax Expense'!K34,'Allocation Factors'!$P$3:$P$88)</f>
        <v>6.264027551852748E-2</v>
      </c>
      <c r="M34" s="27">
        <f t="shared" si="28"/>
        <v>248655</v>
      </c>
      <c r="N34" s="27">
        <f t="shared" si="29"/>
        <v>-248655</v>
      </c>
      <c r="O34" s="27">
        <f t="shared" si="30"/>
        <v>0</v>
      </c>
      <c r="P34" s="27">
        <f t="shared" si="31"/>
        <v>0</v>
      </c>
    </row>
    <row r="35" spans="1:16">
      <c r="A35" s="25" t="s">
        <v>244</v>
      </c>
      <c r="B35" s="26">
        <v>287605</v>
      </c>
      <c r="C35" s="259">
        <v>105.142</v>
      </c>
      <c r="D35" s="261" t="s">
        <v>576</v>
      </c>
      <c r="E35" s="26" t="s">
        <v>9</v>
      </c>
      <c r="F35" s="27">
        <v>42241109.414672993</v>
      </c>
      <c r="G35" s="27">
        <v>0</v>
      </c>
      <c r="H35" s="288">
        <f t="shared" si="27"/>
        <v>42241109.414672993</v>
      </c>
      <c r="I35" s="27">
        <f>SCHMAT!B16</f>
        <v>133199750</v>
      </c>
      <c r="J35" s="27">
        <f t="shared" si="32"/>
        <v>175440859.414673</v>
      </c>
      <c r="K35" s="26" t="s">
        <v>15</v>
      </c>
      <c r="L35" s="257">
        <f>SUMIF('Allocation Factors'!$B$3:$B$88,'Current Income Tax Expense'!K35,'Allocation Factors'!$P$3:$P$88)</f>
        <v>6.8841450639549967E-2</v>
      </c>
      <c r="M35" s="27">
        <f t="shared" si="28"/>
        <v>2907939</v>
      </c>
      <c r="N35" s="27">
        <f t="shared" si="29"/>
        <v>9169664</v>
      </c>
      <c r="O35" s="27">
        <f t="shared" si="30"/>
        <v>12077603</v>
      </c>
      <c r="P35" s="27">
        <f t="shared" si="31"/>
        <v>12077603</v>
      </c>
    </row>
    <row r="36" spans="1:16">
      <c r="A36" s="84" t="s">
        <v>21</v>
      </c>
      <c r="B36" s="26">
        <v>287605</v>
      </c>
      <c r="C36" s="259">
        <v>105.146</v>
      </c>
      <c r="D36" s="261" t="s">
        <v>576</v>
      </c>
      <c r="E36" s="261" t="s">
        <v>9</v>
      </c>
      <c r="F36" s="27">
        <v>2294761</v>
      </c>
      <c r="G36" s="27">
        <v>0</v>
      </c>
      <c r="H36" s="288">
        <f t="shared" si="27"/>
        <v>2294761</v>
      </c>
      <c r="I36" s="27">
        <f>SCHMAT!B14</f>
        <v>-2294761</v>
      </c>
      <c r="J36" s="27">
        <f t="shared" si="32"/>
        <v>0</v>
      </c>
      <c r="K36" s="261" t="s">
        <v>18</v>
      </c>
      <c r="L36" s="257">
        <f>SUMIF('Allocation Factors'!$B$3:$B$88,'Current Income Tax Expense'!K36,'Allocation Factors'!$P$3:$P$88)</f>
        <v>7.9787774498314715E-2</v>
      </c>
      <c r="M36" s="27">
        <f>ROUND(H36*L36,0)</f>
        <v>183094</v>
      </c>
      <c r="N36" s="27">
        <f>ROUND(I36*L36,0)</f>
        <v>-183094</v>
      </c>
      <c r="O36" s="27">
        <f t="shared" ref="O36" si="38">SUM(M36:N36)</f>
        <v>0</v>
      </c>
      <c r="P36" s="27">
        <f t="shared" ref="P36" si="39">O36</f>
        <v>0</v>
      </c>
    </row>
    <row r="37" spans="1:16">
      <c r="A37" s="25" t="s">
        <v>22</v>
      </c>
      <c r="B37" s="26">
        <v>287339</v>
      </c>
      <c r="C37" s="259" t="s">
        <v>23</v>
      </c>
      <c r="D37" s="26" t="s">
        <v>8</v>
      </c>
      <c r="E37" s="26" t="s">
        <v>312</v>
      </c>
      <c r="F37" s="27">
        <v>13457417.810000006</v>
      </c>
      <c r="G37" s="27">
        <v>0</v>
      </c>
      <c r="H37" s="288">
        <f t="shared" si="27"/>
        <v>0</v>
      </c>
      <c r="I37" s="27">
        <v>0</v>
      </c>
      <c r="J37" s="27">
        <f t="shared" si="32"/>
        <v>0</v>
      </c>
      <c r="K37" s="26" t="s">
        <v>310</v>
      </c>
      <c r="L37" s="257">
        <f>SUMIF('Allocation Factors'!$B$3:$B$88,'Current Income Tax Expense'!K37,'Allocation Factors'!$P$3:$P$88)</f>
        <v>0</v>
      </c>
      <c r="M37" s="27">
        <f t="shared" si="28"/>
        <v>0</v>
      </c>
      <c r="N37" s="27">
        <f t="shared" si="29"/>
        <v>0</v>
      </c>
      <c r="O37" s="27">
        <f t="shared" si="30"/>
        <v>0</v>
      </c>
      <c r="P37" s="27">
        <f t="shared" si="31"/>
        <v>0</v>
      </c>
    </row>
    <row r="38" spans="1:16">
      <c r="A38" s="25" t="s">
        <v>287</v>
      </c>
      <c r="B38" s="26">
        <v>287313</v>
      </c>
      <c r="C38" s="259">
        <v>105.46</v>
      </c>
      <c r="D38" s="26" t="s">
        <v>8</v>
      </c>
      <c r="E38" s="26" t="s">
        <v>312</v>
      </c>
      <c r="F38" s="27">
        <v>-64328818.640000187</v>
      </c>
      <c r="G38" s="27">
        <v>0</v>
      </c>
      <c r="H38" s="288">
        <f t="shared" si="27"/>
        <v>0</v>
      </c>
      <c r="I38" s="27">
        <v>0</v>
      </c>
      <c r="J38" s="27">
        <f t="shared" si="32"/>
        <v>0</v>
      </c>
      <c r="K38" s="26" t="s">
        <v>310</v>
      </c>
      <c r="L38" s="257">
        <f>SUMIF('Allocation Factors'!$B$3:$B$88,'Current Income Tax Expense'!K38,'Allocation Factors'!$P$3:$P$88)</f>
        <v>0</v>
      </c>
      <c r="M38" s="27">
        <f t="shared" si="28"/>
        <v>0</v>
      </c>
      <c r="N38" s="27">
        <f t="shared" si="29"/>
        <v>0</v>
      </c>
      <c r="O38" s="27">
        <f t="shared" si="30"/>
        <v>0</v>
      </c>
      <c r="P38" s="27">
        <f t="shared" si="31"/>
        <v>0</v>
      </c>
    </row>
    <row r="39" spans="1:16">
      <c r="A39" s="25" t="s">
        <v>554</v>
      </c>
      <c r="B39" s="26">
        <v>287181</v>
      </c>
      <c r="C39" s="259">
        <v>205.20099999999999</v>
      </c>
      <c r="D39" s="26" t="s">
        <v>8</v>
      </c>
      <c r="E39" s="261" t="s">
        <v>312</v>
      </c>
      <c r="F39" s="27">
        <v>-602143.87000000011</v>
      </c>
      <c r="G39" s="27">
        <v>0</v>
      </c>
      <c r="H39" s="288">
        <f t="shared" si="27"/>
        <v>0</v>
      </c>
      <c r="I39" s="27">
        <v>0</v>
      </c>
      <c r="J39" s="27">
        <f t="shared" si="32"/>
        <v>0</v>
      </c>
      <c r="K39" s="261" t="s">
        <v>310</v>
      </c>
      <c r="L39" s="257">
        <f>SUMIF('Allocation Factors'!$B$3:$B$88,'Current Income Tax Expense'!K39,'Allocation Factors'!$P$3:$P$88)</f>
        <v>0</v>
      </c>
      <c r="M39" s="27">
        <f t="shared" ref="M39:M62" si="40">ROUND(H39*L39,0)</f>
        <v>0</v>
      </c>
      <c r="N39" s="27">
        <f t="shared" ref="N39:N62" si="41">ROUND(I39*L39,0)</f>
        <v>0</v>
      </c>
      <c r="O39" s="27">
        <f t="shared" ref="O39:O62" si="42">SUM(M39:N39)</f>
        <v>0</v>
      </c>
      <c r="P39" s="27">
        <f t="shared" ref="P39:P62" si="43">O39</f>
        <v>0</v>
      </c>
    </row>
    <row r="40" spans="1:16">
      <c r="A40" s="84" t="s">
        <v>377</v>
      </c>
      <c r="B40" s="26">
        <v>287708</v>
      </c>
      <c r="C40" s="259">
        <v>210.2</v>
      </c>
      <c r="D40" s="26" t="s">
        <v>8</v>
      </c>
      <c r="E40" s="26" t="s">
        <v>9</v>
      </c>
      <c r="F40" s="27">
        <v>-2297298.5099999998</v>
      </c>
      <c r="G40" s="27">
        <v>0</v>
      </c>
      <c r="H40" s="288">
        <f t="shared" si="27"/>
        <v>-2297298.5099999998</v>
      </c>
      <c r="I40" s="27">
        <v>0</v>
      </c>
      <c r="J40" s="27">
        <f t="shared" si="32"/>
        <v>-2297298.5099999998</v>
      </c>
      <c r="K40" s="261" t="s">
        <v>45</v>
      </c>
      <c r="L40" s="257">
        <f>SUMIF('Allocation Factors'!$B$3:$B$88,'Current Income Tax Expense'!K40,'Allocation Factors'!$P$3:$P$88)</f>
        <v>7.0845810240555071E-2</v>
      </c>
      <c r="M40" s="27">
        <f t="shared" si="40"/>
        <v>-162754</v>
      </c>
      <c r="N40" s="27">
        <f t="shared" si="41"/>
        <v>0</v>
      </c>
      <c r="O40" s="27">
        <f t="shared" si="42"/>
        <v>-162754</v>
      </c>
      <c r="P40" s="27">
        <f t="shared" si="43"/>
        <v>-162754</v>
      </c>
    </row>
    <row r="41" spans="1:16">
      <c r="A41" s="25" t="s">
        <v>378</v>
      </c>
      <c r="B41" s="26">
        <v>287340</v>
      </c>
      <c r="C41" s="259">
        <v>220.1</v>
      </c>
      <c r="D41" s="26" t="s">
        <v>8</v>
      </c>
      <c r="E41" s="26" t="s">
        <v>9</v>
      </c>
      <c r="F41" s="27">
        <v>941978.31999999983</v>
      </c>
      <c r="G41" s="27">
        <v>0</v>
      </c>
      <c r="H41" s="288">
        <f t="shared" si="27"/>
        <v>941978.31999999983</v>
      </c>
      <c r="I41" s="27">
        <v>0</v>
      </c>
      <c r="J41" s="27">
        <f t="shared" si="32"/>
        <v>941978.31999999983</v>
      </c>
      <c r="K41" s="261" t="s">
        <v>51</v>
      </c>
      <c r="L41" s="257">
        <f>SUMIF('Allocation Factors'!$B$3:$B$88,'Current Income Tax Expense'!K41,'Allocation Factors'!$P$3:$P$88)</f>
        <v>0.13627237107686591</v>
      </c>
      <c r="M41" s="27">
        <f t="shared" si="40"/>
        <v>128366</v>
      </c>
      <c r="N41" s="27">
        <f t="shared" si="41"/>
        <v>0</v>
      </c>
      <c r="O41" s="27">
        <f t="shared" si="42"/>
        <v>128366</v>
      </c>
      <c r="P41" s="27">
        <f t="shared" si="43"/>
        <v>128366</v>
      </c>
    </row>
    <row r="42" spans="1:16">
      <c r="A42" s="25" t="s">
        <v>715</v>
      </c>
      <c r="B42" s="26">
        <v>287738</v>
      </c>
      <c r="C42" s="259">
        <v>320.27</v>
      </c>
      <c r="D42" s="26" t="s">
        <v>8</v>
      </c>
      <c r="E42" s="261" t="s">
        <v>9</v>
      </c>
      <c r="F42" s="27">
        <v>31569028.080000043</v>
      </c>
      <c r="G42" s="27">
        <v>0</v>
      </c>
      <c r="H42" s="288">
        <f t="shared" si="27"/>
        <v>31569028.080000043</v>
      </c>
      <c r="I42" s="27">
        <v>0</v>
      </c>
      <c r="J42" s="27">
        <f t="shared" si="32"/>
        <v>31569028.080000043</v>
      </c>
      <c r="K42" s="261" t="s">
        <v>310</v>
      </c>
      <c r="L42" s="257">
        <f>SUMIF('Allocation Factors'!$B$3:$B$88,'Current Income Tax Expense'!K42,'Allocation Factors'!$P$3:$P$88)</f>
        <v>0</v>
      </c>
      <c r="M42" s="27">
        <f t="shared" si="40"/>
        <v>0</v>
      </c>
      <c r="N42" s="27">
        <f t="shared" si="41"/>
        <v>0</v>
      </c>
      <c r="O42" s="27">
        <f t="shared" si="42"/>
        <v>0</v>
      </c>
      <c r="P42" s="27">
        <f t="shared" si="43"/>
        <v>0</v>
      </c>
    </row>
    <row r="43" spans="1:16">
      <c r="A43" s="25" t="s">
        <v>716</v>
      </c>
      <c r="B43" s="26">
        <v>287739</v>
      </c>
      <c r="C43" s="259">
        <v>320.27999999999997</v>
      </c>
      <c r="D43" s="26" t="s">
        <v>8</v>
      </c>
      <c r="E43" s="261" t="s">
        <v>9</v>
      </c>
      <c r="F43" s="27">
        <v>-15565378.49</v>
      </c>
      <c r="G43" s="27">
        <v>0</v>
      </c>
      <c r="H43" s="288">
        <f t="shared" si="27"/>
        <v>-15565378.49</v>
      </c>
      <c r="I43" s="27">
        <v>0</v>
      </c>
      <c r="J43" s="27">
        <f t="shared" si="32"/>
        <v>-15565378.49</v>
      </c>
      <c r="K43" s="261" t="s">
        <v>310</v>
      </c>
      <c r="L43" s="257">
        <f>SUMIF('Allocation Factors'!$B$3:$B$88,'Current Income Tax Expense'!K43,'Allocation Factors'!$P$3:$P$88)</f>
        <v>0</v>
      </c>
      <c r="M43" s="27">
        <f t="shared" si="40"/>
        <v>0</v>
      </c>
      <c r="N43" s="27">
        <f t="shared" si="41"/>
        <v>0</v>
      </c>
      <c r="O43" s="27">
        <f t="shared" si="42"/>
        <v>0</v>
      </c>
      <c r="P43" s="27">
        <f t="shared" si="43"/>
        <v>0</v>
      </c>
    </row>
    <row r="44" spans="1:16">
      <c r="A44" s="84" t="s">
        <v>379</v>
      </c>
      <c r="B44" s="26">
        <v>287848</v>
      </c>
      <c r="C44" s="259">
        <v>320.28100000000001</v>
      </c>
      <c r="D44" s="26" t="s">
        <v>8</v>
      </c>
      <c r="E44" s="261" t="s">
        <v>312</v>
      </c>
      <c r="F44" s="27">
        <v>831808.61999999988</v>
      </c>
      <c r="G44" s="27">
        <v>0</v>
      </c>
      <c r="H44" s="288">
        <f t="shared" si="27"/>
        <v>0</v>
      </c>
      <c r="I44" s="27">
        <v>0</v>
      </c>
      <c r="J44" s="27">
        <f t="shared" si="32"/>
        <v>0</v>
      </c>
      <c r="K44" s="261" t="s">
        <v>310</v>
      </c>
      <c r="L44" s="257">
        <f>SUMIF('Allocation Factors'!$B$3:$B$88,'Current Income Tax Expense'!K44,'Allocation Factors'!$P$3:$P$88)</f>
        <v>0</v>
      </c>
      <c r="M44" s="27">
        <f t="shared" si="40"/>
        <v>0</v>
      </c>
      <c r="N44" s="27">
        <f t="shared" si="41"/>
        <v>0</v>
      </c>
      <c r="O44" s="27">
        <f t="shared" si="42"/>
        <v>0</v>
      </c>
      <c r="P44" s="27">
        <f t="shared" si="43"/>
        <v>0</v>
      </c>
    </row>
    <row r="45" spans="1:16">
      <c r="A45" s="84" t="s">
        <v>380</v>
      </c>
      <c r="B45" s="26">
        <v>287939</v>
      </c>
      <c r="C45" s="259">
        <v>415.11500000000001</v>
      </c>
      <c r="D45" s="26" t="s">
        <v>8</v>
      </c>
      <c r="E45" s="261" t="s">
        <v>9</v>
      </c>
      <c r="F45" s="27">
        <v>-6619565.379999999</v>
      </c>
      <c r="G45" s="27">
        <v>0</v>
      </c>
      <c r="H45" s="288">
        <f t="shared" si="27"/>
        <v>-6619565.379999999</v>
      </c>
      <c r="I45" s="27">
        <v>0</v>
      </c>
      <c r="J45" s="27">
        <f t="shared" si="32"/>
        <v>-6619565.379999999</v>
      </c>
      <c r="K45" s="261" t="s">
        <v>14</v>
      </c>
      <c r="L45" s="257">
        <f>SUMIF('Allocation Factors'!$B$3:$B$88,'Current Income Tax Expense'!K45,'Allocation Factors'!$P$3:$P$88)</f>
        <v>0</v>
      </c>
      <c r="M45" s="27">
        <f t="shared" si="40"/>
        <v>0</v>
      </c>
      <c r="N45" s="27">
        <f t="shared" si="41"/>
        <v>0</v>
      </c>
      <c r="O45" s="27">
        <f t="shared" si="42"/>
        <v>0</v>
      </c>
      <c r="P45" s="27">
        <f t="shared" si="43"/>
        <v>0</v>
      </c>
    </row>
    <row r="46" spans="1:16">
      <c r="A46" s="84" t="s">
        <v>676</v>
      </c>
      <c r="B46" s="26">
        <v>286935</v>
      </c>
      <c r="C46" s="259">
        <v>415.25099999999998</v>
      </c>
      <c r="D46" s="26" t="s">
        <v>8</v>
      </c>
      <c r="E46" s="261" t="s">
        <v>9</v>
      </c>
      <c r="F46" s="27">
        <v>-327729.15000000002</v>
      </c>
      <c r="G46" s="27">
        <v>0</v>
      </c>
      <c r="H46" s="288">
        <f t="shared" ref="H46" si="44">IF(E46="U",F46,0)</f>
        <v>-327729.15000000002</v>
      </c>
      <c r="I46" s="27">
        <v>0</v>
      </c>
      <c r="J46" s="27">
        <f t="shared" si="32"/>
        <v>-327729.15000000002</v>
      </c>
      <c r="K46" s="261" t="s">
        <v>14</v>
      </c>
      <c r="L46" s="257">
        <f>SUMIF('Allocation Factors'!$B$3:$B$88,'Current Income Tax Expense'!K46,'Allocation Factors'!$P$3:$P$88)</f>
        <v>0</v>
      </c>
      <c r="M46" s="27">
        <f t="shared" ref="M46" si="45">ROUND(H46*L46,0)</f>
        <v>0</v>
      </c>
      <c r="N46" s="27">
        <f t="shared" ref="N46" si="46">ROUND(I46*L46,0)</f>
        <v>0</v>
      </c>
      <c r="O46" s="27">
        <f t="shared" ref="O46" si="47">SUM(M46:N46)</f>
        <v>0</v>
      </c>
      <c r="P46" s="27">
        <f t="shared" ref="P46" si="48">O46</f>
        <v>0</v>
      </c>
    </row>
    <row r="47" spans="1:16">
      <c r="A47" s="84" t="s">
        <v>677</v>
      </c>
      <c r="B47" s="26">
        <v>286894</v>
      </c>
      <c r="C47" s="259">
        <v>415.26100000000002</v>
      </c>
      <c r="D47" s="26" t="s">
        <v>8</v>
      </c>
      <c r="E47" s="261" t="s">
        <v>9</v>
      </c>
      <c r="F47" s="27">
        <v>1352292.22</v>
      </c>
      <c r="G47" s="27">
        <v>0</v>
      </c>
      <c r="H47" s="288">
        <f t="shared" si="27"/>
        <v>1352292.22</v>
      </c>
      <c r="I47" s="27">
        <v>0</v>
      </c>
      <c r="J47" s="27">
        <f t="shared" ref="J47" si="49">SUM(H47:I47)</f>
        <v>1352292.22</v>
      </c>
      <c r="K47" s="261" t="s">
        <v>14</v>
      </c>
      <c r="L47" s="257">
        <f>SUMIF('Allocation Factors'!$B$3:$B$88,'Current Income Tax Expense'!K47,'Allocation Factors'!$P$3:$P$88)</f>
        <v>0</v>
      </c>
      <c r="M47" s="27">
        <f t="shared" ref="M47" si="50">ROUND(H47*L47,0)</f>
        <v>0</v>
      </c>
      <c r="N47" s="27">
        <f t="shared" ref="N47" si="51">ROUND(I47*L47,0)</f>
        <v>0</v>
      </c>
      <c r="O47" s="27">
        <f t="shared" ref="O47" si="52">SUM(M47:N47)</f>
        <v>0</v>
      </c>
      <c r="P47" s="27">
        <f t="shared" ref="P47" si="53">O47</f>
        <v>0</v>
      </c>
    </row>
    <row r="48" spans="1:16">
      <c r="A48" s="84" t="s">
        <v>678</v>
      </c>
      <c r="B48" s="26">
        <v>286895</v>
      </c>
      <c r="C48" s="259">
        <v>415.262</v>
      </c>
      <c r="D48" s="26" t="s">
        <v>8</v>
      </c>
      <c r="E48" s="261" t="s">
        <v>9</v>
      </c>
      <c r="F48" s="27">
        <v>-10844600.24</v>
      </c>
      <c r="G48" s="27">
        <v>0</v>
      </c>
      <c r="H48" s="288">
        <f t="shared" ref="H48:H49" si="54">IF(E48="U",F48,0)</f>
        <v>-10844600.24</v>
      </c>
      <c r="I48" s="27">
        <v>0</v>
      </c>
      <c r="J48" s="27">
        <f t="shared" ref="J48:J49" si="55">SUM(H48:I48)</f>
        <v>-10844600.24</v>
      </c>
      <c r="K48" s="261" t="s">
        <v>14</v>
      </c>
      <c r="L48" s="257">
        <f>SUMIF('Allocation Factors'!$B$3:$B$88,'Current Income Tax Expense'!K48,'Allocation Factors'!$P$3:$P$88)</f>
        <v>0</v>
      </c>
      <c r="M48" s="27">
        <f t="shared" ref="M48:M49" si="56">ROUND(H48*L48,0)</f>
        <v>0</v>
      </c>
      <c r="N48" s="27">
        <f t="shared" ref="N48:N49" si="57">ROUND(I48*L48,0)</f>
        <v>0</v>
      </c>
      <c r="O48" s="27">
        <f t="shared" ref="O48:O49" si="58">SUM(M48:N48)</f>
        <v>0</v>
      </c>
      <c r="P48" s="27">
        <f t="shared" ref="P48:P49" si="59">O48</f>
        <v>0</v>
      </c>
    </row>
    <row r="49" spans="1:16">
      <c r="A49" s="84" t="s">
        <v>679</v>
      </c>
      <c r="B49" s="26">
        <v>286937</v>
      </c>
      <c r="C49" s="259">
        <v>415.27</v>
      </c>
      <c r="D49" s="26" t="s">
        <v>8</v>
      </c>
      <c r="E49" s="261" t="s">
        <v>9</v>
      </c>
      <c r="F49" s="27">
        <v>2125272.69</v>
      </c>
      <c r="G49" s="27">
        <v>0</v>
      </c>
      <c r="H49" s="288">
        <f t="shared" si="54"/>
        <v>2125272.69</v>
      </c>
      <c r="I49" s="27">
        <v>0</v>
      </c>
      <c r="J49" s="27">
        <f t="shared" si="55"/>
        <v>2125272.69</v>
      </c>
      <c r="K49" s="261" t="s">
        <v>14</v>
      </c>
      <c r="L49" s="257">
        <f>SUMIF('Allocation Factors'!$B$3:$B$88,'Current Income Tax Expense'!K49,'Allocation Factors'!$P$3:$P$88)</f>
        <v>0</v>
      </c>
      <c r="M49" s="27">
        <f t="shared" si="56"/>
        <v>0</v>
      </c>
      <c r="N49" s="27">
        <f t="shared" si="57"/>
        <v>0</v>
      </c>
      <c r="O49" s="27">
        <f t="shared" si="58"/>
        <v>0</v>
      </c>
      <c r="P49" s="27">
        <f t="shared" si="59"/>
        <v>0</v>
      </c>
    </row>
    <row r="50" spans="1:16">
      <c r="A50" s="25" t="s">
        <v>381</v>
      </c>
      <c r="B50" s="26">
        <v>287591</v>
      </c>
      <c r="C50" s="259">
        <v>415.30099999999999</v>
      </c>
      <c r="D50" s="26">
        <v>4.1100000000000003</v>
      </c>
      <c r="E50" s="26" t="s">
        <v>9</v>
      </c>
      <c r="F50" s="27">
        <v>770947.16000000015</v>
      </c>
      <c r="G50" s="27">
        <v>0</v>
      </c>
      <c r="H50" s="288">
        <f t="shared" si="27"/>
        <v>770947.16000000015</v>
      </c>
      <c r="I50" s="27">
        <f>-H50</f>
        <v>-770947.16000000015</v>
      </c>
      <c r="J50" s="27">
        <f t="shared" si="32"/>
        <v>0</v>
      </c>
      <c r="K50" s="26" t="s">
        <v>25</v>
      </c>
      <c r="L50" s="257">
        <f>SUMIF('Allocation Factors'!$B$3:$B$88,'Current Income Tax Expense'!K50,'Allocation Factors'!$P$3:$P$88)</f>
        <v>1</v>
      </c>
      <c r="M50" s="27">
        <f t="shared" si="40"/>
        <v>770947</v>
      </c>
      <c r="N50" s="27">
        <f t="shared" si="41"/>
        <v>-770947</v>
      </c>
      <c r="O50" s="27">
        <f t="shared" si="42"/>
        <v>0</v>
      </c>
      <c r="P50" s="27">
        <f t="shared" si="43"/>
        <v>0</v>
      </c>
    </row>
    <row r="51" spans="1:16">
      <c r="A51" s="84" t="s">
        <v>333</v>
      </c>
      <c r="B51" s="26">
        <v>287849</v>
      </c>
      <c r="C51" s="259">
        <v>415.42399999999998</v>
      </c>
      <c r="D51" s="26" t="s">
        <v>8</v>
      </c>
      <c r="E51" s="26" t="s">
        <v>9</v>
      </c>
      <c r="F51" s="27">
        <v>-72694302.809999987</v>
      </c>
      <c r="G51" s="27">
        <v>0</v>
      </c>
      <c r="H51" s="288">
        <f t="shared" si="27"/>
        <v>-72694302.809999987</v>
      </c>
      <c r="I51" s="27">
        <v>0</v>
      </c>
      <c r="J51" s="27">
        <f t="shared" si="32"/>
        <v>-72694302.809999987</v>
      </c>
      <c r="K51" s="261" t="s">
        <v>102</v>
      </c>
      <c r="L51" s="257">
        <f>SUMIF('Allocation Factors'!$B$3:$B$88,'Current Income Tax Expense'!K51,'Allocation Factors'!$P$3:$P$88)</f>
        <v>0</v>
      </c>
      <c r="M51" s="27">
        <f t="shared" si="40"/>
        <v>0</v>
      </c>
      <c r="N51" s="27">
        <f t="shared" si="41"/>
        <v>0</v>
      </c>
      <c r="O51" s="27">
        <f t="shared" si="42"/>
        <v>0</v>
      </c>
      <c r="P51" s="27">
        <f t="shared" si="43"/>
        <v>0</v>
      </c>
    </row>
    <row r="52" spans="1:16">
      <c r="A52" s="84" t="s">
        <v>597</v>
      </c>
      <c r="B52" s="26">
        <v>286930</v>
      </c>
      <c r="C52" s="259">
        <v>415.42599999999999</v>
      </c>
      <c r="D52" s="26" t="s">
        <v>8</v>
      </c>
      <c r="E52" s="26" t="s">
        <v>9</v>
      </c>
      <c r="F52" s="27">
        <v>3213795.17</v>
      </c>
      <c r="G52" s="27">
        <v>0</v>
      </c>
      <c r="H52" s="288">
        <f t="shared" si="27"/>
        <v>3213795.17</v>
      </c>
      <c r="I52" s="27">
        <v>0</v>
      </c>
      <c r="J52" s="27">
        <f t="shared" ref="J52" si="60">SUM(H52:I52)</f>
        <v>3213795.17</v>
      </c>
      <c r="K52" s="261" t="s">
        <v>14</v>
      </c>
      <c r="L52" s="257">
        <f>SUMIF('Allocation Factors'!$B$3:$B$88,'Current Income Tax Expense'!K52,'Allocation Factors'!$P$3:$P$88)</f>
        <v>0</v>
      </c>
      <c r="M52" s="27">
        <f t="shared" ref="M52" si="61">ROUND(H52*L52,0)</f>
        <v>0</v>
      </c>
      <c r="N52" s="27">
        <f t="shared" ref="N52" si="62">ROUND(I52*L52,0)</f>
        <v>0</v>
      </c>
      <c r="O52" s="27">
        <f t="shared" ref="O52" si="63">SUM(M52:N52)</f>
        <v>0</v>
      </c>
      <c r="P52" s="27">
        <f t="shared" ref="P52" si="64">O52</f>
        <v>0</v>
      </c>
    </row>
    <row r="53" spans="1:16">
      <c r="A53" s="84" t="s">
        <v>508</v>
      </c>
      <c r="B53" s="26">
        <v>286911</v>
      </c>
      <c r="C53" s="259">
        <v>415.43</v>
      </c>
      <c r="D53" s="26" t="s">
        <v>8</v>
      </c>
      <c r="E53" s="26" t="s">
        <v>9</v>
      </c>
      <c r="F53" s="27">
        <v>-3685.5199999999895</v>
      </c>
      <c r="G53" s="27">
        <v>0</v>
      </c>
      <c r="H53" s="288">
        <f t="shared" si="27"/>
        <v>-3685.5199999999895</v>
      </c>
      <c r="I53" s="27">
        <v>0</v>
      </c>
      <c r="J53" s="27">
        <f t="shared" si="32"/>
        <v>-3685.5199999999895</v>
      </c>
      <c r="K53" s="261" t="s">
        <v>14</v>
      </c>
      <c r="L53" s="257">
        <f>SUMIF('Allocation Factors'!$B$3:$B$88,'Current Income Tax Expense'!K53,'Allocation Factors'!$P$3:$P$88)</f>
        <v>0</v>
      </c>
      <c r="M53" s="27">
        <f t="shared" si="40"/>
        <v>0</v>
      </c>
      <c r="N53" s="27">
        <f t="shared" si="41"/>
        <v>0</v>
      </c>
      <c r="O53" s="27">
        <f t="shared" si="42"/>
        <v>0</v>
      </c>
      <c r="P53" s="27">
        <f t="shared" si="43"/>
        <v>0</v>
      </c>
    </row>
    <row r="54" spans="1:16">
      <c r="A54" s="25" t="s">
        <v>382</v>
      </c>
      <c r="B54" s="26">
        <v>287571</v>
      </c>
      <c r="C54" s="259">
        <v>415.702</v>
      </c>
      <c r="D54" s="26" t="s">
        <v>8</v>
      </c>
      <c r="E54" s="26" t="s">
        <v>9</v>
      </c>
      <c r="F54" s="27">
        <v>27330.839999999967</v>
      </c>
      <c r="G54" s="27">
        <v>0</v>
      </c>
      <c r="H54" s="288">
        <f t="shared" si="27"/>
        <v>27330.839999999967</v>
      </c>
      <c r="I54" s="27">
        <v>0</v>
      </c>
      <c r="J54" s="27">
        <f t="shared" si="32"/>
        <v>27330.839999999967</v>
      </c>
      <c r="K54" s="26" t="s">
        <v>30</v>
      </c>
      <c r="L54" s="257">
        <f>SUMIF('Allocation Factors'!$B$3:$B$88,'Current Income Tax Expense'!K54,'Allocation Factors'!$P$3:$P$88)</f>
        <v>0</v>
      </c>
      <c r="M54" s="27">
        <f t="shared" si="40"/>
        <v>0</v>
      </c>
      <c r="N54" s="27">
        <f t="shared" si="41"/>
        <v>0</v>
      </c>
      <c r="O54" s="27">
        <f t="shared" si="42"/>
        <v>0</v>
      </c>
      <c r="P54" s="27">
        <f t="shared" si="43"/>
        <v>0</v>
      </c>
    </row>
    <row r="55" spans="1:16">
      <c r="A55" s="70" t="s">
        <v>383</v>
      </c>
      <c r="B55" s="285">
        <v>287597</v>
      </c>
      <c r="C55" s="259">
        <v>415.70299999999997</v>
      </c>
      <c r="D55" s="26" t="s">
        <v>8</v>
      </c>
      <c r="E55" s="72" t="s">
        <v>9</v>
      </c>
      <c r="F55" s="27">
        <v>21250</v>
      </c>
      <c r="G55" s="27">
        <v>0</v>
      </c>
      <c r="H55" s="288">
        <f t="shared" ref="H55:H80" si="65">IF(E55="U",F55,0)</f>
        <v>21250</v>
      </c>
      <c r="I55" s="27">
        <v>0</v>
      </c>
      <c r="J55" s="27">
        <f t="shared" si="32"/>
        <v>21250</v>
      </c>
      <c r="K55" s="72" t="s">
        <v>30</v>
      </c>
      <c r="L55" s="257">
        <f>SUMIF('Allocation Factors'!$B$3:$B$88,'Current Income Tax Expense'!K55,'Allocation Factors'!$P$3:$P$88)</f>
        <v>0</v>
      </c>
      <c r="M55" s="27">
        <f t="shared" si="40"/>
        <v>0</v>
      </c>
      <c r="N55" s="27">
        <f t="shared" si="41"/>
        <v>0</v>
      </c>
      <c r="O55" s="27">
        <f t="shared" si="42"/>
        <v>0</v>
      </c>
      <c r="P55" s="27">
        <f t="shared" si="43"/>
        <v>0</v>
      </c>
    </row>
    <row r="56" spans="1:16">
      <c r="A56" s="84" t="s">
        <v>336</v>
      </c>
      <c r="B56" s="26">
        <v>287268</v>
      </c>
      <c r="C56" s="259">
        <v>415.70600000000002</v>
      </c>
      <c r="D56" s="26" t="s">
        <v>8</v>
      </c>
      <c r="E56" s="261" t="s">
        <v>312</v>
      </c>
      <c r="F56" s="27">
        <v>-2396.8800000000047</v>
      </c>
      <c r="G56" s="27">
        <v>0</v>
      </c>
      <c r="H56" s="288">
        <f t="shared" si="65"/>
        <v>0</v>
      </c>
      <c r="I56" s="27">
        <v>0</v>
      </c>
      <c r="J56" s="27">
        <f t="shared" si="32"/>
        <v>0</v>
      </c>
      <c r="K56" s="261" t="s">
        <v>310</v>
      </c>
      <c r="L56" s="257">
        <f>SUMIF('Allocation Factors'!$B$3:$B$88,'Current Income Tax Expense'!K56,'Allocation Factors'!$P$3:$P$88)</f>
        <v>0</v>
      </c>
      <c r="M56" s="27">
        <f t="shared" si="40"/>
        <v>0</v>
      </c>
      <c r="N56" s="27">
        <f t="shared" si="41"/>
        <v>0</v>
      </c>
      <c r="O56" s="27">
        <f t="shared" si="42"/>
        <v>0</v>
      </c>
      <c r="P56" s="27">
        <f t="shared" si="43"/>
        <v>0</v>
      </c>
    </row>
    <row r="57" spans="1:16">
      <c r="A57" s="84" t="s">
        <v>347</v>
      </c>
      <c r="B57" s="26">
        <v>287206</v>
      </c>
      <c r="C57" s="259">
        <v>415.71</v>
      </c>
      <c r="D57" s="26">
        <v>8.1999999999999993</v>
      </c>
      <c r="E57" s="261" t="s">
        <v>9</v>
      </c>
      <c r="F57" s="27">
        <v>-17418111.240000002</v>
      </c>
      <c r="G57" s="27">
        <v>0</v>
      </c>
      <c r="H57" s="288">
        <f t="shared" si="65"/>
        <v>-17418111.240000002</v>
      </c>
      <c r="I57" s="27">
        <f>-H57</f>
        <v>17418111.240000002</v>
      </c>
      <c r="J57" s="27">
        <f t="shared" si="32"/>
        <v>0</v>
      </c>
      <c r="K57" s="261" t="s">
        <v>25</v>
      </c>
      <c r="L57" s="257">
        <f>SUMIF('Allocation Factors'!$B$3:$B$88,'Current Income Tax Expense'!K57,'Allocation Factors'!$P$3:$P$88)</f>
        <v>1</v>
      </c>
      <c r="M57" s="27">
        <f t="shared" si="40"/>
        <v>-17418111</v>
      </c>
      <c r="N57" s="27">
        <f t="shared" si="41"/>
        <v>17418111</v>
      </c>
      <c r="O57" s="27">
        <f t="shared" si="42"/>
        <v>0</v>
      </c>
      <c r="P57" s="27">
        <f t="shared" si="43"/>
        <v>0</v>
      </c>
    </row>
    <row r="58" spans="1:16">
      <c r="A58" s="472" t="s">
        <v>596</v>
      </c>
      <c r="B58" s="26">
        <v>286932</v>
      </c>
      <c r="C58" s="259">
        <v>415.72300000000001</v>
      </c>
      <c r="D58" s="26" t="s">
        <v>8</v>
      </c>
      <c r="E58" s="261" t="s">
        <v>9</v>
      </c>
      <c r="F58" s="27">
        <v>-805880.58</v>
      </c>
      <c r="G58" s="27">
        <v>0</v>
      </c>
      <c r="H58" s="288">
        <f t="shared" si="65"/>
        <v>-805880.58</v>
      </c>
      <c r="I58" s="27">
        <v>0</v>
      </c>
      <c r="J58" s="27">
        <f t="shared" ref="J58" si="66">SUM(H58:I58)</f>
        <v>-805880.58</v>
      </c>
      <c r="K58" s="261" t="s">
        <v>27</v>
      </c>
      <c r="L58" s="257">
        <f>SUMIF('Allocation Factors'!$B$3:$B$88,'Current Income Tax Expense'!K58,'Allocation Factors'!$P$3:$P$88)</f>
        <v>0</v>
      </c>
      <c r="M58" s="27">
        <f t="shared" ref="M58" si="67">ROUND(H58*L58,0)</f>
        <v>0</v>
      </c>
      <c r="N58" s="27">
        <f t="shared" ref="N58" si="68">ROUND(I58*L58,0)</f>
        <v>0</v>
      </c>
      <c r="O58" s="27">
        <f t="shared" ref="O58" si="69">SUM(M58:N58)</f>
        <v>0</v>
      </c>
      <c r="P58" s="27">
        <f t="shared" ref="P58" si="70">O58</f>
        <v>0</v>
      </c>
    </row>
    <row r="59" spans="1:16">
      <c r="A59" s="472" t="s">
        <v>579</v>
      </c>
      <c r="B59" s="26">
        <v>286925</v>
      </c>
      <c r="C59" s="259">
        <v>415.72800000000001</v>
      </c>
      <c r="D59" s="26" t="s">
        <v>8</v>
      </c>
      <c r="E59" s="261" t="s">
        <v>9</v>
      </c>
      <c r="F59" s="27">
        <v>-521871.25000000006</v>
      </c>
      <c r="G59" s="27">
        <v>0</v>
      </c>
      <c r="H59" s="288">
        <f t="shared" si="65"/>
        <v>-521871.25000000006</v>
      </c>
      <c r="I59" s="27">
        <v>0</v>
      </c>
      <c r="J59" s="27">
        <f t="shared" ref="J59:J61" si="71">SUM(H59:I59)</f>
        <v>-521871.25000000006</v>
      </c>
      <c r="K59" s="261" t="s">
        <v>28</v>
      </c>
      <c r="L59" s="257">
        <f>SUMIF('Allocation Factors'!$B$3:$B$88,'Current Income Tax Expense'!K59,'Allocation Factors'!$P$3:$P$88)</f>
        <v>0</v>
      </c>
      <c r="M59" s="27">
        <f t="shared" ref="M59:M61" si="72">ROUND(H59*L59,0)</f>
        <v>0</v>
      </c>
      <c r="N59" s="27">
        <f t="shared" ref="N59:N61" si="73">ROUND(I59*L59,0)</f>
        <v>0</v>
      </c>
      <c r="O59" s="27">
        <f t="shared" ref="O59:O61" si="74">SUM(M59:N59)</f>
        <v>0</v>
      </c>
      <c r="P59" s="27">
        <f t="shared" ref="P59:P61" si="75">O59</f>
        <v>0</v>
      </c>
    </row>
    <row r="60" spans="1:16">
      <c r="A60" s="472" t="s">
        <v>580</v>
      </c>
      <c r="B60" s="26">
        <v>286926</v>
      </c>
      <c r="C60" s="259">
        <v>415.72899999999998</v>
      </c>
      <c r="D60" s="26" t="s">
        <v>8</v>
      </c>
      <c r="E60" s="261" t="s">
        <v>9</v>
      </c>
      <c r="F60" s="27">
        <v>-317958.91999999993</v>
      </c>
      <c r="G60" s="27">
        <v>0</v>
      </c>
      <c r="H60" s="288">
        <f t="shared" si="65"/>
        <v>-317958.91999999993</v>
      </c>
      <c r="I60" s="27">
        <v>0</v>
      </c>
      <c r="J60" s="27">
        <f t="shared" si="71"/>
        <v>-317958.91999999993</v>
      </c>
      <c r="K60" s="261" t="s">
        <v>26</v>
      </c>
      <c r="L60" s="257">
        <f>SUMIF('Allocation Factors'!$B$3:$B$88,'Current Income Tax Expense'!K60,'Allocation Factors'!$P$3:$P$88)</f>
        <v>0</v>
      </c>
      <c r="M60" s="27">
        <f t="shared" si="72"/>
        <v>0</v>
      </c>
      <c r="N60" s="27">
        <f t="shared" si="73"/>
        <v>0</v>
      </c>
      <c r="O60" s="27">
        <f t="shared" si="74"/>
        <v>0</v>
      </c>
      <c r="P60" s="27">
        <f t="shared" si="75"/>
        <v>0</v>
      </c>
    </row>
    <row r="61" spans="1:16">
      <c r="A61" s="472" t="s">
        <v>581</v>
      </c>
      <c r="B61" s="26">
        <v>286927</v>
      </c>
      <c r="C61" s="259">
        <v>415.73</v>
      </c>
      <c r="D61" s="26" t="s">
        <v>8</v>
      </c>
      <c r="E61" s="261" t="s">
        <v>9</v>
      </c>
      <c r="F61" s="27">
        <v>-105693.02000000002</v>
      </c>
      <c r="G61" s="27">
        <v>0</v>
      </c>
      <c r="H61" s="288">
        <f t="shared" si="65"/>
        <v>-105693.02000000002</v>
      </c>
      <c r="I61" s="27">
        <v>0</v>
      </c>
      <c r="J61" s="27">
        <f t="shared" si="71"/>
        <v>-105693.02000000002</v>
      </c>
      <c r="K61" s="261" t="s">
        <v>30</v>
      </c>
      <c r="L61" s="257">
        <f>SUMIF('Allocation Factors'!$B$3:$B$88,'Current Income Tax Expense'!K61,'Allocation Factors'!$P$3:$P$88)</f>
        <v>0</v>
      </c>
      <c r="M61" s="27">
        <f t="shared" si="72"/>
        <v>0</v>
      </c>
      <c r="N61" s="27">
        <f t="shared" si="73"/>
        <v>0</v>
      </c>
      <c r="O61" s="27">
        <f t="shared" si="74"/>
        <v>0</v>
      </c>
      <c r="P61" s="27">
        <f t="shared" si="75"/>
        <v>0</v>
      </c>
    </row>
    <row r="62" spans="1:16">
      <c r="A62" s="84" t="s">
        <v>555</v>
      </c>
      <c r="B62" s="26">
        <v>286921</v>
      </c>
      <c r="C62" s="259">
        <v>415.73099999999999</v>
      </c>
      <c r="D62" s="26" t="s">
        <v>8</v>
      </c>
      <c r="E62" s="261" t="s">
        <v>312</v>
      </c>
      <c r="F62" s="27">
        <v>-104929.44000000248</v>
      </c>
      <c r="G62" s="27">
        <v>0</v>
      </c>
      <c r="H62" s="288">
        <f t="shared" si="65"/>
        <v>0</v>
      </c>
      <c r="I62" s="27">
        <v>0</v>
      </c>
      <c r="J62" s="27">
        <f t="shared" si="32"/>
        <v>0</v>
      </c>
      <c r="K62" s="261" t="s">
        <v>310</v>
      </c>
      <c r="L62" s="257">
        <f>SUMIF('Allocation Factors'!$B$3:$B$88,'Current Income Tax Expense'!K62,'Allocation Factors'!$P$3:$P$88)</f>
        <v>0</v>
      </c>
      <c r="M62" s="27">
        <f t="shared" si="40"/>
        <v>0</v>
      </c>
      <c r="N62" s="27">
        <f t="shared" si="41"/>
        <v>0</v>
      </c>
      <c r="O62" s="27">
        <f t="shared" si="42"/>
        <v>0</v>
      </c>
      <c r="P62" s="27">
        <f t="shared" si="43"/>
        <v>0</v>
      </c>
    </row>
    <row r="63" spans="1:16">
      <c r="A63" s="84" t="s">
        <v>595</v>
      </c>
      <c r="B63" s="26">
        <v>286896</v>
      </c>
      <c r="C63" s="259">
        <v>415.73399999999998</v>
      </c>
      <c r="D63" s="26" t="s">
        <v>8</v>
      </c>
      <c r="E63" s="261" t="s">
        <v>9</v>
      </c>
      <c r="F63" s="27">
        <v>241181.47999999998</v>
      </c>
      <c r="G63" s="27">
        <v>0</v>
      </c>
      <c r="H63" s="288">
        <f t="shared" si="65"/>
        <v>241181.47999999998</v>
      </c>
      <c r="I63" s="27">
        <v>0</v>
      </c>
      <c r="J63" s="27">
        <f t="shared" ref="J63:J64" si="76">SUM(H63:I63)</f>
        <v>241181.47999999998</v>
      </c>
      <c r="K63" s="261" t="s">
        <v>16</v>
      </c>
      <c r="L63" s="257">
        <f>SUMIF('Allocation Factors'!$B$3:$B$88,'Current Income Tax Expense'!K63,'Allocation Factors'!$P$3:$P$88)</f>
        <v>0</v>
      </c>
      <c r="M63" s="27">
        <f t="shared" ref="M63" si="77">ROUND(H63*L63,0)</f>
        <v>0</v>
      </c>
      <c r="N63" s="27">
        <f t="shared" ref="N63" si="78">ROUND(I63*L63,0)</f>
        <v>0</v>
      </c>
      <c r="O63" s="27">
        <f t="shared" ref="O63" si="79">SUM(M63:N63)</f>
        <v>0</v>
      </c>
      <c r="P63" s="27">
        <f t="shared" ref="P63" si="80">O63</f>
        <v>0</v>
      </c>
    </row>
    <row r="64" spans="1:16">
      <c r="A64" s="84" t="s">
        <v>608</v>
      </c>
      <c r="B64" s="26">
        <v>286898</v>
      </c>
      <c r="C64" s="259">
        <v>415.73599999999999</v>
      </c>
      <c r="D64" s="26" t="s">
        <v>8</v>
      </c>
      <c r="E64" s="261" t="s">
        <v>9</v>
      </c>
      <c r="F64" s="27">
        <v>3809868.8000000045</v>
      </c>
      <c r="G64" s="27">
        <v>0</v>
      </c>
      <c r="H64" s="288">
        <f t="shared" si="65"/>
        <v>3809868.8000000045</v>
      </c>
      <c r="I64" s="27">
        <v>0</v>
      </c>
      <c r="J64" s="27">
        <f t="shared" si="76"/>
        <v>3809868.8000000045</v>
      </c>
      <c r="K64" s="261" t="s">
        <v>30</v>
      </c>
      <c r="L64" s="257">
        <f>SUMIF('Allocation Factors'!$B$3:$B$88,'Current Income Tax Expense'!K64,'Allocation Factors'!$P$3:$P$88)</f>
        <v>0</v>
      </c>
      <c r="M64" s="27">
        <f t="shared" ref="M64" si="81">ROUND(H64*L64,0)</f>
        <v>0</v>
      </c>
      <c r="N64" s="27">
        <f t="shared" ref="N64" si="82">ROUND(I64*L64,0)</f>
        <v>0</v>
      </c>
      <c r="O64" s="27">
        <f t="shared" ref="O64" si="83">SUM(M64:N64)</f>
        <v>0</v>
      </c>
      <c r="P64" s="27">
        <f t="shared" ref="P64" si="84">O64</f>
        <v>0</v>
      </c>
    </row>
    <row r="65" spans="1:16">
      <c r="A65" s="25" t="s">
        <v>384</v>
      </c>
      <c r="B65" s="26">
        <v>287249</v>
      </c>
      <c r="C65" s="259">
        <v>415.839</v>
      </c>
      <c r="D65" s="26" t="s">
        <v>8</v>
      </c>
      <c r="E65" s="256" t="s">
        <v>312</v>
      </c>
      <c r="F65" s="27">
        <v>-17541480</v>
      </c>
      <c r="G65" s="27">
        <v>0</v>
      </c>
      <c r="H65" s="288">
        <f t="shared" si="65"/>
        <v>0</v>
      </c>
      <c r="I65" s="27">
        <v>0</v>
      </c>
      <c r="J65" s="27">
        <f t="shared" si="32"/>
        <v>0</v>
      </c>
      <c r="K65" s="26" t="s">
        <v>310</v>
      </c>
      <c r="L65" s="257">
        <f>SUMIF('Allocation Factors'!$B$3:$B$88,'Current Income Tax Expense'!K65,'Allocation Factors'!$P$3:$P$88)</f>
        <v>0</v>
      </c>
      <c r="M65" s="27">
        <f t="shared" si="28"/>
        <v>0</v>
      </c>
      <c r="N65" s="27">
        <f t="shared" si="29"/>
        <v>0</v>
      </c>
      <c r="O65" s="27">
        <f t="shared" si="30"/>
        <v>0</v>
      </c>
      <c r="P65" s="27">
        <f t="shared" si="31"/>
        <v>0</v>
      </c>
    </row>
    <row r="66" spans="1:16">
      <c r="A66" s="84" t="s">
        <v>570</v>
      </c>
      <c r="B66" s="26">
        <v>287590</v>
      </c>
      <c r="C66" s="259">
        <v>415.84</v>
      </c>
      <c r="D66" s="26" t="s">
        <v>8</v>
      </c>
      <c r="E66" s="26" t="s">
        <v>9</v>
      </c>
      <c r="F66" s="27">
        <v>-589.84999999999854</v>
      </c>
      <c r="G66" s="27">
        <v>0</v>
      </c>
      <c r="H66" s="288">
        <f t="shared" si="65"/>
        <v>-589.84999999999854</v>
      </c>
      <c r="I66" s="27">
        <v>0</v>
      </c>
      <c r="J66" s="27">
        <f t="shared" si="32"/>
        <v>-589.84999999999854</v>
      </c>
      <c r="K66" s="261" t="s">
        <v>14</v>
      </c>
      <c r="L66" s="257">
        <f>SUMIF('Allocation Factors'!$B$3:$B$88,'Current Income Tax Expense'!K66,'Allocation Factors'!$P$3:$P$88)</f>
        <v>0</v>
      </c>
      <c r="M66" s="27">
        <f t="shared" ref="M66" si="85">ROUND(H66*L66,0)</f>
        <v>0</v>
      </c>
      <c r="N66" s="27">
        <f t="shared" ref="N66" si="86">ROUND(I66*L66,0)</f>
        <v>0</v>
      </c>
      <c r="O66" s="27">
        <f t="shared" ref="O66" si="87">SUM(M66:N66)</f>
        <v>0</v>
      </c>
      <c r="P66" s="27">
        <f t="shared" ref="P66" si="88">O66</f>
        <v>0</v>
      </c>
    </row>
    <row r="67" spans="1:16">
      <c r="A67" s="84" t="s">
        <v>573</v>
      </c>
      <c r="B67" s="26">
        <v>286929</v>
      </c>
      <c r="C67" s="259">
        <v>415.84100000000001</v>
      </c>
      <c r="D67" s="26" t="s">
        <v>8</v>
      </c>
      <c r="E67" s="26" t="s">
        <v>9</v>
      </c>
      <c r="F67" s="27">
        <v>-202738.87</v>
      </c>
      <c r="G67" s="27">
        <v>0</v>
      </c>
      <c r="H67" s="288">
        <f t="shared" si="65"/>
        <v>-202738.87</v>
      </c>
      <c r="I67" s="27">
        <v>0</v>
      </c>
      <c r="J67" s="27">
        <f t="shared" si="32"/>
        <v>-202738.87</v>
      </c>
      <c r="K67" s="261" t="s">
        <v>14</v>
      </c>
      <c r="L67" s="257">
        <f>SUMIF('Allocation Factors'!$B$3:$B$88,'Current Income Tax Expense'!K67,'Allocation Factors'!$P$3:$P$88)</f>
        <v>0</v>
      </c>
      <c r="M67" s="27">
        <f t="shared" ref="M67" si="89">ROUND(H67*L67,0)</f>
        <v>0</v>
      </c>
      <c r="N67" s="27">
        <f t="shared" ref="N67" si="90">ROUND(I67*L67,0)</f>
        <v>0</v>
      </c>
      <c r="O67" s="27">
        <f t="shared" ref="O67" si="91">SUM(M67:N67)</f>
        <v>0</v>
      </c>
      <c r="P67" s="27">
        <f t="shared" ref="P67" si="92">O67</f>
        <v>0</v>
      </c>
    </row>
    <row r="68" spans="1:16">
      <c r="A68" s="25" t="s">
        <v>385</v>
      </c>
      <c r="B68" s="26">
        <v>287864</v>
      </c>
      <c r="C68" s="259">
        <v>415.85199999999998</v>
      </c>
      <c r="D68" s="26" t="s">
        <v>8</v>
      </c>
      <c r="E68" s="26" t="s">
        <v>9</v>
      </c>
      <c r="F68" s="27">
        <v>5672.08</v>
      </c>
      <c r="G68" s="27">
        <v>0</v>
      </c>
      <c r="H68" s="288">
        <f t="shared" si="65"/>
        <v>5672.08</v>
      </c>
      <c r="I68" s="27">
        <v>0</v>
      </c>
      <c r="J68" s="27">
        <f t="shared" si="32"/>
        <v>5672.08</v>
      </c>
      <c r="K68" s="261" t="s">
        <v>27</v>
      </c>
      <c r="L68" s="257">
        <f>SUMIF('Allocation Factors'!$B$3:$B$88,'Current Income Tax Expense'!K68,'Allocation Factors'!$P$3:$P$88)</f>
        <v>0</v>
      </c>
      <c r="M68" s="27">
        <f t="shared" si="28"/>
        <v>0</v>
      </c>
      <c r="N68" s="27">
        <f t="shared" si="29"/>
        <v>0</v>
      </c>
      <c r="O68" s="27">
        <f t="shared" si="30"/>
        <v>0</v>
      </c>
      <c r="P68" s="27">
        <f t="shared" si="31"/>
        <v>0</v>
      </c>
    </row>
    <row r="69" spans="1:16">
      <c r="A69" s="25" t="s">
        <v>386</v>
      </c>
      <c r="B69" s="26">
        <v>287860</v>
      </c>
      <c r="C69" s="259">
        <v>415.85500000000002</v>
      </c>
      <c r="D69" s="26" t="s">
        <v>8</v>
      </c>
      <c r="E69" s="26" t="s">
        <v>9</v>
      </c>
      <c r="F69" s="27">
        <v>87841.780000000028</v>
      </c>
      <c r="G69" s="27">
        <v>0</v>
      </c>
      <c r="H69" s="288">
        <f t="shared" si="65"/>
        <v>87841.780000000028</v>
      </c>
      <c r="I69" s="27">
        <v>0</v>
      </c>
      <c r="J69" s="27">
        <f t="shared" si="32"/>
        <v>87841.780000000028</v>
      </c>
      <c r="K69" s="261" t="s">
        <v>14</v>
      </c>
      <c r="L69" s="257">
        <f>SUMIF('Allocation Factors'!$B$3:$B$88,'Current Income Tax Expense'!K69,'Allocation Factors'!$P$3:$P$88)</f>
        <v>0</v>
      </c>
      <c r="M69" s="27">
        <f t="shared" si="28"/>
        <v>0</v>
      </c>
      <c r="N69" s="27">
        <f t="shared" si="29"/>
        <v>0</v>
      </c>
      <c r="O69" s="27">
        <f t="shared" si="30"/>
        <v>0</v>
      </c>
      <c r="P69" s="27">
        <f t="shared" si="31"/>
        <v>0</v>
      </c>
    </row>
    <row r="70" spans="1:16">
      <c r="A70" s="25" t="s">
        <v>387</v>
      </c>
      <c r="B70" s="26">
        <v>287861</v>
      </c>
      <c r="C70" s="259">
        <v>415.85700000000003</v>
      </c>
      <c r="D70" s="26" t="s">
        <v>8</v>
      </c>
      <c r="E70" s="26" t="s">
        <v>9</v>
      </c>
      <c r="F70" s="27">
        <v>-304409.63</v>
      </c>
      <c r="G70" s="27">
        <v>0</v>
      </c>
      <c r="H70" s="288">
        <f t="shared" si="65"/>
        <v>-304409.63</v>
      </c>
      <c r="I70" s="27">
        <v>0</v>
      </c>
      <c r="J70" s="27">
        <f t="shared" si="32"/>
        <v>-304409.63</v>
      </c>
      <c r="K70" s="261" t="s">
        <v>14</v>
      </c>
      <c r="L70" s="257">
        <f>SUMIF('Allocation Factors'!$B$3:$B$88,'Current Income Tax Expense'!K70,'Allocation Factors'!$P$3:$P$88)</f>
        <v>0</v>
      </c>
      <c r="M70" s="27">
        <f t="shared" si="28"/>
        <v>0</v>
      </c>
      <c r="N70" s="27">
        <f t="shared" ref="N70:N107" si="93">ROUND(I70*L70,0)</f>
        <v>0</v>
      </c>
      <c r="O70" s="27">
        <f t="shared" ref="O70:O107" si="94">SUM(M70:N70)</f>
        <v>0</v>
      </c>
      <c r="P70" s="27">
        <f t="shared" si="31"/>
        <v>0</v>
      </c>
    </row>
    <row r="71" spans="1:16">
      <c r="A71" s="25" t="s">
        <v>388</v>
      </c>
      <c r="B71" s="26">
        <v>287868</v>
      </c>
      <c r="C71" s="259">
        <v>415.858</v>
      </c>
      <c r="D71" s="26" t="s">
        <v>8</v>
      </c>
      <c r="E71" s="26" t="s">
        <v>9</v>
      </c>
      <c r="F71" s="27">
        <v>-614528.78</v>
      </c>
      <c r="G71" s="27">
        <v>0</v>
      </c>
      <c r="H71" s="288">
        <f t="shared" si="65"/>
        <v>-614528.78</v>
      </c>
      <c r="I71" s="27">
        <v>0</v>
      </c>
      <c r="J71" s="27">
        <f t="shared" si="32"/>
        <v>-614528.78</v>
      </c>
      <c r="K71" s="261" t="s">
        <v>30</v>
      </c>
      <c r="L71" s="257">
        <f>SUMIF('Allocation Factors'!$B$3:$B$88,'Current Income Tax Expense'!K71,'Allocation Factors'!$P$3:$P$88)</f>
        <v>0</v>
      </c>
      <c r="M71" s="27">
        <f t="shared" si="28"/>
        <v>0</v>
      </c>
      <c r="N71" s="27">
        <f t="shared" si="93"/>
        <v>0</v>
      </c>
      <c r="O71" s="27">
        <f t="shared" si="94"/>
        <v>0</v>
      </c>
      <c r="P71" s="27">
        <f t="shared" si="31"/>
        <v>0</v>
      </c>
    </row>
    <row r="72" spans="1:16">
      <c r="A72" s="25" t="s">
        <v>717</v>
      </c>
      <c r="B72" s="26">
        <v>287971</v>
      </c>
      <c r="C72" s="259">
        <v>415.86799999999999</v>
      </c>
      <c r="D72" s="26" t="s">
        <v>8</v>
      </c>
      <c r="E72" s="261" t="s">
        <v>9</v>
      </c>
      <c r="F72" s="27">
        <v>6619565.379999998</v>
      </c>
      <c r="G72" s="27">
        <v>0</v>
      </c>
      <c r="H72" s="288">
        <f t="shared" si="65"/>
        <v>6619565.379999998</v>
      </c>
      <c r="I72" s="27">
        <v>0</v>
      </c>
      <c r="J72" s="27">
        <f t="shared" si="32"/>
        <v>6619565.379999998</v>
      </c>
      <c r="K72" s="261" t="s">
        <v>14</v>
      </c>
      <c r="L72" s="257">
        <f>SUMIF('Allocation Factors'!$B$3:$B$88,'Current Income Tax Expense'!K72,'Allocation Factors'!$P$3:$P$88)</f>
        <v>0</v>
      </c>
      <c r="M72" s="27">
        <f t="shared" si="28"/>
        <v>0</v>
      </c>
      <c r="N72" s="27">
        <f t="shared" si="93"/>
        <v>0</v>
      </c>
      <c r="O72" s="27">
        <f t="shared" si="94"/>
        <v>0</v>
      </c>
      <c r="P72" s="27">
        <f t="shared" si="31"/>
        <v>0</v>
      </c>
    </row>
    <row r="73" spans="1:16">
      <c r="A73" s="84" t="s">
        <v>718</v>
      </c>
      <c r="B73" s="26">
        <v>287882</v>
      </c>
      <c r="C73" s="259">
        <v>415.87599999999998</v>
      </c>
      <c r="D73" s="26" t="s">
        <v>8</v>
      </c>
      <c r="E73" s="261" t="s">
        <v>9</v>
      </c>
      <c r="F73" s="27">
        <v>799732.5</v>
      </c>
      <c r="G73" s="27">
        <v>0</v>
      </c>
      <c r="H73" s="288">
        <f t="shared" si="65"/>
        <v>799732.5</v>
      </c>
      <c r="I73" s="27">
        <v>0</v>
      </c>
      <c r="J73" s="27">
        <f t="shared" si="32"/>
        <v>799732.5</v>
      </c>
      <c r="K73" s="261" t="s">
        <v>14</v>
      </c>
      <c r="L73" s="257">
        <f>SUMIF('Allocation Factors'!$B$3:$B$88,'Current Income Tax Expense'!K73,'Allocation Factors'!$P$3:$P$88)</f>
        <v>0</v>
      </c>
      <c r="M73" s="27">
        <f t="shared" si="28"/>
        <v>0</v>
      </c>
      <c r="N73" s="27">
        <f t="shared" ref="N73" si="95">ROUND(I73*L73,0)</f>
        <v>0</v>
      </c>
      <c r="O73" s="27">
        <f t="shared" ref="O73" si="96">SUM(M73:N73)</f>
        <v>0</v>
      </c>
      <c r="P73" s="27">
        <f t="shared" ref="P73" si="97">O73</f>
        <v>0</v>
      </c>
    </row>
    <row r="74" spans="1:16">
      <c r="A74" s="84" t="s">
        <v>704</v>
      </c>
      <c r="B74" s="26">
        <v>287573</v>
      </c>
      <c r="C74" s="259">
        <v>415.87299999999999</v>
      </c>
      <c r="D74" s="26" t="s">
        <v>8</v>
      </c>
      <c r="E74" s="261" t="s">
        <v>312</v>
      </c>
      <c r="F74" s="27">
        <v>-23405024.629999999</v>
      </c>
      <c r="G74" s="27">
        <v>0</v>
      </c>
      <c r="H74" s="288">
        <f t="shared" si="65"/>
        <v>0</v>
      </c>
      <c r="I74" s="27">
        <v>0</v>
      </c>
      <c r="J74" s="27">
        <f t="shared" ref="J74" si="98">SUM(H74:I74)</f>
        <v>0</v>
      </c>
      <c r="K74" s="261" t="s">
        <v>310</v>
      </c>
      <c r="L74" s="257">
        <f>SUMIF('Allocation Factors'!$B$3:$B$88,'Current Income Tax Expense'!K74,'Allocation Factors'!$P$3:$P$88)</f>
        <v>0</v>
      </c>
      <c r="M74" s="27">
        <f t="shared" ref="M74" si="99">ROUND(H74*L74,0)</f>
        <v>0</v>
      </c>
      <c r="N74" s="27">
        <f t="shared" ref="N74" si="100">ROUND(I74*L74,0)</f>
        <v>0</v>
      </c>
      <c r="O74" s="27">
        <f t="shared" ref="O74" si="101">SUM(M74:N74)</f>
        <v>0</v>
      </c>
      <c r="P74" s="27">
        <f t="shared" ref="P74" si="102">O74</f>
        <v>0</v>
      </c>
    </row>
    <row r="75" spans="1:16">
      <c r="A75" s="84" t="s">
        <v>324</v>
      </c>
      <c r="B75" s="26">
        <v>287486</v>
      </c>
      <c r="C75" s="259">
        <v>415.92599999999999</v>
      </c>
      <c r="D75" s="26" t="s">
        <v>8</v>
      </c>
      <c r="E75" s="261" t="s">
        <v>9</v>
      </c>
      <c r="F75" s="27">
        <v>-2524198.3999999994</v>
      </c>
      <c r="G75" s="27">
        <v>0</v>
      </c>
      <c r="H75" s="288">
        <f t="shared" si="65"/>
        <v>-2524198.3999999994</v>
      </c>
      <c r="I75" s="27">
        <v>0</v>
      </c>
      <c r="J75" s="27">
        <f t="shared" si="32"/>
        <v>-2524198.3999999994</v>
      </c>
      <c r="K75" s="256" t="s">
        <v>14</v>
      </c>
      <c r="L75" s="257">
        <f>SUMIF('Allocation Factors'!$B$3:$B$88,'Current Income Tax Expense'!K75,'Allocation Factors'!$P$3:$P$88)</f>
        <v>0</v>
      </c>
      <c r="M75" s="27">
        <f t="shared" si="28"/>
        <v>0</v>
      </c>
      <c r="N75" s="27">
        <f t="shared" si="93"/>
        <v>0</v>
      </c>
      <c r="O75" s="27">
        <f t="shared" si="94"/>
        <v>0</v>
      </c>
      <c r="P75" s="27">
        <f t="shared" ref="P75:P121" si="103">O75</f>
        <v>0</v>
      </c>
    </row>
    <row r="76" spans="1:16">
      <c r="A76" s="84" t="s">
        <v>567</v>
      </c>
      <c r="B76" s="26">
        <v>286899</v>
      </c>
      <c r="C76" s="259">
        <v>415.93900000000002</v>
      </c>
      <c r="D76" s="26" t="s">
        <v>8</v>
      </c>
      <c r="E76" s="261" t="s">
        <v>9</v>
      </c>
      <c r="F76" s="27">
        <v>-523252.81</v>
      </c>
      <c r="G76" s="27">
        <v>0</v>
      </c>
      <c r="H76" s="288">
        <f t="shared" si="65"/>
        <v>-523252.81</v>
      </c>
      <c r="I76" s="27">
        <v>0</v>
      </c>
      <c r="J76" s="27">
        <f t="shared" si="32"/>
        <v>-523252.81</v>
      </c>
      <c r="K76" s="256" t="s">
        <v>30</v>
      </c>
      <c r="L76" s="257">
        <f>SUMIF('Allocation Factors'!$B$3:$B$88,'Current Income Tax Expense'!K76,'Allocation Factors'!$P$3:$P$88)</f>
        <v>0</v>
      </c>
      <c r="M76" s="27">
        <f t="shared" ref="M76" si="104">ROUND(H76*L76,0)</f>
        <v>0</v>
      </c>
      <c r="N76" s="27">
        <f t="shared" ref="N76" si="105">ROUND(I76*L76,0)</f>
        <v>0</v>
      </c>
      <c r="O76" s="27">
        <f t="shared" ref="O76" si="106">SUM(M76:N76)</f>
        <v>0</v>
      </c>
      <c r="P76" s="27">
        <f t="shared" ref="P76" si="107">O76</f>
        <v>0</v>
      </c>
    </row>
    <row r="77" spans="1:16">
      <c r="A77" s="84" t="s">
        <v>598</v>
      </c>
      <c r="B77" s="26">
        <v>287173</v>
      </c>
      <c r="C77" s="259">
        <v>415.94200000000001</v>
      </c>
      <c r="D77" s="26" t="s">
        <v>8</v>
      </c>
      <c r="E77" s="261" t="s">
        <v>9</v>
      </c>
      <c r="F77" s="27">
        <v>3569615.8800000004</v>
      </c>
      <c r="G77" s="27">
        <v>0</v>
      </c>
      <c r="H77" s="288">
        <f t="shared" si="65"/>
        <v>3569615.8800000004</v>
      </c>
      <c r="I77" s="27">
        <v>0</v>
      </c>
      <c r="J77" s="27">
        <f t="shared" ref="J77" si="108">SUM(H77:I77)</f>
        <v>3569615.8800000004</v>
      </c>
      <c r="K77" s="256" t="s">
        <v>145</v>
      </c>
      <c r="L77" s="257">
        <f>SUMIF('Allocation Factors'!$B$3:$B$88,'Current Income Tax Expense'!K77,'Allocation Factors'!$P$3:$P$88)</f>
        <v>0</v>
      </c>
      <c r="M77" s="27">
        <f t="shared" ref="M77" si="109">ROUND(H77*L77,0)</f>
        <v>0</v>
      </c>
      <c r="N77" s="27">
        <f t="shared" ref="N77" si="110">ROUND(I77*L77,0)</f>
        <v>0</v>
      </c>
      <c r="O77" s="27">
        <f t="shared" ref="O77" si="111">SUM(M77:N77)</f>
        <v>0</v>
      </c>
      <c r="P77" s="27">
        <f t="shared" ref="P77" si="112">O77</f>
        <v>0</v>
      </c>
    </row>
    <row r="78" spans="1:16">
      <c r="A78" s="84" t="s">
        <v>721</v>
      </c>
      <c r="B78" s="261">
        <v>287919</v>
      </c>
      <c r="C78" s="259">
        <v>425.10500000000002</v>
      </c>
      <c r="D78" s="26" t="s">
        <v>8</v>
      </c>
      <c r="E78" s="261" t="s">
        <v>9</v>
      </c>
      <c r="F78" s="27">
        <v>-220285.87000000011</v>
      </c>
      <c r="G78" s="27">
        <v>0</v>
      </c>
      <c r="H78" s="288">
        <f t="shared" si="65"/>
        <v>-220285.87000000011</v>
      </c>
      <c r="I78" s="27">
        <v>0</v>
      </c>
      <c r="J78" s="27">
        <f t="shared" si="32"/>
        <v>-220285.87000000011</v>
      </c>
      <c r="K78" s="256" t="s">
        <v>14</v>
      </c>
      <c r="L78" s="257">
        <f>SUMIF('Allocation Factors'!$B$3:$B$88,'Current Income Tax Expense'!K78,'Allocation Factors'!$P$3:$P$88)</f>
        <v>0</v>
      </c>
      <c r="M78" s="27">
        <f t="shared" si="28"/>
        <v>0</v>
      </c>
      <c r="N78" s="27">
        <f t="shared" si="93"/>
        <v>0</v>
      </c>
      <c r="O78" s="27">
        <f t="shared" si="94"/>
        <v>0</v>
      </c>
      <c r="P78" s="27">
        <f t="shared" si="103"/>
        <v>0</v>
      </c>
    </row>
    <row r="79" spans="1:16">
      <c r="A79" s="25" t="s">
        <v>31</v>
      </c>
      <c r="B79" s="26">
        <v>287392</v>
      </c>
      <c r="C79" s="259">
        <v>425.12</v>
      </c>
      <c r="D79" s="26" t="s">
        <v>8</v>
      </c>
      <c r="E79" s="26" t="s">
        <v>312</v>
      </c>
      <c r="F79" s="27">
        <v>-136249.90433333337</v>
      </c>
      <c r="G79" s="27">
        <v>0</v>
      </c>
      <c r="H79" s="288">
        <f t="shared" si="65"/>
        <v>0</v>
      </c>
      <c r="I79" s="27">
        <v>0</v>
      </c>
      <c r="J79" s="27">
        <f t="shared" si="32"/>
        <v>0</v>
      </c>
      <c r="K79" s="26" t="s">
        <v>310</v>
      </c>
      <c r="L79" s="257">
        <f>SUMIF('Allocation Factors'!$B$3:$B$88,'Current Income Tax Expense'!K79,'Allocation Factors'!$P$3:$P$88)</f>
        <v>0</v>
      </c>
      <c r="M79" s="27">
        <f t="shared" si="28"/>
        <v>0</v>
      </c>
      <c r="N79" s="27">
        <f t="shared" si="93"/>
        <v>0</v>
      </c>
      <c r="O79" s="27">
        <f t="shared" si="94"/>
        <v>0</v>
      </c>
      <c r="P79" s="27">
        <f t="shared" si="103"/>
        <v>0</v>
      </c>
    </row>
    <row r="80" spans="1:16">
      <c r="A80" s="25" t="s">
        <v>32</v>
      </c>
      <c r="B80" s="26">
        <v>287564</v>
      </c>
      <c r="C80" s="259">
        <v>425.13</v>
      </c>
      <c r="D80" s="26" t="s">
        <v>8</v>
      </c>
      <c r="E80" s="26" t="s">
        <v>312</v>
      </c>
      <c r="F80" s="27">
        <v>-85978.109333333327</v>
      </c>
      <c r="G80" s="27">
        <v>0</v>
      </c>
      <c r="H80" s="288">
        <f t="shared" si="65"/>
        <v>0</v>
      </c>
      <c r="I80" s="27">
        <v>0</v>
      </c>
      <c r="J80" s="27">
        <f t="shared" si="32"/>
        <v>0</v>
      </c>
      <c r="K80" s="26" t="s">
        <v>310</v>
      </c>
      <c r="L80" s="257">
        <f>SUMIF('Allocation Factors'!$B$3:$B$88,'Current Income Tax Expense'!K80,'Allocation Factors'!$P$3:$P$88)</f>
        <v>0</v>
      </c>
      <c r="M80" s="27">
        <f t="shared" si="28"/>
        <v>0</v>
      </c>
      <c r="N80" s="27">
        <f t="shared" si="93"/>
        <v>0</v>
      </c>
      <c r="O80" s="27">
        <f t="shared" si="94"/>
        <v>0</v>
      </c>
      <c r="P80" s="27">
        <f t="shared" si="103"/>
        <v>0</v>
      </c>
    </row>
    <row r="81" spans="1:16">
      <c r="A81" s="25" t="s">
        <v>33</v>
      </c>
      <c r="B81" s="26">
        <v>287290</v>
      </c>
      <c r="C81" s="259">
        <v>425.15</v>
      </c>
      <c r="D81" s="26" t="s">
        <v>8</v>
      </c>
      <c r="E81" s="26" t="s">
        <v>312</v>
      </c>
      <c r="F81" s="27">
        <v>-58105.227000000028</v>
      </c>
      <c r="G81" s="27">
        <v>0</v>
      </c>
      <c r="H81" s="288">
        <f t="shared" ref="H81:H109" si="113">IF(E81="U",F81,0)</f>
        <v>0</v>
      </c>
      <c r="I81" s="27">
        <v>0</v>
      </c>
      <c r="J81" s="27">
        <f t="shared" si="32"/>
        <v>0</v>
      </c>
      <c r="K81" s="26" t="s">
        <v>310</v>
      </c>
      <c r="L81" s="257">
        <f>SUMIF('Allocation Factors'!$B$3:$B$88,'Current Income Tax Expense'!K81,'Allocation Factors'!$P$3:$P$88)</f>
        <v>0</v>
      </c>
      <c r="M81" s="27">
        <f t="shared" si="28"/>
        <v>0</v>
      </c>
      <c r="N81" s="27">
        <f t="shared" si="93"/>
        <v>0</v>
      </c>
      <c r="O81" s="27">
        <f t="shared" si="94"/>
        <v>0</v>
      </c>
      <c r="P81" s="27">
        <f t="shared" si="103"/>
        <v>0</v>
      </c>
    </row>
    <row r="82" spans="1:16">
      <c r="A82" s="84" t="s">
        <v>364</v>
      </c>
      <c r="B82" s="26">
        <v>287183</v>
      </c>
      <c r="C82" s="259">
        <v>425.16</v>
      </c>
      <c r="D82" s="26" t="s">
        <v>8</v>
      </c>
      <c r="E82" s="26" t="s">
        <v>312</v>
      </c>
      <c r="F82" s="27">
        <v>-1630585.8099999996</v>
      </c>
      <c r="G82" s="27">
        <v>0</v>
      </c>
      <c r="H82" s="288">
        <f t="shared" si="113"/>
        <v>0</v>
      </c>
      <c r="I82" s="27">
        <v>0</v>
      </c>
      <c r="J82" s="27">
        <f t="shared" si="32"/>
        <v>0</v>
      </c>
      <c r="K82" s="26" t="s">
        <v>310</v>
      </c>
      <c r="L82" s="257">
        <f>SUMIF('Allocation Factors'!$B$3:$B$88,'Current Income Tax Expense'!K82,'Allocation Factors'!$P$3:$P$88)</f>
        <v>0</v>
      </c>
      <c r="M82" s="27">
        <f t="shared" si="28"/>
        <v>0</v>
      </c>
      <c r="N82" s="27">
        <f t="shared" ref="N82" si="114">ROUND(I82*L82,0)</f>
        <v>0</v>
      </c>
      <c r="O82" s="27">
        <f t="shared" ref="O82" si="115">SUM(M82:N82)</f>
        <v>0</v>
      </c>
      <c r="P82" s="27">
        <f t="shared" ref="P82" si="116">O82</f>
        <v>0</v>
      </c>
    </row>
    <row r="83" spans="1:16">
      <c r="A83" s="84" t="s">
        <v>341</v>
      </c>
      <c r="B83" s="26">
        <v>287211</v>
      </c>
      <c r="C83" s="259">
        <v>425.226</v>
      </c>
      <c r="D83" s="26" t="s">
        <v>8</v>
      </c>
      <c r="E83" s="261" t="s">
        <v>312</v>
      </c>
      <c r="F83" s="27">
        <v>-612335.04</v>
      </c>
      <c r="G83" s="27">
        <v>0</v>
      </c>
      <c r="H83" s="288">
        <f t="shared" si="113"/>
        <v>0</v>
      </c>
      <c r="I83" s="27">
        <v>0</v>
      </c>
      <c r="J83" s="27">
        <f t="shared" si="32"/>
        <v>0</v>
      </c>
      <c r="K83" s="261" t="s">
        <v>310</v>
      </c>
      <c r="L83" s="257">
        <f>SUMIF('Allocation Factors'!$B$3:$B$88,'Current Income Tax Expense'!K83,'Allocation Factors'!$P$3:$P$88)</f>
        <v>0</v>
      </c>
      <c r="M83" s="27">
        <f t="shared" si="28"/>
        <v>0</v>
      </c>
      <c r="N83" s="27">
        <f t="shared" si="93"/>
        <v>0</v>
      </c>
      <c r="O83" s="27">
        <f t="shared" si="94"/>
        <v>0</v>
      </c>
      <c r="P83" s="27">
        <f t="shared" si="103"/>
        <v>0</v>
      </c>
    </row>
    <row r="84" spans="1:16">
      <c r="A84" s="25" t="s">
        <v>389</v>
      </c>
      <c r="B84" s="26">
        <v>287928</v>
      </c>
      <c r="C84" s="259">
        <v>425.31</v>
      </c>
      <c r="D84" s="26" t="s">
        <v>8</v>
      </c>
      <c r="E84" s="26" t="s">
        <v>312</v>
      </c>
      <c r="F84" s="27">
        <v>1332487.7300000004</v>
      </c>
      <c r="G84" s="27">
        <v>0</v>
      </c>
      <c r="H84" s="288">
        <f t="shared" si="113"/>
        <v>0</v>
      </c>
      <c r="I84" s="27">
        <v>0</v>
      </c>
      <c r="J84" s="27">
        <f t="shared" si="32"/>
        <v>0</v>
      </c>
      <c r="K84" s="26" t="s">
        <v>310</v>
      </c>
      <c r="L84" s="257">
        <f>SUMIF('Allocation Factors'!$B$3:$B$88,'Current Income Tax Expense'!K84,'Allocation Factors'!$P$3:$P$88)</f>
        <v>0</v>
      </c>
      <c r="M84" s="27">
        <f t="shared" si="28"/>
        <v>0</v>
      </c>
      <c r="N84" s="27">
        <f t="shared" si="93"/>
        <v>0</v>
      </c>
      <c r="O84" s="27">
        <f t="shared" si="94"/>
        <v>0</v>
      </c>
      <c r="P84" s="27">
        <f t="shared" si="103"/>
        <v>0</v>
      </c>
    </row>
    <row r="85" spans="1:16">
      <c r="A85" s="25" t="s">
        <v>390</v>
      </c>
      <c r="B85" s="26">
        <v>287391</v>
      </c>
      <c r="C85" s="259">
        <v>425.32</v>
      </c>
      <c r="D85" s="26" t="s">
        <v>8</v>
      </c>
      <c r="E85" s="26" t="s">
        <v>312</v>
      </c>
      <c r="F85" s="27">
        <v>-686818.22333333339</v>
      </c>
      <c r="G85" s="27">
        <v>0</v>
      </c>
      <c r="H85" s="288">
        <f t="shared" si="113"/>
        <v>0</v>
      </c>
      <c r="I85" s="27">
        <v>0</v>
      </c>
      <c r="J85" s="27">
        <f t="shared" si="32"/>
        <v>0</v>
      </c>
      <c r="K85" s="26" t="s">
        <v>310</v>
      </c>
      <c r="L85" s="257">
        <f>SUMIF('Allocation Factors'!$B$3:$B$88,'Current Income Tax Expense'!K85,'Allocation Factors'!$P$3:$P$88)</f>
        <v>0</v>
      </c>
      <c r="M85" s="27">
        <f t="shared" si="28"/>
        <v>0</v>
      </c>
      <c r="N85" s="27">
        <f t="shared" si="93"/>
        <v>0</v>
      </c>
      <c r="O85" s="27">
        <f t="shared" si="94"/>
        <v>0</v>
      </c>
      <c r="P85" s="27">
        <f t="shared" si="103"/>
        <v>0</v>
      </c>
    </row>
    <row r="86" spans="1:16">
      <c r="A86" s="25" t="s">
        <v>34</v>
      </c>
      <c r="B86" s="26">
        <v>287661</v>
      </c>
      <c r="C86" s="259">
        <v>425.36</v>
      </c>
      <c r="D86" s="26" t="s">
        <v>8</v>
      </c>
      <c r="E86" s="26" t="s">
        <v>9</v>
      </c>
      <c r="F86" s="27">
        <v>171693.23999999976</v>
      </c>
      <c r="G86" s="27">
        <v>0</v>
      </c>
      <c r="H86" s="288">
        <f t="shared" si="113"/>
        <v>171693.23999999976</v>
      </c>
      <c r="I86" s="27">
        <v>0</v>
      </c>
      <c r="J86" s="27">
        <f t="shared" si="32"/>
        <v>171693.23999999976</v>
      </c>
      <c r="K86" s="261" t="s">
        <v>143</v>
      </c>
      <c r="L86" s="257">
        <f>SUMIF('Allocation Factors'!$B$3:$B$88,'Current Income Tax Expense'!K86,'Allocation Factors'!$P$3:$P$88)</f>
        <v>0.22162982918040364</v>
      </c>
      <c r="M86" s="27">
        <f t="shared" si="28"/>
        <v>38052</v>
      </c>
      <c r="N86" s="27">
        <f t="shared" si="93"/>
        <v>0</v>
      </c>
      <c r="O86" s="27">
        <f t="shared" si="94"/>
        <v>38052</v>
      </c>
      <c r="P86" s="27">
        <f t="shared" si="103"/>
        <v>38052</v>
      </c>
    </row>
    <row r="87" spans="1:16">
      <c r="A87" s="25" t="s">
        <v>645</v>
      </c>
      <c r="B87" s="26">
        <v>287685</v>
      </c>
      <c r="C87" s="259">
        <v>425.38</v>
      </c>
      <c r="D87" s="26" t="s">
        <v>8</v>
      </c>
      <c r="E87" s="26" t="s">
        <v>9</v>
      </c>
      <c r="F87" s="27">
        <v>-421362.98</v>
      </c>
      <c r="G87" s="27">
        <v>0</v>
      </c>
      <c r="H87" s="288">
        <f t="shared" ref="H87" si="117">IF(E87="U",F87,0)</f>
        <v>-421362.98</v>
      </c>
      <c r="I87" s="27">
        <v>0</v>
      </c>
      <c r="J87" s="27">
        <f t="shared" si="32"/>
        <v>-421362.98</v>
      </c>
      <c r="K87" s="261" t="s">
        <v>14</v>
      </c>
      <c r="L87" s="257">
        <f>SUMIF('Allocation Factors'!$B$3:$B$88,'Current Income Tax Expense'!K87,'Allocation Factors'!$P$3:$P$88)</f>
        <v>0</v>
      </c>
      <c r="M87" s="27">
        <f t="shared" ref="M87" si="118">ROUND(H87*L87,0)</f>
        <v>0</v>
      </c>
      <c r="N87" s="27">
        <f t="shared" ref="N87" si="119">ROUND(I87*L87,0)</f>
        <v>0</v>
      </c>
      <c r="O87" s="27">
        <f t="shared" ref="O87" si="120">SUM(M87:N87)</f>
        <v>0</v>
      </c>
      <c r="P87" s="27">
        <f t="shared" ref="P87" si="121">O87</f>
        <v>0</v>
      </c>
    </row>
    <row r="88" spans="1:16">
      <c r="A88" s="25" t="s">
        <v>391</v>
      </c>
      <c r="B88" s="26">
        <v>287213</v>
      </c>
      <c r="C88" s="259">
        <v>425.38099999999997</v>
      </c>
      <c r="D88" s="26" t="s">
        <v>8</v>
      </c>
      <c r="E88" s="261" t="s">
        <v>312</v>
      </c>
      <c r="F88" s="27">
        <v>-470597.92999999993</v>
      </c>
      <c r="G88" s="27">
        <v>0</v>
      </c>
      <c r="H88" s="288">
        <f t="shared" si="113"/>
        <v>0</v>
      </c>
      <c r="I88" s="27">
        <v>0</v>
      </c>
      <c r="J88" s="27">
        <f t="shared" si="32"/>
        <v>0</v>
      </c>
      <c r="K88" s="261" t="s">
        <v>310</v>
      </c>
      <c r="L88" s="257">
        <f>SUMIF('Allocation Factors'!$B$3:$B$88,'Current Income Tax Expense'!K88,'Allocation Factors'!$P$3:$P$88)</f>
        <v>0</v>
      </c>
      <c r="M88" s="27">
        <f t="shared" si="28"/>
        <v>0</v>
      </c>
      <c r="N88" s="27">
        <f t="shared" si="93"/>
        <v>0</v>
      </c>
      <c r="O88" s="27">
        <f t="shared" si="94"/>
        <v>0</v>
      </c>
      <c r="P88" s="27">
        <f t="shared" si="103"/>
        <v>0</v>
      </c>
    </row>
    <row r="89" spans="1:16">
      <c r="A89" s="84" t="s">
        <v>722</v>
      </c>
      <c r="B89" s="26">
        <v>287614</v>
      </c>
      <c r="C89" s="259">
        <v>430.1</v>
      </c>
      <c r="D89" s="26" t="s">
        <v>8</v>
      </c>
      <c r="E89" s="26" t="s">
        <v>9</v>
      </c>
      <c r="F89" s="27">
        <v>-13320370.820000023</v>
      </c>
      <c r="G89" s="27">
        <v>0</v>
      </c>
      <c r="H89" s="288">
        <f t="shared" si="113"/>
        <v>-13320370.820000023</v>
      </c>
      <c r="I89" s="27">
        <v>0</v>
      </c>
      <c r="J89" s="27">
        <f t="shared" si="32"/>
        <v>-13320370.820000023</v>
      </c>
      <c r="K89" s="261" t="s">
        <v>14</v>
      </c>
      <c r="L89" s="257">
        <f>SUMIF('Allocation Factors'!$B$3:$B$88,'Current Income Tax Expense'!K89,'Allocation Factors'!$P$3:$P$88)</f>
        <v>0</v>
      </c>
      <c r="M89" s="27">
        <f t="shared" si="28"/>
        <v>0</v>
      </c>
      <c r="N89" s="27">
        <f t="shared" si="93"/>
        <v>0</v>
      </c>
      <c r="O89" s="27">
        <f t="shared" si="94"/>
        <v>0</v>
      </c>
      <c r="P89" s="27">
        <f t="shared" si="103"/>
        <v>0</v>
      </c>
    </row>
    <row r="90" spans="1:16">
      <c r="A90" s="25" t="s">
        <v>240</v>
      </c>
      <c r="B90" s="26">
        <v>287430</v>
      </c>
      <c r="C90" s="259">
        <v>505.125</v>
      </c>
      <c r="D90" s="26" t="s">
        <v>8</v>
      </c>
      <c r="E90" s="26" t="s">
        <v>9</v>
      </c>
      <c r="F90" s="27">
        <v>566279.34000000102</v>
      </c>
      <c r="G90" s="27">
        <v>0</v>
      </c>
      <c r="H90" s="288">
        <f t="shared" si="113"/>
        <v>566279.34000000102</v>
      </c>
      <c r="I90" s="27">
        <v>0</v>
      </c>
      <c r="J90" s="27">
        <f t="shared" si="32"/>
        <v>566279.34000000102</v>
      </c>
      <c r="K90" s="261" t="s">
        <v>102</v>
      </c>
      <c r="L90" s="257">
        <f>SUMIF('Allocation Factors'!$B$3:$B$88,'Current Income Tax Expense'!K90,'Allocation Factors'!$P$3:$P$88)</f>
        <v>0</v>
      </c>
      <c r="M90" s="27">
        <f t="shared" si="28"/>
        <v>0</v>
      </c>
      <c r="N90" s="27">
        <f t="shared" si="93"/>
        <v>0</v>
      </c>
      <c r="O90" s="27">
        <f t="shared" si="94"/>
        <v>0</v>
      </c>
      <c r="P90" s="27">
        <f t="shared" si="103"/>
        <v>0</v>
      </c>
    </row>
    <row r="91" spans="1:16">
      <c r="A91" s="25" t="s">
        <v>392</v>
      </c>
      <c r="B91" s="26">
        <v>287323</v>
      </c>
      <c r="C91" s="259">
        <v>505.4</v>
      </c>
      <c r="D91" s="26" t="s">
        <v>8</v>
      </c>
      <c r="E91" s="26" t="s">
        <v>9</v>
      </c>
      <c r="F91" s="27">
        <v>-678049.99999999907</v>
      </c>
      <c r="G91" s="27">
        <v>0</v>
      </c>
      <c r="H91" s="288">
        <f t="shared" si="113"/>
        <v>-678049.99999999907</v>
      </c>
      <c r="I91" s="27">
        <v>0</v>
      </c>
      <c r="J91" s="27">
        <f t="shared" si="32"/>
        <v>-678049.99999999907</v>
      </c>
      <c r="K91" s="261" t="s">
        <v>10</v>
      </c>
      <c r="L91" s="257">
        <f>SUMIF('Allocation Factors'!$B$3:$B$88,'Current Income Tax Expense'!K91,'Allocation Factors'!$P$3:$P$88)</f>
        <v>7.0845810240555085E-2</v>
      </c>
      <c r="M91" s="27">
        <f t="shared" si="28"/>
        <v>-48037</v>
      </c>
      <c r="N91" s="27">
        <f t="shared" si="93"/>
        <v>0</v>
      </c>
      <c r="O91" s="27">
        <f t="shared" si="94"/>
        <v>-48037</v>
      </c>
      <c r="P91" s="27">
        <f t="shared" si="103"/>
        <v>-48037</v>
      </c>
    </row>
    <row r="92" spans="1:16">
      <c r="A92" s="84" t="s">
        <v>601</v>
      </c>
      <c r="B92" s="261">
        <v>287067</v>
      </c>
      <c r="C92" s="457">
        <v>505.45010000000002</v>
      </c>
      <c r="D92" s="26" t="s">
        <v>8</v>
      </c>
      <c r="E92" s="26" t="s">
        <v>9</v>
      </c>
      <c r="F92" s="27">
        <v>-549925</v>
      </c>
      <c r="G92" s="27">
        <v>0</v>
      </c>
      <c r="H92" s="288">
        <f t="shared" si="113"/>
        <v>-549925</v>
      </c>
      <c r="I92" s="27">
        <v>0</v>
      </c>
      <c r="J92" s="27">
        <f t="shared" si="32"/>
        <v>-549925</v>
      </c>
      <c r="K92" s="261" t="s">
        <v>153</v>
      </c>
      <c r="L92" s="257">
        <f>SUMIF('Allocation Factors'!$B$3:$B$88,'Current Income Tax Expense'!K92,'Allocation Factors'!$P$3:$P$88)</f>
        <v>0.22613352113854845</v>
      </c>
      <c r="M92" s="27">
        <f>ROUND(H92*L92,0)</f>
        <v>-124356</v>
      </c>
      <c r="N92" s="27">
        <f t="shared" ref="N92" si="122">ROUND(I92*L92,0)</f>
        <v>0</v>
      </c>
      <c r="O92" s="27">
        <f t="shared" ref="O92" si="123">SUM(M92:N92)</f>
        <v>-124356</v>
      </c>
      <c r="P92" s="27">
        <f t="shared" ref="P92" si="124">O92</f>
        <v>-124356</v>
      </c>
    </row>
    <row r="93" spans="1:16">
      <c r="A93" s="84" t="s">
        <v>561</v>
      </c>
      <c r="B93" s="261">
        <v>287180</v>
      </c>
      <c r="C93" s="259">
        <v>505.45</v>
      </c>
      <c r="D93" s="26" t="s">
        <v>8</v>
      </c>
      <c r="E93" s="26" t="s">
        <v>9</v>
      </c>
      <c r="F93" s="27">
        <v>-12458050.299999999</v>
      </c>
      <c r="G93" s="27">
        <v>0</v>
      </c>
      <c r="H93" s="288">
        <f t="shared" si="113"/>
        <v>-12458050.299999999</v>
      </c>
      <c r="I93" s="27">
        <v>0</v>
      </c>
      <c r="J93" s="27">
        <f t="shared" ref="J93" si="125">SUM(H93:I93)</f>
        <v>-12458050.299999999</v>
      </c>
      <c r="K93" s="261" t="s">
        <v>10</v>
      </c>
      <c r="L93" s="257">
        <f>SUMIF('Allocation Factors'!$B$3:$B$88,'Current Income Tax Expense'!K93,'Allocation Factors'!$P$3:$P$88)</f>
        <v>7.0845810240555085E-2</v>
      </c>
      <c r="M93" s="27">
        <f t="shared" ref="M93" si="126">ROUND(H93*L93,0)</f>
        <v>-882601</v>
      </c>
      <c r="N93" s="27">
        <f t="shared" ref="N93" si="127">ROUND(I93*L93,0)</f>
        <v>0</v>
      </c>
      <c r="O93" s="27">
        <f t="shared" ref="O93" si="128">SUM(M93:N93)</f>
        <v>-882601</v>
      </c>
      <c r="P93" s="27">
        <f t="shared" ref="P93" si="129">O93</f>
        <v>-882601</v>
      </c>
    </row>
    <row r="94" spans="1:16">
      <c r="A94" s="288" t="s">
        <v>740</v>
      </c>
      <c r="B94" s="261">
        <v>287722</v>
      </c>
      <c r="C94" s="259">
        <v>505.52</v>
      </c>
      <c r="D94" s="26" t="s">
        <v>8</v>
      </c>
      <c r="E94" s="26" t="s">
        <v>9</v>
      </c>
      <c r="F94" s="27">
        <v>-126361</v>
      </c>
      <c r="G94" s="27">
        <v>0</v>
      </c>
      <c r="H94" s="288">
        <f t="shared" si="113"/>
        <v>-126361</v>
      </c>
      <c r="I94" s="27">
        <v>0</v>
      </c>
      <c r="J94" s="27">
        <f t="shared" si="32"/>
        <v>-126361</v>
      </c>
      <c r="K94" s="261" t="s">
        <v>153</v>
      </c>
      <c r="L94" s="257">
        <f>SUMIF('Allocation Factors'!$B$3:$B$88,'Current Income Tax Expense'!K94,'Allocation Factors'!$P$3:$P$88)</f>
        <v>0.22613352113854845</v>
      </c>
      <c r="M94" s="27">
        <f>ROUND(H94*L94,0)</f>
        <v>-28574</v>
      </c>
      <c r="N94" s="27">
        <f t="shared" ref="N94" si="130">ROUND(I94*L94,0)</f>
        <v>0</v>
      </c>
      <c r="O94" s="27">
        <f t="shared" ref="O94" si="131">SUM(M94:N94)</f>
        <v>-28574</v>
      </c>
      <c r="P94" s="27">
        <f t="shared" ref="P94" si="132">O94</f>
        <v>-28574</v>
      </c>
    </row>
    <row r="95" spans="1:16">
      <c r="A95" s="288" t="s">
        <v>680</v>
      </c>
      <c r="B95" s="261">
        <v>286800</v>
      </c>
      <c r="C95" s="259">
        <v>505.52499999999998</v>
      </c>
      <c r="D95" s="26" t="s">
        <v>8</v>
      </c>
      <c r="E95" s="26" t="s">
        <v>9</v>
      </c>
      <c r="F95" s="27">
        <v>62444</v>
      </c>
      <c r="G95" s="27">
        <v>0</v>
      </c>
      <c r="H95" s="288">
        <f t="shared" si="113"/>
        <v>62444</v>
      </c>
      <c r="I95" s="27">
        <v>0</v>
      </c>
      <c r="J95" s="27">
        <f t="shared" ref="J95" si="133">SUM(H95:I95)</f>
        <v>62444</v>
      </c>
      <c r="K95" s="261" t="s">
        <v>153</v>
      </c>
      <c r="L95" s="257">
        <f>SUMIF('Allocation Factors'!$B$3:$B$88,'Current Income Tax Expense'!K95,'Allocation Factors'!$P$3:$P$88)</f>
        <v>0.22613352113854845</v>
      </c>
      <c r="M95" s="27">
        <f>ROUND(H95*L95,0)</f>
        <v>14121</v>
      </c>
      <c r="N95" s="27">
        <f t="shared" ref="N95" si="134">ROUND(I95*L95,0)</f>
        <v>0</v>
      </c>
      <c r="O95" s="27">
        <f t="shared" ref="O95" si="135">SUM(M95:N95)</f>
        <v>14121</v>
      </c>
      <c r="P95" s="27">
        <f t="shared" ref="P95" si="136">O95</f>
        <v>14121</v>
      </c>
    </row>
    <row r="96" spans="1:16">
      <c r="A96" s="25" t="s">
        <v>393</v>
      </c>
      <c r="B96" s="26">
        <v>287332</v>
      </c>
      <c r="C96" s="259">
        <v>505.6</v>
      </c>
      <c r="D96" s="26" t="s">
        <v>8</v>
      </c>
      <c r="E96" s="26" t="s">
        <v>9</v>
      </c>
      <c r="F96" s="27">
        <v>-1464959.7400000012</v>
      </c>
      <c r="G96" s="27">
        <v>0</v>
      </c>
      <c r="H96" s="288">
        <f t="shared" si="113"/>
        <v>-1464959.7400000012</v>
      </c>
      <c r="I96" s="27">
        <v>0</v>
      </c>
      <c r="J96" s="27">
        <f t="shared" si="32"/>
        <v>-1464959.7400000012</v>
      </c>
      <c r="K96" s="26" t="s">
        <v>10</v>
      </c>
      <c r="L96" s="257">
        <f>SUMIF('Allocation Factors'!$B$3:$B$88,'Current Income Tax Expense'!K96,'Allocation Factors'!$P$3:$P$88)</f>
        <v>7.0845810240555085E-2</v>
      </c>
      <c r="M96" s="27">
        <f t="shared" si="28"/>
        <v>-103786</v>
      </c>
      <c r="N96" s="27">
        <f t="shared" si="93"/>
        <v>0</v>
      </c>
      <c r="O96" s="27">
        <f t="shared" si="94"/>
        <v>-103786</v>
      </c>
      <c r="P96" s="27">
        <f t="shared" si="103"/>
        <v>-103786</v>
      </c>
    </row>
    <row r="97" spans="1:16">
      <c r="A97" s="84" t="s">
        <v>681</v>
      </c>
      <c r="B97" s="26">
        <v>287937</v>
      </c>
      <c r="C97" s="259">
        <v>505.601</v>
      </c>
      <c r="D97" s="26" t="s">
        <v>8</v>
      </c>
      <c r="E97" s="261" t="s">
        <v>9</v>
      </c>
      <c r="F97" s="27">
        <v>-8720</v>
      </c>
      <c r="G97" s="27">
        <v>0</v>
      </c>
      <c r="H97" s="288">
        <f t="shared" si="113"/>
        <v>-8720</v>
      </c>
      <c r="I97" s="27">
        <v>0</v>
      </c>
      <c r="J97" s="27">
        <f t="shared" si="32"/>
        <v>-8720</v>
      </c>
      <c r="K97" s="261" t="s">
        <v>153</v>
      </c>
      <c r="L97" s="257">
        <f>SUMIF('Allocation Factors'!$B$3:$B$88,'Current Income Tax Expense'!K97,'Allocation Factors'!$P$3:$P$88)</f>
        <v>0.22613352113854845</v>
      </c>
      <c r="M97" s="27">
        <f>ROUND(H97*L97,0)</f>
        <v>-1972</v>
      </c>
      <c r="N97" s="27">
        <f t="shared" si="93"/>
        <v>0</v>
      </c>
      <c r="O97" s="27">
        <f t="shared" si="94"/>
        <v>-1972</v>
      </c>
      <c r="P97" s="27">
        <f t="shared" si="103"/>
        <v>-1972</v>
      </c>
    </row>
    <row r="98" spans="1:16">
      <c r="A98" s="84" t="s">
        <v>394</v>
      </c>
      <c r="B98" s="26">
        <v>287414</v>
      </c>
      <c r="C98" s="259">
        <v>505.7</v>
      </c>
      <c r="D98" s="26" t="s">
        <v>8</v>
      </c>
      <c r="E98" s="26" t="s">
        <v>9</v>
      </c>
      <c r="F98" s="27">
        <v>-10000</v>
      </c>
      <c r="G98" s="27">
        <v>0</v>
      </c>
      <c r="H98" s="288">
        <f t="shared" si="113"/>
        <v>-10000</v>
      </c>
      <c r="I98" s="27">
        <v>0</v>
      </c>
      <c r="J98" s="27">
        <f t="shared" si="32"/>
        <v>-10000</v>
      </c>
      <c r="K98" s="26" t="s">
        <v>10</v>
      </c>
      <c r="L98" s="257">
        <f>SUMIF('Allocation Factors'!$B$3:$B$88,'Current Income Tax Expense'!K98,'Allocation Factors'!$P$3:$P$88)</f>
        <v>7.0845810240555085E-2</v>
      </c>
      <c r="M98" s="27">
        <f t="shared" si="28"/>
        <v>-708</v>
      </c>
      <c r="N98" s="27">
        <f t="shared" si="93"/>
        <v>0</v>
      </c>
      <c r="O98" s="27">
        <f t="shared" si="94"/>
        <v>-708</v>
      </c>
      <c r="P98" s="27">
        <f t="shared" si="103"/>
        <v>-708</v>
      </c>
    </row>
    <row r="99" spans="1:16">
      <c r="A99" s="25" t="s">
        <v>395</v>
      </c>
      <c r="B99" s="26">
        <v>287441</v>
      </c>
      <c r="C99" s="259">
        <v>605.1</v>
      </c>
      <c r="D99" s="26" t="s">
        <v>8</v>
      </c>
      <c r="E99" s="261" t="s">
        <v>312</v>
      </c>
      <c r="F99" s="27">
        <v>-122629.01000000001</v>
      </c>
      <c r="G99" s="27">
        <v>0</v>
      </c>
      <c r="H99" s="288">
        <f t="shared" si="113"/>
        <v>0</v>
      </c>
      <c r="I99" s="27">
        <v>0</v>
      </c>
      <c r="J99" s="27">
        <f t="shared" si="32"/>
        <v>0</v>
      </c>
      <c r="K99" s="261" t="s">
        <v>310</v>
      </c>
      <c r="L99" s="257">
        <f>SUMIF('Allocation Factors'!$B$3:$B$88,'Current Income Tax Expense'!K99,'Allocation Factors'!$P$3:$P$88)</f>
        <v>0</v>
      </c>
      <c r="M99" s="27">
        <f t="shared" si="28"/>
        <v>0</v>
      </c>
      <c r="N99" s="27">
        <f t="shared" si="93"/>
        <v>0</v>
      </c>
      <c r="O99" s="27">
        <f t="shared" si="94"/>
        <v>0</v>
      </c>
      <c r="P99" s="27">
        <f t="shared" si="103"/>
        <v>0</v>
      </c>
    </row>
    <row r="100" spans="1:16">
      <c r="A100" s="25" t="s">
        <v>296</v>
      </c>
      <c r="B100" s="26">
        <v>287240</v>
      </c>
      <c r="C100" s="259">
        <v>605.30100000000004</v>
      </c>
      <c r="D100" s="26" t="s">
        <v>8</v>
      </c>
      <c r="E100" s="261" t="s">
        <v>312</v>
      </c>
      <c r="F100" s="27">
        <v>-17646178.109999996</v>
      </c>
      <c r="G100" s="27">
        <v>0</v>
      </c>
      <c r="H100" s="288">
        <f t="shared" si="113"/>
        <v>0</v>
      </c>
      <c r="I100" s="27">
        <v>0</v>
      </c>
      <c r="J100" s="27">
        <f t="shared" si="32"/>
        <v>0</v>
      </c>
      <c r="K100" s="261" t="s">
        <v>310</v>
      </c>
      <c r="L100" s="257">
        <f>SUMIF('Allocation Factors'!$B$3:$B$88,'Current Income Tax Expense'!K100,'Allocation Factors'!$P$3:$P$88)</f>
        <v>0</v>
      </c>
      <c r="M100" s="27">
        <f t="shared" si="28"/>
        <v>0</v>
      </c>
      <c r="N100" s="27">
        <f t="shared" si="93"/>
        <v>0</v>
      </c>
      <c r="O100" s="27">
        <f t="shared" si="94"/>
        <v>0</v>
      </c>
      <c r="P100" s="27">
        <f t="shared" si="103"/>
        <v>0</v>
      </c>
    </row>
    <row r="101" spans="1:16">
      <c r="A101" s="25" t="s">
        <v>301</v>
      </c>
      <c r="B101" s="26">
        <v>287241</v>
      </c>
      <c r="C101" s="259">
        <v>605.30200000000002</v>
      </c>
      <c r="D101" s="26" t="s">
        <v>8</v>
      </c>
      <c r="E101" s="261" t="s">
        <v>312</v>
      </c>
      <c r="F101" s="27">
        <v>-31819.639999999989</v>
      </c>
      <c r="G101" s="27">
        <v>0</v>
      </c>
      <c r="H101" s="288">
        <f t="shared" si="113"/>
        <v>0</v>
      </c>
      <c r="I101" s="27">
        <v>0</v>
      </c>
      <c r="J101" s="27">
        <f t="shared" si="32"/>
        <v>0</v>
      </c>
      <c r="K101" s="261" t="s">
        <v>310</v>
      </c>
      <c r="L101" s="257">
        <f>SUMIF('Allocation Factors'!$B$3:$B$88,'Current Income Tax Expense'!K101,'Allocation Factors'!$P$3:$P$88)</f>
        <v>0</v>
      </c>
      <c r="M101" s="27">
        <f t="shared" si="28"/>
        <v>0</v>
      </c>
      <c r="N101" s="27">
        <f t="shared" si="93"/>
        <v>0</v>
      </c>
      <c r="O101" s="27">
        <f t="shared" si="94"/>
        <v>0</v>
      </c>
      <c r="P101" s="27">
        <f t="shared" si="103"/>
        <v>0</v>
      </c>
    </row>
    <row r="102" spans="1:16">
      <c r="A102" s="25" t="s">
        <v>396</v>
      </c>
      <c r="B102" s="26">
        <v>287417</v>
      </c>
      <c r="C102" s="259">
        <v>605.71</v>
      </c>
      <c r="D102" s="26" t="s">
        <v>8</v>
      </c>
      <c r="E102" s="261" t="s">
        <v>9</v>
      </c>
      <c r="F102" s="27">
        <v>-328747.71999999974</v>
      </c>
      <c r="G102" s="27">
        <v>0</v>
      </c>
      <c r="H102" s="288">
        <f t="shared" si="113"/>
        <v>-328747.71999999974</v>
      </c>
      <c r="I102" s="27">
        <v>0</v>
      </c>
      <c r="J102" s="27">
        <f t="shared" si="32"/>
        <v>-328747.71999999974</v>
      </c>
      <c r="K102" s="261" t="s">
        <v>14</v>
      </c>
      <c r="L102" s="257">
        <f>SUMIF('Allocation Factors'!$B$3:$B$88,'Current Income Tax Expense'!K102,'Allocation Factors'!$P$3:$P$88)</f>
        <v>0</v>
      </c>
      <c r="M102" s="27">
        <f t="shared" si="28"/>
        <v>0</v>
      </c>
      <c r="N102" s="27">
        <f t="shared" si="93"/>
        <v>0</v>
      </c>
      <c r="O102" s="27">
        <f t="shared" si="94"/>
        <v>0</v>
      </c>
      <c r="P102" s="27">
        <f t="shared" si="103"/>
        <v>0</v>
      </c>
    </row>
    <row r="103" spans="1:16">
      <c r="A103" s="84" t="s">
        <v>342</v>
      </c>
      <c r="B103" s="26">
        <v>287216</v>
      </c>
      <c r="C103" s="259">
        <v>605.71500000000003</v>
      </c>
      <c r="D103" s="26" t="s">
        <v>8</v>
      </c>
      <c r="E103" s="261" t="s">
        <v>9</v>
      </c>
      <c r="F103" s="27">
        <v>1205394.4299999997</v>
      </c>
      <c r="G103" s="27">
        <v>0</v>
      </c>
      <c r="H103" s="288">
        <f t="shared" si="113"/>
        <v>1205394.4299999997</v>
      </c>
      <c r="I103" s="27">
        <v>0</v>
      </c>
      <c r="J103" s="27">
        <f t="shared" si="32"/>
        <v>1205394.4299999997</v>
      </c>
      <c r="K103" s="261" t="s">
        <v>102</v>
      </c>
      <c r="L103" s="257">
        <f>SUMIF('Allocation Factors'!$B$3:$B$88,'Current Income Tax Expense'!K103,'Allocation Factors'!$P$3:$P$88)</f>
        <v>0</v>
      </c>
      <c r="M103" s="27">
        <f t="shared" si="28"/>
        <v>0</v>
      </c>
      <c r="N103" s="27">
        <f t="shared" si="93"/>
        <v>0</v>
      </c>
      <c r="O103" s="27">
        <f t="shared" si="94"/>
        <v>0</v>
      </c>
      <c r="P103" s="27">
        <f t="shared" si="103"/>
        <v>0</v>
      </c>
    </row>
    <row r="104" spans="1:16">
      <c r="A104" s="470" t="s">
        <v>594</v>
      </c>
      <c r="B104" s="290">
        <v>287390</v>
      </c>
      <c r="C104" s="259">
        <v>610.14099999999996</v>
      </c>
      <c r="D104" s="26" t="s">
        <v>8</v>
      </c>
      <c r="E104" s="261" t="s">
        <v>9</v>
      </c>
      <c r="F104" s="27">
        <v>997075.6100000001</v>
      </c>
      <c r="G104" s="27">
        <v>0</v>
      </c>
      <c r="H104" s="288">
        <f t="shared" si="113"/>
        <v>997075.6100000001</v>
      </c>
      <c r="I104" s="27">
        <v>0</v>
      </c>
      <c r="J104" s="27">
        <f t="shared" ref="J104" si="137">SUM(H104:I104)</f>
        <v>997075.6100000001</v>
      </c>
      <c r="K104" s="261" t="s">
        <v>14</v>
      </c>
      <c r="L104" s="257">
        <f>SUMIF('Allocation Factors'!$B$3:$B$88,'Current Income Tax Expense'!K104,'Allocation Factors'!$P$3:$P$88)</f>
        <v>0</v>
      </c>
      <c r="M104" s="27">
        <f t="shared" ref="M104" si="138">ROUND(H104*L104,0)</f>
        <v>0</v>
      </c>
      <c r="N104" s="27">
        <f t="shared" ref="N104" si="139">ROUND(I104*L104,0)</f>
        <v>0</v>
      </c>
      <c r="O104" s="27">
        <f t="shared" ref="O104" si="140">SUM(M104:N104)</f>
        <v>0</v>
      </c>
      <c r="P104" s="27">
        <f t="shared" ref="P104" si="141">O104</f>
        <v>0</v>
      </c>
    </row>
    <row r="105" spans="1:16">
      <c r="A105" s="25" t="s">
        <v>58</v>
      </c>
      <c r="B105" s="26">
        <v>287453</v>
      </c>
      <c r="C105" s="259">
        <v>610.14300000000003</v>
      </c>
      <c r="D105" s="26" t="s">
        <v>8</v>
      </c>
      <c r="E105" s="261" t="s">
        <v>312</v>
      </c>
      <c r="F105" s="27">
        <v>303611.19999999972</v>
      </c>
      <c r="G105" s="27">
        <v>0</v>
      </c>
      <c r="H105" s="288">
        <f t="shared" si="113"/>
        <v>0</v>
      </c>
      <c r="I105" s="27">
        <v>0</v>
      </c>
      <c r="J105" s="27">
        <f t="shared" si="32"/>
        <v>0</v>
      </c>
      <c r="K105" s="256" t="s">
        <v>310</v>
      </c>
      <c r="L105" s="257">
        <f>SUMIF('Allocation Factors'!$B$3:$B$88,'Current Income Tax Expense'!K105,'Allocation Factors'!$P$3:$P$88)</f>
        <v>0</v>
      </c>
      <c r="M105" s="27">
        <f t="shared" si="28"/>
        <v>0</v>
      </c>
      <c r="N105" s="27">
        <f t="shared" si="93"/>
        <v>0</v>
      </c>
      <c r="O105" s="27">
        <f t="shared" si="94"/>
        <v>0</v>
      </c>
      <c r="P105" s="27">
        <f t="shared" si="103"/>
        <v>0</v>
      </c>
    </row>
    <row r="106" spans="1:16">
      <c r="A106" s="84" t="s">
        <v>398</v>
      </c>
      <c r="B106" s="26">
        <v>287389</v>
      </c>
      <c r="C106" s="259">
        <v>610.14499999999998</v>
      </c>
      <c r="D106" s="26" t="s">
        <v>8</v>
      </c>
      <c r="E106" s="26" t="s">
        <v>9</v>
      </c>
      <c r="F106" s="27">
        <v>-1372857.3599999996</v>
      </c>
      <c r="G106" s="27">
        <v>0</v>
      </c>
      <c r="H106" s="288">
        <f t="shared" si="113"/>
        <v>-1372857.3599999996</v>
      </c>
      <c r="I106" s="27">
        <v>0</v>
      </c>
      <c r="J106" s="27">
        <f t="shared" si="32"/>
        <v>-1372857.3599999996</v>
      </c>
      <c r="K106" s="261" t="s">
        <v>14</v>
      </c>
      <c r="L106" s="257">
        <f>SUMIF('Allocation Factors'!$B$3:$B$88,'Current Income Tax Expense'!K106,'Allocation Factors'!$P$3:$P$88)</f>
        <v>0</v>
      </c>
      <c r="M106" s="27">
        <f t="shared" si="28"/>
        <v>0</v>
      </c>
      <c r="N106" s="27">
        <f t="shared" si="93"/>
        <v>0</v>
      </c>
      <c r="O106" s="27">
        <f t="shared" si="94"/>
        <v>0</v>
      </c>
      <c r="P106" s="27">
        <f t="shared" si="103"/>
        <v>0</v>
      </c>
    </row>
    <row r="107" spans="1:16">
      <c r="A107" s="25" t="s">
        <v>38</v>
      </c>
      <c r="B107" s="26">
        <v>287284</v>
      </c>
      <c r="C107" s="259">
        <v>610.14700000000005</v>
      </c>
      <c r="D107" s="26" t="s">
        <v>8</v>
      </c>
      <c r="E107" s="261" t="s">
        <v>312</v>
      </c>
      <c r="F107" s="27">
        <v>6916531.1499999985</v>
      </c>
      <c r="G107" s="27">
        <v>0</v>
      </c>
      <c r="H107" s="288">
        <f t="shared" si="113"/>
        <v>0</v>
      </c>
      <c r="I107" s="27">
        <v>0</v>
      </c>
      <c r="J107" s="27">
        <f t="shared" si="32"/>
        <v>0</v>
      </c>
      <c r="K107" s="261" t="s">
        <v>310</v>
      </c>
      <c r="L107" s="257">
        <f>SUMIF('Allocation Factors'!$B$3:$B$88,'Current Income Tax Expense'!K107,'Allocation Factors'!$P$3:$P$88)</f>
        <v>0</v>
      </c>
      <c r="M107" s="27">
        <f t="shared" si="28"/>
        <v>0</v>
      </c>
      <c r="N107" s="27">
        <f t="shared" si="93"/>
        <v>0</v>
      </c>
      <c r="O107" s="27">
        <f t="shared" si="94"/>
        <v>0</v>
      </c>
      <c r="P107" s="27">
        <f t="shared" si="103"/>
        <v>0</v>
      </c>
    </row>
    <row r="108" spans="1:16">
      <c r="A108" s="25" t="s">
        <v>592</v>
      </c>
      <c r="B108" s="26">
        <v>287047</v>
      </c>
      <c r="C108" s="259">
        <v>610.15</v>
      </c>
      <c r="D108" s="26" t="s">
        <v>8</v>
      </c>
      <c r="E108" s="256" t="s">
        <v>9</v>
      </c>
      <c r="F108" s="27">
        <v>3639438.7199999997</v>
      </c>
      <c r="G108" s="27">
        <v>0</v>
      </c>
      <c r="H108" s="288">
        <f t="shared" si="113"/>
        <v>3639438.7199999997</v>
      </c>
      <c r="I108" s="27">
        <v>0</v>
      </c>
      <c r="J108" s="27">
        <f t="shared" ref="J108:J109" si="142">SUM(H108:I108)</f>
        <v>3639438.7199999997</v>
      </c>
      <c r="K108" s="261" t="s">
        <v>28</v>
      </c>
      <c r="L108" s="257">
        <f>SUMIF('Allocation Factors'!$B$3:$B$88,'Current Income Tax Expense'!K108,'Allocation Factors'!$P$3:$P$88)</f>
        <v>0</v>
      </c>
      <c r="M108" s="27">
        <f t="shared" ref="M108:M109" si="143">ROUND(H108*L108,0)</f>
        <v>0</v>
      </c>
      <c r="N108" s="27">
        <f t="shared" ref="N108:N109" si="144">ROUND(I108*L108,0)</f>
        <v>0</v>
      </c>
      <c r="O108" s="27">
        <f t="shared" ref="O108:O109" si="145">SUM(M108:N108)</f>
        <v>0</v>
      </c>
      <c r="P108" s="27">
        <f t="shared" ref="P108:P109" si="146">O108</f>
        <v>0</v>
      </c>
    </row>
    <row r="109" spans="1:16">
      <c r="A109" s="25" t="s">
        <v>593</v>
      </c>
      <c r="B109" s="26">
        <v>287045</v>
      </c>
      <c r="C109" s="259">
        <v>610.15499999999997</v>
      </c>
      <c r="D109" s="26" t="s">
        <v>796</v>
      </c>
      <c r="E109" s="256" t="s">
        <v>9</v>
      </c>
      <c r="F109" s="27">
        <v>1355735.82</v>
      </c>
      <c r="G109" s="27">
        <v>0</v>
      </c>
      <c r="H109" s="288">
        <f t="shared" si="113"/>
        <v>1355735.82</v>
      </c>
      <c r="I109" s="27">
        <v>0</v>
      </c>
      <c r="J109" s="27">
        <f t="shared" si="142"/>
        <v>1355735.82</v>
      </c>
      <c r="K109" s="261" t="s">
        <v>25</v>
      </c>
      <c r="L109" s="257">
        <f>SUMIF('Allocation Factors'!$B$3:$B$88,'Current Income Tax Expense'!K109,'Allocation Factors'!$P$3:$P$88)</f>
        <v>1</v>
      </c>
      <c r="M109" s="27">
        <f t="shared" si="143"/>
        <v>1355736</v>
      </c>
      <c r="N109" s="27">
        <f t="shared" si="144"/>
        <v>0</v>
      </c>
      <c r="O109" s="27">
        <f t="shared" si="145"/>
        <v>1355736</v>
      </c>
      <c r="P109" s="27">
        <f t="shared" si="146"/>
        <v>1355736</v>
      </c>
    </row>
    <row r="110" spans="1:16">
      <c r="A110" s="84" t="s">
        <v>562</v>
      </c>
      <c r="B110" s="26">
        <v>287418</v>
      </c>
      <c r="C110" s="259">
        <v>705.24099999999999</v>
      </c>
      <c r="D110" s="26" t="s">
        <v>8</v>
      </c>
      <c r="E110" s="256" t="s">
        <v>9</v>
      </c>
      <c r="F110" s="27">
        <v>-240182.72999999998</v>
      </c>
      <c r="G110" s="27">
        <v>0</v>
      </c>
      <c r="H110" s="288">
        <f t="shared" ref="H110:H138" si="147">IF(E110="U",F110,0)</f>
        <v>-240182.72999999998</v>
      </c>
      <c r="I110" s="27">
        <v>0</v>
      </c>
      <c r="J110" s="27">
        <f t="shared" si="32"/>
        <v>-240182.72999999998</v>
      </c>
      <c r="K110" s="256" t="s">
        <v>14</v>
      </c>
      <c r="L110" s="257">
        <f>SUMIF('Allocation Factors'!$B$3:$B$88,'Current Income Tax Expense'!K110,'Allocation Factors'!$P$3:$P$88)</f>
        <v>0</v>
      </c>
      <c r="M110" s="27">
        <f t="shared" ref="M110" si="148">ROUND(H110*L110,0)</f>
        <v>0</v>
      </c>
      <c r="N110" s="27">
        <f t="shared" ref="N110" si="149">ROUND(I110*L110,0)</f>
        <v>0</v>
      </c>
      <c r="O110" s="27">
        <f t="shared" ref="O110" si="150">SUM(M110:N110)</f>
        <v>0</v>
      </c>
      <c r="P110" s="27">
        <f t="shared" ref="P110" si="151">O110</f>
        <v>0</v>
      </c>
    </row>
    <row r="111" spans="1:16">
      <c r="A111" s="84" t="s">
        <v>399</v>
      </c>
      <c r="B111" s="26">
        <v>287212</v>
      </c>
      <c r="C111" s="259">
        <v>705.245</v>
      </c>
      <c r="D111" s="26" t="s">
        <v>8</v>
      </c>
      <c r="E111" s="256" t="s">
        <v>9</v>
      </c>
      <c r="F111" s="27">
        <v>-1570827.2999999998</v>
      </c>
      <c r="G111" s="27">
        <v>0</v>
      </c>
      <c r="H111" s="288">
        <f t="shared" si="147"/>
        <v>-1570827.2999999998</v>
      </c>
      <c r="I111" s="27">
        <v>0</v>
      </c>
      <c r="J111" s="27">
        <f t="shared" si="32"/>
        <v>-1570827.2999999998</v>
      </c>
      <c r="K111" s="256" t="s">
        <v>14</v>
      </c>
      <c r="L111" s="257">
        <f>SUMIF('Allocation Factors'!$B$3:$B$88,'Current Income Tax Expense'!K111,'Allocation Factors'!$P$3:$P$88)</f>
        <v>0</v>
      </c>
      <c r="M111" s="27">
        <f t="shared" ref="M111:M177" si="152">ROUND(H111*L111,0)</f>
        <v>0</v>
      </c>
      <c r="N111" s="27">
        <f t="shared" ref="N111:N147" si="153">ROUND(I111*L111,0)</f>
        <v>0</v>
      </c>
      <c r="O111" s="27">
        <f t="shared" ref="O111:O147" si="154">SUM(M111:N111)</f>
        <v>0</v>
      </c>
      <c r="P111" s="27">
        <f t="shared" si="103"/>
        <v>0</v>
      </c>
    </row>
    <row r="112" spans="1:16">
      <c r="A112" s="84" t="s">
        <v>571</v>
      </c>
      <c r="B112" s="26">
        <v>287252</v>
      </c>
      <c r="C112" s="259">
        <v>705.26300000000003</v>
      </c>
      <c r="D112" s="26" t="s">
        <v>8</v>
      </c>
      <c r="E112" s="256" t="s">
        <v>9</v>
      </c>
      <c r="F112" s="27">
        <v>75480.210000000006</v>
      </c>
      <c r="G112" s="27">
        <v>0</v>
      </c>
      <c r="H112" s="288">
        <f t="shared" si="147"/>
        <v>75480.210000000006</v>
      </c>
      <c r="I112" s="27">
        <v>0</v>
      </c>
      <c r="J112" s="27">
        <f t="shared" ref="J112" si="155">SUM(H112:I112)</f>
        <v>75480.210000000006</v>
      </c>
      <c r="K112" s="256" t="s">
        <v>14</v>
      </c>
      <c r="L112" s="257">
        <f>SUMIF('Allocation Factors'!$B$3:$B$88,'Current Income Tax Expense'!K112,'Allocation Factors'!$P$3:$P$88)</f>
        <v>0</v>
      </c>
      <c r="M112" s="27">
        <f t="shared" ref="M112" si="156">ROUND(H112*L112,0)</f>
        <v>0</v>
      </c>
      <c r="N112" s="27">
        <f t="shared" ref="N112" si="157">ROUND(I112*L112,0)</f>
        <v>0</v>
      </c>
      <c r="O112" s="27">
        <f t="shared" ref="O112" si="158">SUM(M112:N112)</f>
        <v>0</v>
      </c>
      <c r="P112" s="27">
        <f t="shared" ref="P112" si="159">O112</f>
        <v>0</v>
      </c>
    </row>
    <row r="113" spans="1:16">
      <c r="A113" s="84" t="s">
        <v>346</v>
      </c>
      <c r="B113" s="26">
        <v>287209</v>
      </c>
      <c r="C113" s="259">
        <v>705.26599999999996</v>
      </c>
      <c r="D113" s="26" t="s">
        <v>8</v>
      </c>
      <c r="E113" s="261" t="s">
        <v>9</v>
      </c>
      <c r="F113" s="27">
        <v>-385186.15</v>
      </c>
      <c r="G113" s="27">
        <v>0</v>
      </c>
      <c r="H113" s="288">
        <f t="shared" si="147"/>
        <v>-385186.15</v>
      </c>
      <c r="I113" s="27">
        <v>0</v>
      </c>
      <c r="J113" s="27">
        <f t="shared" ref="J113:J162" si="160">SUM(H113:I113)</f>
        <v>-385186.15</v>
      </c>
      <c r="K113" s="26" t="s">
        <v>14</v>
      </c>
      <c r="L113" s="257">
        <f>SUMIF('Allocation Factors'!$B$3:$B$88,'Current Income Tax Expense'!K113,'Allocation Factors'!$P$3:$P$88)</f>
        <v>0</v>
      </c>
      <c r="M113" s="27">
        <f t="shared" si="152"/>
        <v>0</v>
      </c>
      <c r="N113" s="27">
        <f t="shared" si="153"/>
        <v>0</v>
      </c>
      <c r="O113" s="27">
        <f t="shared" si="154"/>
        <v>0</v>
      </c>
      <c r="P113" s="27">
        <f t="shared" si="103"/>
        <v>0</v>
      </c>
    </row>
    <row r="114" spans="1:16">
      <c r="A114" s="84" t="s">
        <v>348</v>
      </c>
      <c r="B114" s="26">
        <v>287200</v>
      </c>
      <c r="C114" s="259">
        <v>705.26700000000005</v>
      </c>
      <c r="D114" s="26" t="s">
        <v>8</v>
      </c>
      <c r="E114" s="261" t="s">
        <v>9</v>
      </c>
      <c r="F114" s="27">
        <v>269775.10000000056</v>
      </c>
      <c r="G114" s="27">
        <v>0</v>
      </c>
      <c r="H114" s="288">
        <f t="shared" si="147"/>
        <v>269775.10000000056</v>
      </c>
      <c r="I114" s="27">
        <v>0</v>
      </c>
      <c r="J114" s="27">
        <f t="shared" si="160"/>
        <v>269775.10000000056</v>
      </c>
      <c r="K114" s="26" t="s">
        <v>14</v>
      </c>
      <c r="L114" s="257">
        <f>SUMIF('Allocation Factors'!$B$3:$B$88,'Current Income Tax Expense'!K114,'Allocation Factors'!$P$3:$P$88)</f>
        <v>0</v>
      </c>
      <c r="M114" s="27">
        <f t="shared" si="152"/>
        <v>0</v>
      </c>
      <c r="N114" s="27">
        <f t="shared" si="153"/>
        <v>0</v>
      </c>
      <c r="O114" s="27">
        <f t="shared" si="154"/>
        <v>0</v>
      </c>
      <c r="P114" s="27">
        <f t="shared" si="103"/>
        <v>0</v>
      </c>
    </row>
    <row r="115" spans="1:16">
      <c r="A115" s="25" t="s">
        <v>400</v>
      </c>
      <c r="B115" s="26">
        <v>287473</v>
      </c>
      <c r="C115" s="259">
        <v>705.27</v>
      </c>
      <c r="D115" s="26" t="s">
        <v>8</v>
      </c>
      <c r="E115" s="26" t="s">
        <v>312</v>
      </c>
      <c r="F115" s="27">
        <v>479497.44999999995</v>
      </c>
      <c r="G115" s="27">
        <v>0</v>
      </c>
      <c r="H115" s="288">
        <f t="shared" si="147"/>
        <v>0</v>
      </c>
      <c r="I115" s="27">
        <v>0</v>
      </c>
      <c r="J115" s="27">
        <f t="shared" si="160"/>
        <v>0</v>
      </c>
      <c r="K115" s="256" t="s">
        <v>310</v>
      </c>
      <c r="L115" s="257">
        <f>SUMIF('Allocation Factors'!$B$3:$B$88,'Current Income Tax Expense'!K115,'Allocation Factors'!$P$3:$P$88)</f>
        <v>0</v>
      </c>
      <c r="M115" s="27">
        <f t="shared" si="152"/>
        <v>0</v>
      </c>
      <c r="N115" s="27">
        <f t="shared" si="153"/>
        <v>0</v>
      </c>
      <c r="O115" s="27">
        <f t="shared" si="154"/>
        <v>0</v>
      </c>
      <c r="P115" s="27">
        <f t="shared" si="103"/>
        <v>0</v>
      </c>
    </row>
    <row r="116" spans="1:16">
      <c r="A116" s="25" t="s">
        <v>401</v>
      </c>
      <c r="B116" s="26">
        <v>287474</v>
      </c>
      <c r="C116" s="259">
        <v>705.27099999999996</v>
      </c>
      <c r="D116" s="26" t="s">
        <v>8</v>
      </c>
      <c r="E116" s="26" t="s">
        <v>312</v>
      </c>
      <c r="F116" s="27">
        <v>-43250.619999999995</v>
      </c>
      <c r="G116" s="27">
        <v>0</v>
      </c>
      <c r="H116" s="288">
        <f t="shared" si="147"/>
        <v>0</v>
      </c>
      <c r="I116" s="27">
        <v>0</v>
      </c>
      <c r="J116" s="27">
        <f t="shared" si="160"/>
        <v>0</v>
      </c>
      <c r="K116" s="26" t="s">
        <v>310</v>
      </c>
      <c r="L116" s="257">
        <f>SUMIF('Allocation Factors'!$B$3:$B$88,'Current Income Tax Expense'!K116,'Allocation Factors'!$P$3:$P$88)</f>
        <v>0</v>
      </c>
      <c r="M116" s="27">
        <f t="shared" si="152"/>
        <v>0</v>
      </c>
      <c r="N116" s="27">
        <f t="shared" si="153"/>
        <v>0</v>
      </c>
      <c r="O116" s="27">
        <f t="shared" si="154"/>
        <v>0</v>
      </c>
      <c r="P116" s="27">
        <f t="shared" si="103"/>
        <v>0</v>
      </c>
    </row>
    <row r="117" spans="1:16">
      <c r="A117" s="25" t="s">
        <v>402</v>
      </c>
      <c r="B117" s="26">
        <v>287475</v>
      </c>
      <c r="C117" s="259">
        <v>705.27200000000005</v>
      </c>
      <c r="D117" s="26" t="s">
        <v>8</v>
      </c>
      <c r="E117" s="26" t="s">
        <v>312</v>
      </c>
      <c r="F117" s="27">
        <v>-94647.459999999992</v>
      </c>
      <c r="G117" s="27">
        <v>0</v>
      </c>
      <c r="H117" s="288">
        <f t="shared" si="147"/>
        <v>0</v>
      </c>
      <c r="I117" s="27">
        <v>0</v>
      </c>
      <c r="J117" s="27">
        <f t="shared" si="160"/>
        <v>0</v>
      </c>
      <c r="K117" s="261" t="s">
        <v>310</v>
      </c>
      <c r="L117" s="257">
        <f>SUMIF('Allocation Factors'!$B$3:$B$88,'Current Income Tax Expense'!K117,'Allocation Factors'!$P$3:$P$88)</f>
        <v>0</v>
      </c>
      <c r="M117" s="27">
        <f t="shared" si="152"/>
        <v>0</v>
      </c>
      <c r="N117" s="27">
        <f t="shared" si="153"/>
        <v>0</v>
      </c>
      <c r="O117" s="27">
        <f t="shared" si="154"/>
        <v>0</v>
      </c>
      <c r="P117" s="27">
        <f t="shared" si="103"/>
        <v>0</v>
      </c>
    </row>
    <row r="118" spans="1:16">
      <c r="A118" s="25" t="s">
        <v>403</v>
      </c>
      <c r="B118" s="26">
        <v>287476</v>
      </c>
      <c r="C118" s="259">
        <v>705.27300000000002</v>
      </c>
      <c r="D118" s="26" t="s">
        <v>8</v>
      </c>
      <c r="E118" s="26" t="s">
        <v>312</v>
      </c>
      <c r="F118" s="27">
        <v>-404230.95999999996</v>
      </c>
      <c r="G118" s="27">
        <v>0</v>
      </c>
      <c r="H118" s="288">
        <f t="shared" si="147"/>
        <v>0</v>
      </c>
      <c r="I118" s="27">
        <v>0</v>
      </c>
      <c r="J118" s="27">
        <f t="shared" si="160"/>
        <v>0</v>
      </c>
      <c r="K118" s="26" t="s">
        <v>310</v>
      </c>
      <c r="L118" s="257">
        <f>SUMIF('Allocation Factors'!$B$3:$B$88,'Current Income Tax Expense'!K118,'Allocation Factors'!$P$3:$P$88)</f>
        <v>0</v>
      </c>
      <c r="M118" s="27">
        <f t="shared" si="152"/>
        <v>0</v>
      </c>
      <c r="N118" s="27">
        <f t="shared" si="153"/>
        <v>0</v>
      </c>
      <c r="O118" s="27">
        <f t="shared" si="154"/>
        <v>0</v>
      </c>
      <c r="P118" s="27">
        <f t="shared" si="103"/>
        <v>0</v>
      </c>
    </row>
    <row r="119" spans="1:16">
      <c r="A119" s="25" t="s">
        <v>404</v>
      </c>
      <c r="B119" s="26">
        <v>287477</v>
      </c>
      <c r="C119" s="259">
        <v>705.274</v>
      </c>
      <c r="D119" s="26" t="s">
        <v>8</v>
      </c>
      <c r="E119" s="26" t="s">
        <v>312</v>
      </c>
      <c r="F119" s="27">
        <v>30895.08</v>
      </c>
      <c r="G119" s="27">
        <v>0</v>
      </c>
      <c r="H119" s="288">
        <f t="shared" si="147"/>
        <v>0</v>
      </c>
      <c r="I119" s="27">
        <v>0</v>
      </c>
      <c r="J119" s="27">
        <f t="shared" si="160"/>
        <v>0</v>
      </c>
      <c r="K119" s="261" t="s">
        <v>310</v>
      </c>
      <c r="L119" s="257">
        <f>SUMIF('Allocation Factors'!$B$3:$B$88,'Current Income Tax Expense'!K119,'Allocation Factors'!$P$3:$P$88)</f>
        <v>0</v>
      </c>
      <c r="M119" s="27">
        <f t="shared" si="152"/>
        <v>0</v>
      </c>
      <c r="N119" s="27">
        <f t="shared" si="153"/>
        <v>0</v>
      </c>
      <c r="O119" s="27">
        <f t="shared" si="154"/>
        <v>0</v>
      </c>
      <c r="P119" s="27">
        <f t="shared" si="103"/>
        <v>0</v>
      </c>
    </row>
    <row r="120" spans="1:16">
      <c r="A120" s="25" t="s">
        <v>405</v>
      </c>
      <c r="B120" s="26">
        <v>287478</v>
      </c>
      <c r="C120" s="259">
        <v>705.27499999999998</v>
      </c>
      <c r="D120" s="26" t="s">
        <v>8</v>
      </c>
      <c r="E120" s="26" t="s">
        <v>312</v>
      </c>
      <c r="F120" s="27">
        <v>7533.3199999999488</v>
      </c>
      <c r="G120" s="27">
        <v>0</v>
      </c>
      <c r="H120" s="288">
        <f t="shared" si="147"/>
        <v>0</v>
      </c>
      <c r="I120" s="27">
        <v>0</v>
      </c>
      <c r="J120" s="27">
        <f t="shared" si="160"/>
        <v>0</v>
      </c>
      <c r="K120" s="261" t="s">
        <v>310</v>
      </c>
      <c r="L120" s="257">
        <f>SUMIF('Allocation Factors'!$B$3:$B$88,'Current Income Tax Expense'!K120,'Allocation Factors'!$P$3:$P$88)</f>
        <v>0</v>
      </c>
      <c r="M120" s="27">
        <f t="shared" si="152"/>
        <v>0</v>
      </c>
      <c r="N120" s="27">
        <f t="shared" si="153"/>
        <v>0</v>
      </c>
      <c r="O120" s="27">
        <f t="shared" si="154"/>
        <v>0</v>
      </c>
      <c r="P120" s="27">
        <f t="shared" si="103"/>
        <v>0</v>
      </c>
    </row>
    <row r="121" spans="1:16">
      <c r="A121" s="84" t="s">
        <v>723</v>
      </c>
      <c r="B121" s="26">
        <v>287271</v>
      </c>
      <c r="C121" s="259">
        <v>705.33600000000001</v>
      </c>
      <c r="D121" s="26" t="s">
        <v>8</v>
      </c>
      <c r="E121" s="26" t="s">
        <v>9</v>
      </c>
      <c r="F121" s="27">
        <v>591983.59000000008</v>
      </c>
      <c r="G121" s="27">
        <v>0</v>
      </c>
      <c r="H121" s="288">
        <f t="shared" si="147"/>
        <v>591983.59000000008</v>
      </c>
      <c r="I121" s="27">
        <v>0</v>
      </c>
      <c r="J121" s="27">
        <f t="shared" si="160"/>
        <v>591983.59000000008</v>
      </c>
      <c r="K121" s="261" t="s">
        <v>14</v>
      </c>
      <c r="L121" s="257">
        <f>SUMIF('Allocation Factors'!$B$3:$B$88,'Current Income Tax Expense'!K121,'Allocation Factors'!$P$3:$P$88)</f>
        <v>0</v>
      </c>
      <c r="M121" s="27">
        <f t="shared" si="152"/>
        <v>0</v>
      </c>
      <c r="N121" s="27">
        <f t="shared" ref="N121" si="161">ROUND(I121*L121,0)</f>
        <v>0</v>
      </c>
      <c r="O121" s="27">
        <f t="shared" ref="O121" si="162">SUM(M121:N121)</f>
        <v>0</v>
      </c>
      <c r="P121" s="27">
        <f t="shared" si="103"/>
        <v>0</v>
      </c>
    </row>
    <row r="122" spans="1:16">
      <c r="A122" s="84" t="s">
        <v>354</v>
      </c>
      <c r="B122" s="26">
        <v>287051</v>
      </c>
      <c r="C122" s="259">
        <v>705.34</v>
      </c>
      <c r="D122" s="26" t="s">
        <v>8</v>
      </c>
      <c r="E122" s="26" t="s">
        <v>9</v>
      </c>
      <c r="F122" s="27">
        <v>-2524889.56</v>
      </c>
      <c r="G122" s="27">
        <v>0</v>
      </c>
      <c r="H122" s="288">
        <f t="shared" si="147"/>
        <v>-2524889.56</v>
      </c>
      <c r="I122" s="27">
        <v>0</v>
      </c>
      <c r="J122" s="27">
        <f t="shared" si="160"/>
        <v>-2524889.56</v>
      </c>
      <c r="K122" s="261" t="s">
        <v>14</v>
      </c>
      <c r="L122" s="257">
        <f>SUMIF('Allocation Factors'!$B$3:$B$88,'Current Income Tax Expense'!K122,'Allocation Factors'!$P$3:$P$88)</f>
        <v>0</v>
      </c>
      <c r="M122" s="27">
        <f t="shared" si="152"/>
        <v>0</v>
      </c>
      <c r="N122" s="27">
        <f t="shared" si="153"/>
        <v>0</v>
      </c>
      <c r="O122" s="27">
        <f t="shared" si="154"/>
        <v>0</v>
      </c>
      <c r="P122" s="27">
        <f t="shared" ref="P122:P125" si="163">O122</f>
        <v>0</v>
      </c>
    </row>
    <row r="123" spans="1:16">
      <c r="A123" s="84" t="s">
        <v>355</v>
      </c>
      <c r="B123" s="26">
        <v>287053</v>
      </c>
      <c r="C123" s="259">
        <v>705.34199999999998</v>
      </c>
      <c r="D123" s="26" t="s">
        <v>8</v>
      </c>
      <c r="E123" s="26" t="s">
        <v>9</v>
      </c>
      <c r="F123" s="27">
        <v>-6509476.5900000008</v>
      </c>
      <c r="G123" s="27">
        <v>0</v>
      </c>
      <c r="H123" s="288">
        <f t="shared" si="147"/>
        <v>-6509476.5900000008</v>
      </c>
      <c r="I123" s="27">
        <v>0</v>
      </c>
      <c r="J123" s="27">
        <f t="shared" si="160"/>
        <v>-6509476.5900000008</v>
      </c>
      <c r="K123" s="261" t="s">
        <v>14</v>
      </c>
      <c r="L123" s="257">
        <f>SUMIF('Allocation Factors'!$B$3:$B$88,'Current Income Tax Expense'!K123,'Allocation Factors'!$P$3:$P$88)</f>
        <v>0</v>
      </c>
      <c r="M123" s="27">
        <f t="shared" si="152"/>
        <v>0</v>
      </c>
      <c r="N123" s="27">
        <f t="shared" si="153"/>
        <v>0</v>
      </c>
      <c r="O123" s="27">
        <f t="shared" si="154"/>
        <v>0</v>
      </c>
      <c r="P123" s="27">
        <f t="shared" si="163"/>
        <v>0</v>
      </c>
    </row>
    <row r="124" spans="1:16">
      <c r="A124" s="84" t="s">
        <v>356</v>
      </c>
      <c r="B124" s="26">
        <v>287055</v>
      </c>
      <c r="C124" s="259">
        <v>705.34400000000005</v>
      </c>
      <c r="D124" s="26" t="s">
        <v>8</v>
      </c>
      <c r="E124" s="26" t="s">
        <v>9</v>
      </c>
      <c r="F124" s="27">
        <v>-1039578.3799999999</v>
      </c>
      <c r="G124" s="27">
        <v>0</v>
      </c>
      <c r="H124" s="288">
        <f t="shared" si="147"/>
        <v>-1039578.3799999999</v>
      </c>
      <c r="I124" s="27">
        <v>0</v>
      </c>
      <c r="J124" s="27">
        <f t="shared" si="160"/>
        <v>-1039578.3799999999</v>
      </c>
      <c r="K124" s="261" t="s">
        <v>14</v>
      </c>
      <c r="L124" s="257">
        <f>SUMIF('Allocation Factors'!$B$3:$B$88,'Current Income Tax Expense'!K124,'Allocation Factors'!$P$3:$P$88)</f>
        <v>0</v>
      </c>
      <c r="M124" s="27">
        <f t="shared" si="152"/>
        <v>0</v>
      </c>
      <c r="N124" s="27">
        <f t="shared" si="153"/>
        <v>0</v>
      </c>
      <c r="O124" s="27">
        <f t="shared" si="154"/>
        <v>0</v>
      </c>
      <c r="P124" s="27">
        <f t="shared" si="163"/>
        <v>0</v>
      </c>
    </row>
    <row r="125" spans="1:16">
      <c r="A125" s="84" t="s">
        <v>357</v>
      </c>
      <c r="B125" s="26">
        <v>287056</v>
      </c>
      <c r="C125" s="259">
        <v>705.34500000000003</v>
      </c>
      <c r="D125" s="26" t="s">
        <v>8</v>
      </c>
      <c r="E125" s="26" t="s">
        <v>9</v>
      </c>
      <c r="F125" s="27">
        <v>1318686.56</v>
      </c>
      <c r="G125" s="27">
        <v>0</v>
      </c>
      <c r="H125" s="288">
        <f t="shared" si="147"/>
        <v>1318686.56</v>
      </c>
      <c r="I125" s="27">
        <v>0</v>
      </c>
      <c r="J125" s="27">
        <f t="shared" si="160"/>
        <v>1318686.56</v>
      </c>
      <c r="K125" s="261" t="s">
        <v>14</v>
      </c>
      <c r="L125" s="257">
        <f>SUMIF('Allocation Factors'!$B$3:$B$88,'Current Income Tax Expense'!K125,'Allocation Factors'!$P$3:$P$88)</f>
        <v>0</v>
      </c>
      <c r="M125" s="27">
        <f t="shared" si="152"/>
        <v>0</v>
      </c>
      <c r="N125" s="27">
        <f t="shared" si="153"/>
        <v>0</v>
      </c>
      <c r="O125" s="27">
        <f t="shared" si="154"/>
        <v>0</v>
      </c>
      <c r="P125" s="27">
        <f t="shared" si="163"/>
        <v>0</v>
      </c>
    </row>
    <row r="126" spans="1:16">
      <c r="A126" s="84" t="s">
        <v>591</v>
      </c>
      <c r="B126" s="26">
        <v>287049</v>
      </c>
      <c r="C126" s="259">
        <v>705.35199999999998</v>
      </c>
      <c r="D126" s="26" t="s">
        <v>8</v>
      </c>
      <c r="E126" s="26" t="s">
        <v>9</v>
      </c>
      <c r="F126" s="27">
        <v>-3628.6999999999825</v>
      </c>
      <c r="G126" s="27">
        <v>0</v>
      </c>
      <c r="H126" s="288">
        <f t="shared" si="147"/>
        <v>-3628.6999999999825</v>
      </c>
      <c r="I126" s="27">
        <v>0</v>
      </c>
      <c r="J126" s="27">
        <f t="shared" ref="J126" si="164">SUM(H126:I126)</f>
        <v>-3628.6999999999825</v>
      </c>
      <c r="K126" s="261" t="s">
        <v>16</v>
      </c>
      <c r="L126" s="257">
        <f>SUMIF('Allocation Factors'!$B$3:$B$88,'Current Income Tax Expense'!K126,'Allocation Factors'!$P$3:$P$88)</f>
        <v>0</v>
      </c>
      <c r="M126" s="27">
        <f t="shared" ref="M126" si="165">ROUND(H126*L126,0)</f>
        <v>0</v>
      </c>
      <c r="N126" s="27">
        <f t="shared" ref="N126" si="166">ROUND(I126*L126,0)</f>
        <v>0</v>
      </c>
      <c r="O126" s="27">
        <f t="shared" ref="O126" si="167">SUM(M126:N126)</f>
        <v>0</v>
      </c>
      <c r="P126" s="27">
        <f t="shared" ref="P126" si="168">O126</f>
        <v>0</v>
      </c>
    </row>
    <row r="127" spans="1:16">
      <c r="A127" s="25" t="s">
        <v>406</v>
      </c>
      <c r="B127" s="26">
        <v>287253</v>
      </c>
      <c r="C127" s="259">
        <v>705.4</v>
      </c>
      <c r="D127" s="26" t="s">
        <v>8</v>
      </c>
      <c r="E127" s="26" t="s">
        <v>9</v>
      </c>
      <c r="F127" s="27">
        <v>798639.43999999948</v>
      </c>
      <c r="G127" s="27">
        <v>0</v>
      </c>
      <c r="H127" s="288">
        <f t="shared" si="147"/>
        <v>798639.43999999948</v>
      </c>
      <c r="I127" s="27">
        <v>0</v>
      </c>
      <c r="J127" s="27">
        <f t="shared" si="160"/>
        <v>798639.43999999948</v>
      </c>
      <c r="K127" s="261" t="s">
        <v>28</v>
      </c>
      <c r="L127" s="257">
        <f>SUMIF('Allocation Factors'!$B$3:$B$88,'Current Income Tax Expense'!K127,'Allocation Factors'!$P$3:$P$88)</f>
        <v>0</v>
      </c>
      <c r="M127" s="27">
        <f t="shared" si="152"/>
        <v>0</v>
      </c>
      <c r="N127" s="27">
        <f t="shared" si="153"/>
        <v>0</v>
      </c>
      <c r="O127" s="27">
        <f t="shared" si="154"/>
        <v>0</v>
      </c>
      <c r="P127" s="27">
        <f t="shared" ref="P127:P177" si="169">O127</f>
        <v>0</v>
      </c>
    </row>
    <row r="128" spans="1:16">
      <c r="A128" s="25" t="s">
        <v>588</v>
      </c>
      <c r="B128" s="26">
        <v>287174</v>
      </c>
      <c r="C128" s="259">
        <v>705.41</v>
      </c>
      <c r="D128" s="26" t="s">
        <v>8</v>
      </c>
      <c r="E128" s="26" t="s">
        <v>9</v>
      </c>
      <c r="F128" s="27">
        <v>-31255.5</v>
      </c>
      <c r="G128" s="27">
        <v>0</v>
      </c>
      <c r="H128" s="288">
        <f t="shared" si="147"/>
        <v>-31255.5</v>
      </c>
      <c r="I128" s="27">
        <v>0</v>
      </c>
      <c r="J128" s="27">
        <f t="shared" ref="J128:J132" si="170">SUM(H128:I128)</f>
        <v>-31255.5</v>
      </c>
      <c r="K128" s="261" t="s">
        <v>16</v>
      </c>
      <c r="L128" s="257">
        <f>SUMIF('Allocation Factors'!$B$3:$B$88,'Current Income Tax Expense'!K128,'Allocation Factors'!$P$3:$P$88)</f>
        <v>0</v>
      </c>
      <c r="M128" s="27">
        <f t="shared" ref="M128:M132" si="171">ROUND(H128*L128,0)</f>
        <v>0</v>
      </c>
      <c r="N128" s="27">
        <f t="shared" ref="N128:N132" si="172">ROUND(I128*L128,0)</f>
        <v>0</v>
      </c>
      <c r="O128" s="27">
        <f t="shared" ref="O128:O132" si="173">SUM(M128:N128)</f>
        <v>0</v>
      </c>
      <c r="P128" s="27">
        <f t="shared" ref="P128:P132" si="174">O128</f>
        <v>0</v>
      </c>
    </row>
    <row r="129" spans="1:16">
      <c r="A129" s="25" t="s">
        <v>589</v>
      </c>
      <c r="B129" s="26">
        <v>287175</v>
      </c>
      <c r="C129" s="259">
        <v>705.41099999999994</v>
      </c>
      <c r="D129" s="26" t="s">
        <v>8</v>
      </c>
      <c r="E129" s="26" t="s">
        <v>9</v>
      </c>
      <c r="F129" s="27">
        <v>2588946.66</v>
      </c>
      <c r="G129" s="27">
        <v>0</v>
      </c>
      <c r="H129" s="288">
        <f t="shared" si="147"/>
        <v>2588946.66</v>
      </c>
      <c r="I129" s="27">
        <v>0</v>
      </c>
      <c r="J129" s="27">
        <f t="shared" si="170"/>
        <v>2588946.66</v>
      </c>
      <c r="K129" s="261" t="s">
        <v>27</v>
      </c>
      <c r="L129" s="257">
        <f>SUMIF('Allocation Factors'!$B$3:$B$88,'Current Income Tax Expense'!K129,'Allocation Factors'!$P$3:$P$88)</f>
        <v>0</v>
      </c>
      <c r="M129" s="27">
        <f t="shared" si="171"/>
        <v>0</v>
      </c>
      <c r="N129" s="27">
        <f t="shared" si="172"/>
        <v>0</v>
      </c>
      <c r="O129" s="27">
        <f t="shared" si="173"/>
        <v>0</v>
      </c>
      <c r="P129" s="27">
        <f t="shared" si="174"/>
        <v>0</v>
      </c>
    </row>
    <row r="130" spans="1:16">
      <c r="A130" s="25" t="s">
        <v>582</v>
      </c>
      <c r="B130" s="26">
        <v>287176</v>
      </c>
      <c r="C130" s="259">
        <v>705.41200000000003</v>
      </c>
      <c r="D130" s="26" t="s">
        <v>8</v>
      </c>
      <c r="E130" s="26" t="s">
        <v>9</v>
      </c>
      <c r="F130" s="27">
        <v>-514726.93000000063</v>
      </c>
      <c r="G130" s="27">
        <v>0</v>
      </c>
      <c r="H130" s="288">
        <f t="shared" si="147"/>
        <v>-514726.93000000063</v>
      </c>
      <c r="I130" s="27">
        <v>0</v>
      </c>
      <c r="J130" s="27">
        <f t="shared" si="170"/>
        <v>-514726.93000000063</v>
      </c>
      <c r="K130" s="261" t="s">
        <v>28</v>
      </c>
      <c r="L130" s="257">
        <f>SUMIF('Allocation Factors'!$B$3:$B$88,'Current Income Tax Expense'!K130,'Allocation Factors'!$P$3:$P$88)</f>
        <v>0</v>
      </c>
      <c r="M130" s="27">
        <f t="shared" si="171"/>
        <v>0</v>
      </c>
      <c r="N130" s="27">
        <f t="shared" si="172"/>
        <v>0</v>
      </c>
      <c r="O130" s="27">
        <f t="shared" si="173"/>
        <v>0</v>
      </c>
      <c r="P130" s="27">
        <f t="shared" si="174"/>
        <v>0</v>
      </c>
    </row>
    <row r="131" spans="1:16">
      <c r="A131" s="25" t="s">
        <v>583</v>
      </c>
      <c r="B131" s="26">
        <v>287177</v>
      </c>
      <c r="C131" s="259">
        <v>705.41300000000001</v>
      </c>
      <c r="D131" s="26" t="s">
        <v>8</v>
      </c>
      <c r="E131" s="26" t="s">
        <v>9</v>
      </c>
      <c r="F131" s="27">
        <v>-870406.78000000119</v>
      </c>
      <c r="G131" s="27">
        <v>0</v>
      </c>
      <c r="H131" s="288">
        <f t="shared" si="147"/>
        <v>-870406.78000000119</v>
      </c>
      <c r="I131" s="27">
        <v>0</v>
      </c>
      <c r="J131" s="27">
        <f t="shared" si="170"/>
        <v>-870406.78000000119</v>
      </c>
      <c r="K131" s="261" t="s">
        <v>26</v>
      </c>
      <c r="L131" s="257">
        <f>SUMIF('Allocation Factors'!$B$3:$B$88,'Current Income Tax Expense'!K131,'Allocation Factors'!$P$3:$P$88)</f>
        <v>0</v>
      </c>
      <c r="M131" s="27">
        <f t="shared" si="171"/>
        <v>0</v>
      </c>
      <c r="N131" s="27">
        <f t="shared" si="172"/>
        <v>0</v>
      </c>
      <c r="O131" s="27">
        <f t="shared" si="173"/>
        <v>0</v>
      </c>
      <c r="P131" s="27">
        <f t="shared" si="174"/>
        <v>0</v>
      </c>
    </row>
    <row r="132" spans="1:16">
      <c r="A132" s="25" t="s">
        <v>590</v>
      </c>
      <c r="B132" s="26">
        <v>287178</v>
      </c>
      <c r="C132" s="259">
        <v>705.41399999999999</v>
      </c>
      <c r="D132" s="26" t="s">
        <v>8</v>
      </c>
      <c r="E132" s="26" t="s">
        <v>9</v>
      </c>
      <c r="F132" s="27">
        <v>328418.09999999998</v>
      </c>
      <c r="G132" s="27">
        <v>0</v>
      </c>
      <c r="H132" s="288">
        <f t="shared" si="147"/>
        <v>328418.09999999998</v>
      </c>
      <c r="I132" s="27">
        <v>0</v>
      </c>
      <c r="J132" s="27">
        <f t="shared" si="170"/>
        <v>328418.09999999998</v>
      </c>
      <c r="K132" s="261" t="s">
        <v>30</v>
      </c>
      <c r="L132" s="257">
        <f>SUMIF('Allocation Factors'!$B$3:$B$88,'Current Income Tax Expense'!K132,'Allocation Factors'!$P$3:$P$88)</f>
        <v>0</v>
      </c>
      <c r="M132" s="27">
        <f t="shared" si="171"/>
        <v>0</v>
      </c>
      <c r="N132" s="27">
        <f t="shared" si="172"/>
        <v>0</v>
      </c>
      <c r="O132" s="27">
        <f t="shared" si="173"/>
        <v>0</v>
      </c>
      <c r="P132" s="27">
        <f t="shared" si="174"/>
        <v>0</v>
      </c>
    </row>
    <row r="133" spans="1:16">
      <c r="A133" s="25" t="s">
        <v>724</v>
      </c>
      <c r="B133" s="26">
        <v>287238</v>
      </c>
      <c r="C133" s="259">
        <v>705.42</v>
      </c>
      <c r="D133" s="26" t="s">
        <v>8</v>
      </c>
      <c r="E133" s="26" t="s">
        <v>9</v>
      </c>
      <c r="F133" s="27">
        <v>1462656.46</v>
      </c>
      <c r="G133" s="27">
        <v>0</v>
      </c>
      <c r="H133" s="288">
        <f t="shared" si="147"/>
        <v>1462656.46</v>
      </c>
      <c r="I133" s="27">
        <v>0</v>
      </c>
      <c r="J133" s="27">
        <f t="shared" si="160"/>
        <v>1462656.46</v>
      </c>
      <c r="K133" s="261" t="s">
        <v>14</v>
      </c>
      <c r="L133" s="257">
        <f>SUMIF('Allocation Factors'!$B$3:$B$88,'Current Income Tax Expense'!K133,'Allocation Factors'!$P$3:$P$88)</f>
        <v>0</v>
      </c>
      <c r="M133" s="27">
        <f t="shared" si="152"/>
        <v>0</v>
      </c>
      <c r="N133" s="27">
        <f t="shared" si="153"/>
        <v>0</v>
      </c>
      <c r="O133" s="27">
        <f t="shared" si="154"/>
        <v>0</v>
      </c>
      <c r="P133" s="27">
        <f t="shared" si="169"/>
        <v>0</v>
      </c>
    </row>
    <row r="134" spans="1:16">
      <c r="A134" s="25" t="s">
        <v>587</v>
      </c>
      <c r="B134" s="26">
        <v>287048</v>
      </c>
      <c r="C134" s="259">
        <v>705.42499999999995</v>
      </c>
      <c r="D134" s="26" t="s">
        <v>796</v>
      </c>
      <c r="E134" s="26" t="s">
        <v>9</v>
      </c>
      <c r="F134" s="27">
        <v>2549407.92</v>
      </c>
      <c r="G134" s="27">
        <v>0</v>
      </c>
      <c r="H134" s="288">
        <f t="shared" si="147"/>
        <v>2549407.92</v>
      </c>
      <c r="I134" s="27">
        <v>-563391</v>
      </c>
      <c r="J134" s="27">
        <f t="shared" ref="J134" si="175">SUM(H134:I134)</f>
        <v>1986016.92</v>
      </c>
      <c r="K134" s="261" t="s">
        <v>25</v>
      </c>
      <c r="L134" s="257">
        <f>SUMIF('Allocation Factors'!$B$3:$B$88,'Current Income Tax Expense'!K134,'Allocation Factors'!$P$3:$P$88)</f>
        <v>1</v>
      </c>
      <c r="M134" s="27">
        <f t="shared" ref="M134" si="176">ROUND(H134*L134,0)</f>
        <v>2549408</v>
      </c>
      <c r="N134" s="27">
        <f t="shared" ref="N134" si="177">ROUND(I134*L134,0)</f>
        <v>-563391</v>
      </c>
      <c r="O134" s="27">
        <f t="shared" ref="O134" si="178">SUM(M134:N134)</f>
        <v>1986017</v>
      </c>
      <c r="P134" s="27">
        <f t="shared" ref="P134" si="179">O134</f>
        <v>1986017</v>
      </c>
    </row>
    <row r="135" spans="1:16">
      <c r="A135" s="84" t="s">
        <v>612</v>
      </c>
      <c r="B135" s="26">
        <v>287254</v>
      </c>
      <c r="C135" s="259">
        <v>705.45</v>
      </c>
      <c r="D135" s="26" t="s">
        <v>8</v>
      </c>
      <c r="E135" s="26" t="s">
        <v>9</v>
      </c>
      <c r="F135" s="27">
        <v>325204.27</v>
      </c>
      <c r="G135" s="27">
        <v>0</v>
      </c>
      <c r="H135" s="288">
        <f t="shared" si="147"/>
        <v>325204.27</v>
      </c>
      <c r="I135" s="27">
        <v>0</v>
      </c>
      <c r="J135" s="27">
        <f t="shared" si="160"/>
        <v>325204.27</v>
      </c>
      <c r="K135" s="261" t="s">
        <v>16</v>
      </c>
      <c r="L135" s="257">
        <f>SUMIF('Allocation Factors'!$B$3:$B$88,'Current Income Tax Expense'!K135,'Allocation Factors'!$P$3:$P$88)</f>
        <v>0</v>
      </c>
      <c r="M135" s="27">
        <f t="shared" ref="M135" si="180">ROUND(H135*L135,0)</f>
        <v>0</v>
      </c>
      <c r="N135" s="27">
        <f t="shared" ref="N135" si="181">ROUND(I135*L135,0)</f>
        <v>0</v>
      </c>
      <c r="O135" s="27">
        <f t="shared" ref="O135" si="182">SUM(M135:N135)</f>
        <v>0</v>
      </c>
      <c r="P135" s="27">
        <f t="shared" ref="P135" si="183">O135</f>
        <v>0</v>
      </c>
    </row>
    <row r="136" spans="1:16">
      <c r="A136" s="25" t="s">
        <v>407</v>
      </c>
      <c r="B136" s="26">
        <v>287255</v>
      </c>
      <c r="C136" s="259">
        <v>705.45100000000002</v>
      </c>
      <c r="D136" s="26" t="s">
        <v>8</v>
      </c>
      <c r="E136" s="26" t="s">
        <v>9</v>
      </c>
      <c r="F136" s="27">
        <v>-5209412.5</v>
      </c>
      <c r="G136" s="27">
        <v>0</v>
      </c>
      <c r="H136" s="288">
        <f t="shared" si="147"/>
        <v>-5209412.5</v>
      </c>
      <c r="I136" s="27">
        <v>0</v>
      </c>
      <c r="J136" s="27">
        <f t="shared" si="160"/>
        <v>-5209412.5</v>
      </c>
      <c r="K136" s="261" t="s">
        <v>28</v>
      </c>
      <c r="L136" s="257">
        <f>SUMIF('Allocation Factors'!$B$3:$B$88,'Current Income Tax Expense'!K136,'Allocation Factors'!$P$3:$P$88)</f>
        <v>0</v>
      </c>
      <c r="M136" s="27">
        <f t="shared" si="152"/>
        <v>0</v>
      </c>
      <c r="N136" s="27">
        <f t="shared" si="153"/>
        <v>0</v>
      </c>
      <c r="O136" s="27">
        <f t="shared" si="154"/>
        <v>0</v>
      </c>
      <c r="P136" s="27">
        <f t="shared" si="169"/>
        <v>0</v>
      </c>
    </row>
    <row r="137" spans="1:16">
      <c r="A137" s="25" t="s">
        <v>586</v>
      </c>
      <c r="B137" s="26">
        <v>287256</v>
      </c>
      <c r="C137" s="259">
        <v>705.452</v>
      </c>
      <c r="D137" s="26" t="s">
        <v>8</v>
      </c>
      <c r="E137" s="26" t="s">
        <v>9</v>
      </c>
      <c r="F137" s="27">
        <v>-120580.81</v>
      </c>
      <c r="G137" s="27">
        <v>0</v>
      </c>
      <c r="H137" s="288">
        <f t="shared" si="147"/>
        <v>-120580.81</v>
      </c>
      <c r="I137" s="27">
        <v>0</v>
      </c>
      <c r="J137" s="27">
        <f t="shared" ref="J137" si="184">SUM(H137:I137)</f>
        <v>-120580.81</v>
      </c>
      <c r="K137" s="261" t="s">
        <v>25</v>
      </c>
      <c r="L137" s="257">
        <f>SUMIF('Allocation Factors'!$B$3:$B$88,'Current Income Tax Expense'!K137,'Allocation Factors'!$P$3:$P$88)</f>
        <v>1</v>
      </c>
      <c r="M137" s="27">
        <f t="shared" ref="M137" si="185">ROUND(H137*L137,0)</f>
        <v>-120581</v>
      </c>
      <c r="N137" s="27">
        <f t="shared" ref="N137" si="186">ROUND(I137*L137,0)</f>
        <v>0</v>
      </c>
      <c r="O137" s="27">
        <f t="shared" ref="O137" si="187">SUM(M137:N137)</f>
        <v>-120581</v>
      </c>
      <c r="P137" s="27">
        <f t="shared" ref="P137" si="188">O137</f>
        <v>-120581</v>
      </c>
    </row>
    <row r="138" spans="1:16">
      <c r="A138" s="25" t="s">
        <v>408</v>
      </c>
      <c r="B138" s="26">
        <v>287257</v>
      </c>
      <c r="C138" s="259">
        <v>705.45299999999997</v>
      </c>
      <c r="D138" s="26" t="s">
        <v>8</v>
      </c>
      <c r="E138" s="26" t="s">
        <v>9</v>
      </c>
      <c r="F138" s="27">
        <v>56772</v>
      </c>
      <c r="G138" s="27">
        <v>0</v>
      </c>
      <c r="H138" s="288">
        <f t="shared" si="147"/>
        <v>56772</v>
      </c>
      <c r="I138" s="27">
        <v>0</v>
      </c>
      <c r="J138" s="27">
        <f t="shared" si="160"/>
        <v>56772</v>
      </c>
      <c r="K138" s="261" t="s">
        <v>27</v>
      </c>
      <c r="L138" s="257">
        <f>SUMIF('Allocation Factors'!$B$3:$B$88,'Current Income Tax Expense'!K138,'Allocation Factors'!$P$3:$P$88)</f>
        <v>0</v>
      </c>
      <c r="M138" s="27">
        <f t="shared" si="152"/>
        <v>0</v>
      </c>
      <c r="N138" s="27">
        <f t="shared" si="153"/>
        <v>0</v>
      </c>
      <c r="O138" s="27">
        <f t="shared" si="154"/>
        <v>0</v>
      </c>
      <c r="P138" s="27">
        <f t="shared" si="169"/>
        <v>0</v>
      </c>
    </row>
    <row r="139" spans="1:16">
      <c r="A139" s="25" t="s">
        <v>409</v>
      </c>
      <c r="B139" s="26">
        <v>287259</v>
      </c>
      <c r="C139" s="259">
        <v>705.45500000000004</v>
      </c>
      <c r="D139" s="26" t="s">
        <v>8</v>
      </c>
      <c r="E139" s="26" t="s">
        <v>9</v>
      </c>
      <c r="F139" s="27">
        <v>12544.560000000056</v>
      </c>
      <c r="G139" s="27">
        <v>0</v>
      </c>
      <c r="H139" s="288">
        <f t="shared" ref="H139:H172" si="189">IF(E139="U",F139,0)</f>
        <v>12544.560000000056</v>
      </c>
      <c r="I139" s="27">
        <v>0</v>
      </c>
      <c r="J139" s="27">
        <f t="shared" si="160"/>
        <v>12544.560000000056</v>
      </c>
      <c r="K139" s="261" t="s">
        <v>30</v>
      </c>
      <c r="L139" s="257">
        <f>SUMIF('Allocation Factors'!$B$3:$B$88,'Current Income Tax Expense'!K139,'Allocation Factors'!$P$3:$P$88)</f>
        <v>0</v>
      </c>
      <c r="M139" s="27">
        <f t="shared" si="152"/>
        <v>0</v>
      </c>
      <c r="N139" s="27">
        <f t="shared" si="153"/>
        <v>0</v>
      </c>
      <c r="O139" s="27">
        <f t="shared" si="154"/>
        <v>0</v>
      </c>
      <c r="P139" s="27">
        <f t="shared" si="169"/>
        <v>0</v>
      </c>
    </row>
    <row r="140" spans="1:16">
      <c r="A140" s="25" t="s">
        <v>725</v>
      </c>
      <c r="B140" s="26">
        <v>287235</v>
      </c>
      <c r="C140" s="259">
        <v>705.51099999999997</v>
      </c>
      <c r="D140" s="26" t="s">
        <v>8</v>
      </c>
      <c r="E140" s="26" t="s">
        <v>9</v>
      </c>
      <c r="F140" s="27">
        <v>1883236.5399999998</v>
      </c>
      <c r="G140" s="27">
        <v>0</v>
      </c>
      <c r="H140" s="288">
        <f t="shared" si="189"/>
        <v>1883236.5399999998</v>
      </c>
      <c r="I140" s="27">
        <v>0</v>
      </c>
      <c r="J140" s="27">
        <f t="shared" si="160"/>
        <v>1883236.5399999998</v>
      </c>
      <c r="K140" s="261" t="s">
        <v>14</v>
      </c>
      <c r="L140" s="257">
        <f>SUMIF('Allocation Factors'!$B$3:$B$88,'Current Income Tax Expense'!K140,'Allocation Factors'!$P$3:$P$88)</f>
        <v>0</v>
      </c>
      <c r="M140" s="27">
        <f t="shared" ref="M140" si="190">ROUND(H140*L140,0)</f>
        <v>0</v>
      </c>
      <c r="N140" s="27">
        <f t="shared" ref="N140" si="191">ROUND(I140*L140,0)</f>
        <v>0</v>
      </c>
      <c r="O140" s="27">
        <f t="shared" ref="O140" si="192">SUM(M140:N140)</f>
        <v>0</v>
      </c>
      <c r="P140" s="27">
        <f t="shared" ref="P140" si="193">O140</f>
        <v>0</v>
      </c>
    </row>
    <row r="141" spans="1:16">
      <c r="A141" s="84" t="s">
        <v>726</v>
      </c>
      <c r="B141" s="26">
        <v>287233</v>
      </c>
      <c r="C141" s="259">
        <v>705.51499999999999</v>
      </c>
      <c r="D141" s="26" t="s">
        <v>8</v>
      </c>
      <c r="E141" s="26" t="s">
        <v>9</v>
      </c>
      <c r="F141" s="27">
        <v>-3866898.42</v>
      </c>
      <c r="G141" s="27">
        <v>0</v>
      </c>
      <c r="H141" s="288">
        <f t="shared" si="189"/>
        <v>-3866898.42</v>
      </c>
      <c r="I141" s="27">
        <v>0</v>
      </c>
      <c r="J141" s="27">
        <f t="shared" si="160"/>
        <v>-3866898.42</v>
      </c>
      <c r="K141" s="261" t="s">
        <v>14</v>
      </c>
      <c r="L141" s="257">
        <f>SUMIF('Allocation Factors'!$B$3:$B$88,'Current Income Tax Expense'!K141,'Allocation Factors'!$P$3:$P$88)</f>
        <v>0</v>
      </c>
      <c r="M141" s="27">
        <f t="shared" si="152"/>
        <v>0</v>
      </c>
      <c r="N141" s="27">
        <f t="shared" si="153"/>
        <v>0</v>
      </c>
      <c r="O141" s="27">
        <f t="shared" si="154"/>
        <v>0</v>
      </c>
      <c r="P141" s="27">
        <f t="shared" si="169"/>
        <v>0</v>
      </c>
    </row>
    <row r="142" spans="1:16">
      <c r="A142" s="84" t="s">
        <v>727</v>
      </c>
      <c r="B142" s="26">
        <v>287231</v>
      </c>
      <c r="C142" s="259">
        <v>705.51900000000001</v>
      </c>
      <c r="D142" s="26" t="s">
        <v>8</v>
      </c>
      <c r="E142" s="261" t="s">
        <v>9</v>
      </c>
      <c r="F142" s="27">
        <v>-15068088.570000002</v>
      </c>
      <c r="G142" s="27">
        <v>0</v>
      </c>
      <c r="H142" s="288">
        <f t="shared" si="189"/>
        <v>-15068088.570000002</v>
      </c>
      <c r="I142" s="27">
        <v>0</v>
      </c>
      <c r="J142" s="27">
        <f t="shared" si="160"/>
        <v>-15068088.570000002</v>
      </c>
      <c r="K142" s="261" t="s">
        <v>14</v>
      </c>
      <c r="L142" s="257">
        <f>SUMIF('Allocation Factors'!$B$3:$B$88,'Current Income Tax Expense'!K142,'Allocation Factors'!$P$3:$P$88)</f>
        <v>0</v>
      </c>
      <c r="M142" s="27">
        <f t="shared" si="152"/>
        <v>0</v>
      </c>
      <c r="N142" s="27">
        <f t="shared" si="153"/>
        <v>0</v>
      </c>
      <c r="O142" s="27">
        <f t="shared" si="154"/>
        <v>0</v>
      </c>
      <c r="P142" s="27">
        <f t="shared" si="169"/>
        <v>0</v>
      </c>
    </row>
    <row r="143" spans="1:16">
      <c r="A143" s="84" t="s">
        <v>728</v>
      </c>
      <c r="B143" s="26">
        <v>287230</v>
      </c>
      <c r="C143" s="259">
        <v>705.52099999999996</v>
      </c>
      <c r="D143" s="26" t="s">
        <v>8</v>
      </c>
      <c r="E143" s="261" t="s">
        <v>9</v>
      </c>
      <c r="F143" s="27">
        <v>-42838.300000000047</v>
      </c>
      <c r="G143" s="27">
        <v>0</v>
      </c>
      <c r="H143" s="288">
        <f t="shared" si="189"/>
        <v>-42838.300000000047</v>
      </c>
      <c r="I143" s="27">
        <v>0</v>
      </c>
      <c r="J143" s="27">
        <f t="shared" si="160"/>
        <v>-42838.300000000047</v>
      </c>
      <c r="K143" s="261" t="s">
        <v>14</v>
      </c>
      <c r="L143" s="257">
        <f>SUMIF('Allocation Factors'!$B$3:$B$88,'Current Income Tax Expense'!K143,'Allocation Factors'!$P$3:$P$88)</f>
        <v>0</v>
      </c>
      <c r="M143" s="27">
        <f t="shared" si="152"/>
        <v>0</v>
      </c>
      <c r="N143" s="27">
        <f t="shared" si="153"/>
        <v>0</v>
      </c>
      <c r="O143" s="27">
        <f t="shared" si="154"/>
        <v>0</v>
      </c>
      <c r="P143" s="27">
        <f t="shared" si="169"/>
        <v>0</v>
      </c>
    </row>
    <row r="144" spans="1:16">
      <c r="A144" s="84" t="s">
        <v>729</v>
      </c>
      <c r="B144" s="26">
        <v>287227</v>
      </c>
      <c r="C144" s="259">
        <v>705.53099999999995</v>
      </c>
      <c r="D144" s="26" t="s">
        <v>8</v>
      </c>
      <c r="E144" s="26" t="s">
        <v>9</v>
      </c>
      <c r="F144" s="27">
        <v>-7423242.3299999982</v>
      </c>
      <c r="G144" s="27">
        <v>0</v>
      </c>
      <c r="H144" s="288">
        <f t="shared" si="189"/>
        <v>-7423242.3299999982</v>
      </c>
      <c r="I144" s="27">
        <v>0</v>
      </c>
      <c r="J144" s="27">
        <f t="shared" si="160"/>
        <v>-7423242.3299999982</v>
      </c>
      <c r="K144" s="261" t="s">
        <v>14</v>
      </c>
      <c r="L144" s="257">
        <f>SUMIF('Allocation Factors'!$B$3:$B$88,'Current Income Tax Expense'!K144,'Allocation Factors'!$P$3:$P$88)</f>
        <v>0</v>
      </c>
      <c r="M144" s="27">
        <f t="shared" si="152"/>
        <v>0</v>
      </c>
      <c r="N144" s="27">
        <f t="shared" si="153"/>
        <v>0</v>
      </c>
      <c r="O144" s="27">
        <f t="shared" si="154"/>
        <v>0</v>
      </c>
      <c r="P144" s="27">
        <f t="shared" si="169"/>
        <v>0</v>
      </c>
    </row>
    <row r="145" spans="1:16">
      <c r="A145" s="84" t="s">
        <v>360</v>
      </c>
      <c r="B145" s="26">
        <v>287184</v>
      </c>
      <c r="C145" s="259">
        <v>705.60500000000002</v>
      </c>
      <c r="D145" s="26" t="s">
        <v>8</v>
      </c>
      <c r="E145" s="261" t="s">
        <v>312</v>
      </c>
      <c r="F145" s="27">
        <v>1770086.8800000004</v>
      </c>
      <c r="G145" s="27">
        <v>0</v>
      </c>
      <c r="H145" s="288">
        <f t="shared" si="189"/>
        <v>0</v>
      </c>
      <c r="I145" s="27">
        <v>0</v>
      </c>
      <c r="J145" s="27">
        <f t="shared" si="160"/>
        <v>0</v>
      </c>
      <c r="K145" s="261" t="s">
        <v>310</v>
      </c>
      <c r="L145" s="257">
        <f>SUMIF('Allocation Factors'!$B$3:$B$88,'Current Income Tax Expense'!K145,'Allocation Factors'!$P$3:$P$88)</f>
        <v>0</v>
      </c>
      <c r="M145" s="27">
        <f t="shared" si="152"/>
        <v>0</v>
      </c>
      <c r="N145" s="27">
        <f t="shared" ref="N145" si="194">ROUND(I145*L145,0)</f>
        <v>0</v>
      </c>
      <c r="O145" s="27">
        <f t="shared" ref="O145" si="195">SUM(M145:N145)</f>
        <v>0</v>
      </c>
      <c r="P145" s="27">
        <f t="shared" ref="P145" si="196">O145</f>
        <v>0</v>
      </c>
    </row>
    <row r="146" spans="1:16">
      <c r="A146" s="84" t="s">
        <v>238</v>
      </c>
      <c r="B146" s="26">
        <v>287337</v>
      </c>
      <c r="C146" s="259">
        <v>715.10500000000002</v>
      </c>
      <c r="D146" s="26" t="s">
        <v>8</v>
      </c>
      <c r="E146" s="26" t="s">
        <v>9</v>
      </c>
      <c r="F146" s="27">
        <v>193925.53000000026</v>
      </c>
      <c r="G146" s="27">
        <v>0</v>
      </c>
      <c r="H146" s="288">
        <f t="shared" si="189"/>
        <v>193925.53000000026</v>
      </c>
      <c r="I146" s="27">
        <v>0</v>
      </c>
      <c r="J146" s="27">
        <f t="shared" si="160"/>
        <v>193925.53000000026</v>
      </c>
      <c r="K146" s="26" t="s">
        <v>18</v>
      </c>
      <c r="L146" s="257">
        <f>SUMIF('Allocation Factors'!$B$3:$B$88,'Current Income Tax Expense'!K146,'Allocation Factors'!$P$3:$P$88)</f>
        <v>7.9787774498314715E-2</v>
      </c>
      <c r="M146" s="27">
        <f t="shared" si="152"/>
        <v>15473</v>
      </c>
      <c r="N146" s="27">
        <f>ROUND(I146*L146,0)</f>
        <v>0</v>
      </c>
      <c r="O146" s="27">
        <f t="shared" si="154"/>
        <v>15473</v>
      </c>
      <c r="P146" s="27">
        <f t="shared" si="169"/>
        <v>15473</v>
      </c>
    </row>
    <row r="147" spans="1:16">
      <c r="A147" s="25" t="s">
        <v>410</v>
      </c>
      <c r="B147" s="26">
        <v>287316</v>
      </c>
      <c r="C147" s="259">
        <v>715.72</v>
      </c>
      <c r="D147" s="26" t="s">
        <v>8</v>
      </c>
      <c r="E147" s="26" t="s">
        <v>9</v>
      </c>
      <c r="F147" s="27">
        <v>-506357.61</v>
      </c>
      <c r="G147" s="27">
        <v>0</v>
      </c>
      <c r="H147" s="288">
        <f t="shared" si="189"/>
        <v>-506357.61</v>
      </c>
      <c r="I147" s="27">
        <v>0</v>
      </c>
      <c r="J147" s="27">
        <f t="shared" si="160"/>
        <v>-506357.61</v>
      </c>
      <c r="K147" s="26" t="s">
        <v>14</v>
      </c>
      <c r="L147" s="257">
        <f>SUMIF('Allocation Factors'!$B$3:$B$88,'Current Income Tax Expense'!K147,'Allocation Factors'!$P$3:$P$88)</f>
        <v>0</v>
      </c>
      <c r="M147" s="27">
        <f t="shared" si="152"/>
        <v>0</v>
      </c>
      <c r="N147" s="27">
        <f t="shared" si="153"/>
        <v>0</v>
      </c>
      <c r="O147" s="27">
        <f t="shared" si="154"/>
        <v>0</v>
      </c>
      <c r="P147" s="27">
        <f t="shared" si="169"/>
        <v>0</v>
      </c>
    </row>
    <row r="148" spans="1:16">
      <c r="A148" s="84" t="s">
        <v>337</v>
      </c>
      <c r="B148" s="26">
        <v>287219</v>
      </c>
      <c r="C148" s="259">
        <v>715.81</v>
      </c>
      <c r="D148" s="26" t="s">
        <v>8</v>
      </c>
      <c r="E148" s="261" t="s">
        <v>9</v>
      </c>
      <c r="F148" s="27">
        <v>35.320000000006985</v>
      </c>
      <c r="G148" s="27">
        <v>0</v>
      </c>
      <c r="H148" s="288">
        <f t="shared" si="189"/>
        <v>35.320000000006985</v>
      </c>
      <c r="I148" s="27">
        <v>0</v>
      </c>
      <c r="J148" s="27">
        <f t="shared" si="160"/>
        <v>35.320000000006985</v>
      </c>
      <c r="K148" s="261" t="s">
        <v>143</v>
      </c>
      <c r="L148" s="257">
        <f>SUMIF('Allocation Factors'!$B$3:$B$88,'Current Income Tax Expense'!K148,'Allocation Factors'!$P$3:$P$88)</f>
        <v>0.22162982918040364</v>
      </c>
      <c r="M148" s="27">
        <f t="shared" si="152"/>
        <v>8</v>
      </c>
      <c r="N148" s="27">
        <f t="shared" ref="N148:N162" si="197">ROUND(I148*L148,0)</f>
        <v>0</v>
      </c>
      <c r="O148" s="27">
        <f t="shared" ref="O148:O177" si="198">SUM(M148:N148)</f>
        <v>8</v>
      </c>
      <c r="P148" s="27">
        <f t="shared" si="169"/>
        <v>8</v>
      </c>
    </row>
    <row r="149" spans="1:16">
      <c r="A149" s="25" t="s">
        <v>411</v>
      </c>
      <c r="B149" s="26">
        <v>287327</v>
      </c>
      <c r="C149" s="259">
        <v>720.3</v>
      </c>
      <c r="D149" s="26" t="s">
        <v>8</v>
      </c>
      <c r="E149" s="261" t="s">
        <v>9</v>
      </c>
      <c r="F149" s="27">
        <v>-143750</v>
      </c>
      <c r="G149" s="27">
        <v>0</v>
      </c>
      <c r="H149" s="288">
        <f t="shared" si="189"/>
        <v>-143750</v>
      </c>
      <c r="I149" s="27">
        <v>0</v>
      </c>
      <c r="J149" s="27">
        <f t="shared" si="160"/>
        <v>-143750</v>
      </c>
      <c r="K149" s="261" t="s">
        <v>10</v>
      </c>
      <c r="L149" s="257">
        <f>SUMIF('Allocation Factors'!$B$3:$B$88,'Current Income Tax Expense'!K149,'Allocation Factors'!$P$3:$P$88)</f>
        <v>7.0845810240555085E-2</v>
      </c>
      <c r="M149" s="27">
        <f t="shared" si="152"/>
        <v>-10184</v>
      </c>
      <c r="N149" s="27">
        <f t="shared" si="197"/>
        <v>0</v>
      </c>
      <c r="O149" s="27">
        <f t="shared" si="198"/>
        <v>-10184</v>
      </c>
      <c r="P149" s="27">
        <f t="shared" si="169"/>
        <v>-10184</v>
      </c>
    </row>
    <row r="150" spans="1:16">
      <c r="A150" s="25" t="s">
        <v>412</v>
      </c>
      <c r="B150" s="26">
        <v>287447</v>
      </c>
      <c r="C150" s="259">
        <v>720.83</v>
      </c>
      <c r="D150" s="26" t="s">
        <v>8</v>
      </c>
      <c r="E150" s="26" t="s">
        <v>312</v>
      </c>
      <c r="F150" s="27">
        <v>-1139367.3399999999</v>
      </c>
      <c r="G150" s="27">
        <v>0</v>
      </c>
      <c r="H150" s="288">
        <f t="shared" si="189"/>
        <v>0</v>
      </c>
      <c r="I150" s="27">
        <v>0</v>
      </c>
      <c r="J150" s="27">
        <f t="shared" si="160"/>
        <v>0</v>
      </c>
      <c r="K150" s="26" t="s">
        <v>310</v>
      </c>
      <c r="L150" s="257">
        <f>SUMIF('Allocation Factors'!$B$3:$B$88,'Current Income Tax Expense'!K150,'Allocation Factors'!$P$3:$P$88)</f>
        <v>0</v>
      </c>
      <c r="M150" s="27">
        <f t="shared" si="152"/>
        <v>0</v>
      </c>
      <c r="N150" s="27">
        <f t="shared" si="197"/>
        <v>0</v>
      </c>
      <c r="O150" s="27">
        <f t="shared" si="198"/>
        <v>0</v>
      </c>
      <c r="P150" s="27">
        <f t="shared" si="169"/>
        <v>0</v>
      </c>
    </row>
    <row r="151" spans="1:16">
      <c r="A151" s="25" t="s">
        <v>626</v>
      </c>
      <c r="B151" s="26">
        <v>287336</v>
      </c>
      <c r="C151" s="259">
        <v>730.12</v>
      </c>
      <c r="D151" s="26" t="s">
        <v>8</v>
      </c>
      <c r="E151" s="26" t="s">
        <v>312</v>
      </c>
      <c r="F151" s="27">
        <v>-120412288.73</v>
      </c>
      <c r="G151" s="27">
        <v>0</v>
      </c>
      <c r="H151" s="288">
        <f t="shared" si="189"/>
        <v>0</v>
      </c>
      <c r="I151" s="27">
        <v>0</v>
      </c>
      <c r="J151" s="27">
        <f t="shared" si="160"/>
        <v>0</v>
      </c>
      <c r="K151" s="26" t="s">
        <v>310</v>
      </c>
      <c r="L151" s="257">
        <f>SUMIF('Allocation Factors'!$B$3:$B$88,'Current Income Tax Expense'!K151,'Allocation Factors'!$P$3:$P$88)</f>
        <v>0</v>
      </c>
      <c r="M151" s="27">
        <f t="shared" si="152"/>
        <v>0</v>
      </c>
      <c r="N151" s="27">
        <f t="shared" si="197"/>
        <v>0</v>
      </c>
      <c r="O151" s="27">
        <f t="shared" si="198"/>
        <v>0</v>
      </c>
      <c r="P151" s="27">
        <f t="shared" si="169"/>
        <v>0</v>
      </c>
    </row>
    <row r="152" spans="1:16">
      <c r="A152" s="25" t="s">
        <v>585</v>
      </c>
      <c r="B152" s="26">
        <v>287395</v>
      </c>
      <c r="C152" s="259">
        <v>730.17499999999995</v>
      </c>
      <c r="D152" s="26" t="s">
        <v>8</v>
      </c>
      <c r="E152" s="26" t="s">
        <v>312</v>
      </c>
      <c r="F152" s="27">
        <v>120136913</v>
      </c>
      <c r="G152" s="27">
        <v>0</v>
      </c>
      <c r="H152" s="288">
        <f t="shared" si="189"/>
        <v>0</v>
      </c>
      <c r="I152" s="27">
        <v>0</v>
      </c>
      <c r="J152" s="27">
        <f t="shared" ref="J152" si="199">SUM(H152:I152)</f>
        <v>0</v>
      </c>
      <c r="K152" s="26" t="s">
        <v>310</v>
      </c>
      <c r="L152" s="257">
        <f>SUMIF('Allocation Factors'!$B$3:$B$88,'Current Income Tax Expense'!K152,'Allocation Factors'!$P$3:$P$88)</f>
        <v>0</v>
      </c>
      <c r="M152" s="27">
        <f t="shared" ref="M152" si="200">ROUND(H152*L152,0)</f>
        <v>0</v>
      </c>
      <c r="N152" s="27">
        <f t="shared" ref="N152" si="201">ROUND(I152*L152,0)</f>
        <v>0</v>
      </c>
      <c r="O152" s="27">
        <f t="shared" ref="O152" si="202">SUM(M152:N152)</f>
        <v>0</v>
      </c>
      <c r="P152" s="27">
        <f t="shared" ref="P152" si="203">O152</f>
        <v>0</v>
      </c>
    </row>
    <row r="153" spans="1:16">
      <c r="A153" s="25" t="s">
        <v>413</v>
      </c>
      <c r="B153" s="26">
        <v>287675</v>
      </c>
      <c r="C153" s="259">
        <v>740.1</v>
      </c>
      <c r="D153" s="26" t="s">
        <v>8</v>
      </c>
      <c r="E153" s="26" t="s">
        <v>9</v>
      </c>
      <c r="F153" s="27">
        <v>503781.12</v>
      </c>
      <c r="G153" s="27">
        <v>0</v>
      </c>
      <c r="H153" s="288">
        <f t="shared" si="189"/>
        <v>503781.12</v>
      </c>
      <c r="I153" s="27">
        <v>0</v>
      </c>
      <c r="J153" s="27">
        <f t="shared" si="160"/>
        <v>503781.12</v>
      </c>
      <c r="K153" s="26" t="s">
        <v>15</v>
      </c>
      <c r="L153" s="257">
        <f>SUMIF('Allocation Factors'!$B$3:$B$88,'Current Income Tax Expense'!K153,'Allocation Factors'!$P$3:$P$88)</f>
        <v>6.8841450639549967E-2</v>
      </c>
      <c r="M153" s="27">
        <f t="shared" si="152"/>
        <v>34681</v>
      </c>
      <c r="N153" s="27">
        <f t="shared" si="197"/>
        <v>0</v>
      </c>
      <c r="O153" s="27">
        <f t="shared" si="198"/>
        <v>34681</v>
      </c>
      <c r="P153" s="27">
        <f t="shared" si="169"/>
        <v>34681</v>
      </c>
    </row>
    <row r="154" spans="1:16">
      <c r="A154" s="25" t="s">
        <v>338</v>
      </c>
      <c r="B154" s="26">
        <v>287214</v>
      </c>
      <c r="C154" s="259">
        <v>910.245</v>
      </c>
      <c r="D154" s="26" t="s">
        <v>8</v>
      </c>
      <c r="E154" s="26" t="s">
        <v>9</v>
      </c>
      <c r="F154" s="27">
        <v>-121368.40000000002</v>
      </c>
      <c r="G154" s="27">
        <v>0</v>
      </c>
      <c r="H154" s="288">
        <f t="shared" si="189"/>
        <v>-121368.40000000002</v>
      </c>
      <c r="I154" s="27">
        <v>0</v>
      </c>
      <c r="J154" s="27">
        <f t="shared" si="160"/>
        <v>-121368.40000000002</v>
      </c>
      <c r="K154" s="26" t="s">
        <v>10</v>
      </c>
      <c r="L154" s="257">
        <f>SUMIF('Allocation Factors'!$B$3:$B$88,'Current Income Tax Expense'!K154,'Allocation Factors'!$P$3:$P$88)</f>
        <v>7.0845810240555085E-2</v>
      </c>
      <c r="M154" s="27">
        <f t="shared" si="152"/>
        <v>-8598</v>
      </c>
      <c r="N154" s="27">
        <f t="shared" si="197"/>
        <v>0</v>
      </c>
      <c r="O154" s="27">
        <f t="shared" si="198"/>
        <v>-8598</v>
      </c>
      <c r="P154" s="27">
        <f t="shared" si="169"/>
        <v>-8598</v>
      </c>
    </row>
    <row r="155" spans="1:16">
      <c r="A155" s="502" t="s">
        <v>629</v>
      </c>
      <c r="B155" s="286">
        <v>287179</v>
      </c>
      <c r="C155" s="259">
        <v>910.53499999999997</v>
      </c>
      <c r="D155" s="26" t="s">
        <v>8</v>
      </c>
      <c r="E155" s="26" t="s">
        <v>312</v>
      </c>
      <c r="F155" s="27">
        <v>-24865923.32</v>
      </c>
      <c r="G155" s="27">
        <v>0</v>
      </c>
      <c r="H155" s="288">
        <f t="shared" si="189"/>
        <v>0</v>
      </c>
      <c r="I155" s="27">
        <v>0</v>
      </c>
      <c r="J155" s="27">
        <f t="shared" ref="J155" si="204">SUM(H155:I155)</f>
        <v>0</v>
      </c>
      <c r="K155" s="26" t="s">
        <v>310</v>
      </c>
      <c r="L155" s="257">
        <f>SUMIF('Allocation Factors'!$B$3:$B$88,'Current Income Tax Expense'!K155,'Allocation Factors'!$P$3:$P$88)</f>
        <v>0</v>
      </c>
      <c r="M155" s="27">
        <f t="shared" ref="M155" si="205">ROUND(H155*L155,0)</f>
        <v>0</v>
      </c>
      <c r="N155" s="27">
        <f t="shared" ref="N155" si="206">ROUND(I155*L155,0)</f>
        <v>0</v>
      </c>
      <c r="O155" s="27">
        <f t="shared" ref="O155" si="207">SUM(M155:N155)</f>
        <v>0</v>
      </c>
      <c r="P155" s="27">
        <f t="shared" ref="P155" si="208">O155</f>
        <v>0</v>
      </c>
    </row>
    <row r="156" spans="1:16">
      <c r="A156" s="25" t="s">
        <v>61</v>
      </c>
      <c r="B156" s="26">
        <v>287735</v>
      </c>
      <c r="C156" s="259">
        <v>910.90499999999997</v>
      </c>
      <c r="D156" s="26" t="s">
        <v>8</v>
      </c>
      <c r="E156" s="26" t="s">
        <v>9</v>
      </c>
      <c r="F156" s="27">
        <v>1477121</v>
      </c>
      <c r="G156" s="27">
        <v>0</v>
      </c>
      <c r="H156" s="288">
        <f t="shared" si="189"/>
        <v>1477121</v>
      </c>
      <c r="I156" s="27">
        <v>0</v>
      </c>
      <c r="J156" s="27">
        <f t="shared" si="160"/>
        <v>1477121</v>
      </c>
      <c r="K156" s="261" t="s">
        <v>153</v>
      </c>
      <c r="L156" s="257">
        <f>SUMIF('Allocation Factors'!$B$3:$B$88,'Current Income Tax Expense'!K156,'Allocation Factors'!$P$3:$P$88)</f>
        <v>0.22613352113854845</v>
      </c>
      <c r="M156" s="27">
        <f t="shared" si="152"/>
        <v>334027</v>
      </c>
      <c r="N156" s="27">
        <f t="shared" si="197"/>
        <v>0</v>
      </c>
      <c r="O156" s="27">
        <f t="shared" si="198"/>
        <v>334027</v>
      </c>
      <c r="P156" s="27">
        <f t="shared" si="169"/>
        <v>334027</v>
      </c>
    </row>
    <row r="157" spans="1:16">
      <c r="A157" s="25" t="s">
        <v>741</v>
      </c>
      <c r="B157" s="26">
        <v>287273</v>
      </c>
      <c r="C157" s="259">
        <v>910.93499999999995</v>
      </c>
      <c r="D157" s="26" t="s">
        <v>8</v>
      </c>
      <c r="E157" s="26" t="s">
        <v>312</v>
      </c>
      <c r="F157" s="27">
        <v>1227364.3299999998</v>
      </c>
      <c r="G157" s="27">
        <v>0</v>
      </c>
      <c r="H157" s="288">
        <f t="shared" si="189"/>
        <v>0</v>
      </c>
      <c r="I157" s="27">
        <v>0</v>
      </c>
      <c r="J157" s="27">
        <f t="shared" si="160"/>
        <v>0</v>
      </c>
      <c r="K157" s="26" t="s">
        <v>310</v>
      </c>
      <c r="L157" s="257">
        <f>SUMIF('Allocation Factors'!$B$3:$B$88,'Current Income Tax Expense'!K157,'Allocation Factors'!$P$3:$P$88)</f>
        <v>0</v>
      </c>
      <c r="M157" s="27">
        <f t="shared" si="152"/>
        <v>0</v>
      </c>
      <c r="N157" s="27">
        <f t="shared" si="197"/>
        <v>0</v>
      </c>
      <c r="O157" s="27">
        <f t="shared" si="198"/>
        <v>0</v>
      </c>
      <c r="P157" s="27">
        <f t="shared" si="169"/>
        <v>0</v>
      </c>
    </row>
    <row r="158" spans="1:16">
      <c r="A158" s="25" t="s">
        <v>742</v>
      </c>
      <c r="B158" s="26">
        <v>287915</v>
      </c>
      <c r="C158" s="259">
        <v>910.93700000000001</v>
      </c>
      <c r="D158" s="26" t="s">
        <v>8</v>
      </c>
      <c r="E158" s="26" t="s">
        <v>312</v>
      </c>
      <c r="F158" s="27">
        <v>2347417.14</v>
      </c>
      <c r="G158" s="27">
        <v>0</v>
      </c>
      <c r="H158" s="288">
        <f t="shared" si="189"/>
        <v>0</v>
      </c>
      <c r="I158" s="27">
        <v>0</v>
      </c>
      <c r="J158" s="27">
        <f t="shared" si="160"/>
        <v>0</v>
      </c>
      <c r="K158" s="26" t="s">
        <v>310</v>
      </c>
      <c r="L158" s="257">
        <f>SUMIF('Allocation Factors'!$B$3:$B$88,'Current Income Tax Expense'!K158,'Allocation Factors'!$P$3:$P$88)</f>
        <v>0</v>
      </c>
      <c r="M158" s="27">
        <f t="shared" si="152"/>
        <v>0</v>
      </c>
      <c r="N158" s="27">
        <f t="shared" si="197"/>
        <v>0</v>
      </c>
      <c r="O158" s="27">
        <f t="shared" si="198"/>
        <v>0</v>
      </c>
      <c r="P158" s="27">
        <f t="shared" si="169"/>
        <v>0</v>
      </c>
    </row>
    <row r="159" spans="1:16">
      <c r="A159" s="25" t="s">
        <v>62</v>
      </c>
      <c r="B159" s="26">
        <v>287725</v>
      </c>
      <c r="C159" s="259">
        <v>920.1</v>
      </c>
      <c r="D159" s="26" t="s">
        <v>8</v>
      </c>
      <c r="E159" s="26" t="s">
        <v>312</v>
      </c>
      <c r="F159" s="27">
        <v>8696113</v>
      </c>
      <c r="G159" s="27">
        <v>0</v>
      </c>
      <c r="H159" s="288">
        <f t="shared" si="189"/>
        <v>0</v>
      </c>
      <c r="I159" s="27">
        <v>0</v>
      </c>
      <c r="J159" s="27">
        <f t="shared" si="160"/>
        <v>0</v>
      </c>
      <c r="K159" s="26" t="s">
        <v>310</v>
      </c>
      <c r="L159" s="257">
        <f>SUMIF('Allocation Factors'!$B$3:$B$88,'Current Income Tax Expense'!K159,'Allocation Factors'!$P$3:$P$88)</f>
        <v>0</v>
      </c>
      <c r="M159" s="27">
        <f t="shared" si="152"/>
        <v>0</v>
      </c>
      <c r="N159" s="27">
        <f t="shared" si="197"/>
        <v>0</v>
      </c>
      <c r="O159" s="27">
        <f t="shared" si="198"/>
        <v>0</v>
      </c>
      <c r="P159" s="27">
        <f t="shared" si="169"/>
        <v>0</v>
      </c>
    </row>
    <row r="160" spans="1:16">
      <c r="A160" s="25" t="s">
        <v>241</v>
      </c>
      <c r="B160" s="26">
        <v>287681</v>
      </c>
      <c r="C160" s="259">
        <v>920.11</v>
      </c>
      <c r="D160" s="26" t="s">
        <v>8</v>
      </c>
      <c r="E160" s="26" t="s">
        <v>9</v>
      </c>
      <c r="F160" s="27">
        <v>147944</v>
      </c>
      <c r="G160" s="27">
        <v>0</v>
      </c>
      <c r="H160" s="288">
        <f t="shared" si="189"/>
        <v>147944</v>
      </c>
      <c r="I160" s="27">
        <v>0</v>
      </c>
      <c r="J160" s="27">
        <f t="shared" si="160"/>
        <v>147944</v>
      </c>
      <c r="K160" s="261" t="s">
        <v>153</v>
      </c>
      <c r="L160" s="257">
        <f>SUMIF('Allocation Factors'!$B$3:$B$88,'Current Income Tax Expense'!K160,'Allocation Factors'!$P$3:$P$88)</f>
        <v>0.22613352113854845</v>
      </c>
      <c r="M160" s="27">
        <f t="shared" si="152"/>
        <v>33455</v>
      </c>
      <c r="N160" s="27">
        <f t="shared" si="197"/>
        <v>0</v>
      </c>
      <c r="O160" s="27">
        <f t="shared" si="198"/>
        <v>33455</v>
      </c>
      <c r="P160" s="27">
        <f t="shared" si="169"/>
        <v>33455</v>
      </c>
    </row>
    <row r="161" spans="1:16">
      <c r="A161" s="25" t="s">
        <v>39</v>
      </c>
      <c r="B161" s="26">
        <v>287399</v>
      </c>
      <c r="C161" s="259">
        <v>920.15</v>
      </c>
      <c r="D161" s="26" t="s">
        <v>8</v>
      </c>
      <c r="E161" s="26" t="s">
        <v>312</v>
      </c>
      <c r="F161" s="27">
        <v>-3406160.3099999987</v>
      </c>
      <c r="G161" s="27">
        <v>0</v>
      </c>
      <c r="H161" s="288">
        <f t="shared" si="189"/>
        <v>0</v>
      </c>
      <c r="I161" s="27">
        <v>0</v>
      </c>
      <c r="J161" s="27">
        <f t="shared" si="160"/>
        <v>0</v>
      </c>
      <c r="K161" s="26" t="s">
        <v>310</v>
      </c>
      <c r="L161" s="257">
        <f>SUMIF('Allocation Factors'!$B$3:$B$88,'Current Income Tax Expense'!K161,'Allocation Factors'!$P$3:$P$88)</f>
        <v>0</v>
      </c>
      <c r="M161" s="27">
        <f t="shared" si="152"/>
        <v>0</v>
      </c>
      <c r="N161" s="27">
        <f t="shared" si="197"/>
        <v>0</v>
      </c>
      <c r="O161" s="27">
        <f t="shared" si="198"/>
        <v>0</v>
      </c>
      <c r="P161" s="27">
        <f t="shared" si="169"/>
        <v>0</v>
      </c>
    </row>
    <row r="162" spans="1:16">
      <c r="A162" s="25" t="s">
        <v>414</v>
      </c>
      <c r="B162" s="26">
        <v>287300</v>
      </c>
      <c r="C162" s="259">
        <v>920.18200000000002</v>
      </c>
      <c r="D162" s="26" t="s">
        <v>8</v>
      </c>
      <c r="E162" s="26" t="s">
        <v>312</v>
      </c>
      <c r="F162" s="27">
        <v>-2482981.7599999979</v>
      </c>
      <c r="G162" s="27">
        <v>0</v>
      </c>
      <c r="H162" s="288">
        <f t="shared" si="189"/>
        <v>0</v>
      </c>
      <c r="I162" s="27">
        <v>0</v>
      </c>
      <c r="J162" s="27">
        <f t="shared" si="160"/>
        <v>0</v>
      </c>
      <c r="K162" s="26" t="s">
        <v>310</v>
      </c>
      <c r="L162" s="257">
        <f>SUMIF('Allocation Factors'!$B$3:$B$88,'Current Income Tax Expense'!K162,'Allocation Factors'!$P$3:$P$88)</f>
        <v>0</v>
      </c>
      <c r="M162" s="27">
        <f t="shared" si="152"/>
        <v>0</v>
      </c>
      <c r="N162" s="27">
        <f t="shared" si="197"/>
        <v>0</v>
      </c>
      <c r="O162" s="27">
        <f t="shared" si="198"/>
        <v>0</v>
      </c>
      <c r="P162" s="27">
        <f t="shared" si="169"/>
        <v>0</v>
      </c>
    </row>
    <row r="163" spans="1:16">
      <c r="A163" s="84" t="s">
        <v>786</v>
      </c>
      <c r="B163" s="26" t="s">
        <v>8</v>
      </c>
      <c r="C163" s="259" t="s">
        <v>8</v>
      </c>
      <c r="D163" s="261" t="s">
        <v>576</v>
      </c>
      <c r="E163" s="261" t="s">
        <v>9</v>
      </c>
      <c r="F163" s="27">
        <v>0</v>
      </c>
      <c r="G163" s="27">
        <v>0</v>
      </c>
      <c r="H163" s="288">
        <f>IF(E163="U",F163,0)</f>
        <v>0</v>
      </c>
      <c r="I163" s="27">
        <f>SCHMAT!K5</f>
        <v>175670</v>
      </c>
      <c r="J163" s="27">
        <f>SUM(H163:I163)</f>
        <v>175670</v>
      </c>
      <c r="K163" s="261" t="s">
        <v>16</v>
      </c>
      <c r="L163" s="257">
        <f>SUMIF('Allocation Factors'!$B$3:$B$88,'Current Income Tax Expense'!K163,'Allocation Factors'!$P$3:$P$88)</f>
        <v>0</v>
      </c>
      <c r="M163" s="27">
        <f>ROUND(H163*L163,0)</f>
        <v>0</v>
      </c>
      <c r="N163" s="27">
        <f>ROUND(I163*L163,0)</f>
        <v>0</v>
      </c>
      <c r="O163" s="27">
        <f>SUM(M163:N163)</f>
        <v>0</v>
      </c>
      <c r="P163" s="27">
        <f>O163</f>
        <v>0</v>
      </c>
    </row>
    <row r="164" spans="1:16">
      <c r="A164" s="84" t="s">
        <v>793</v>
      </c>
      <c r="B164" s="26" t="s">
        <v>8</v>
      </c>
      <c r="C164" s="259" t="s">
        <v>8</v>
      </c>
      <c r="D164" s="261" t="s">
        <v>576</v>
      </c>
      <c r="E164" s="261" t="s">
        <v>9</v>
      </c>
      <c r="F164" s="27">
        <v>0</v>
      </c>
      <c r="G164" s="27">
        <v>0</v>
      </c>
      <c r="H164" s="288">
        <f>IF(E164="U",F164,0)</f>
        <v>0</v>
      </c>
      <c r="I164" s="27">
        <f>SCHMAT!K6</f>
        <v>1738</v>
      </c>
      <c r="J164" s="27">
        <f>SUM(H164:I164)</f>
        <v>1738</v>
      </c>
      <c r="K164" s="261" t="s">
        <v>102</v>
      </c>
      <c r="L164" s="257">
        <f>SUMIF('Allocation Factors'!$B$3:$B$88,'Current Income Tax Expense'!K164,'Allocation Factors'!$P$3:$P$88)</f>
        <v>0</v>
      </c>
      <c r="M164" s="27">
        <f>ROUND(H164*L164,0)</f>
        <v>0</v>
      </c>
      <c r="N164" s="27">
        <f>ROUND(I164*L164,0)</f>
        <v>0</v>
      </c>
      <c r="O164" s="27">
        <f>SUM(M164:N164)</f>
        <v>0</v>
      </c>
      <c r="P164" s="27">
        <f>O164</f>
        <v>0</v>
      </c>
    </row>
    <row r="165" spans="1:16">
      <c r="A165" s="84" t="s">
        <v>748</v>
      </c>
      <c r="B165" s="26" t="s">
        <v>8</v>
      </c>
      <c r="C165" s="259" t="s">
        <v>8</v>
      </c>
      <c r="D165" s="261" t="s">
        <v>576</v>
      </c>
      <c r="E165" s="26" t="s">
        <v>9</v>
      </c>
      <c r="F165" s="27">
        <v>0</v>
      </c>
      <c r="G165" s="27">
        <v>0</v>
      </c>
      <c r="H165" s="288">
        <f t="shared" ref="H165" si="209">IF(E165="U",F165,0)</f>
        <v>0</v>
      </c>
      <c r="I165" s="27">
        <f>SCHMAT!K7</f>
        <v>2919319</v>
      </c>
      <c r="J165" s="27">
        <f t="shared" ref="J165" si="210">SUM(H165:I165)</f>
        <v>2919319</v>
      </c>
      <c r="K165" s="261" t="s">
        <v>145</v>
      </c>
      <c r="L165" s="257">
        <f>SUMIF('Allocation Factors'!$B$3:$B$88,'Current Income Tax Expense'!K165,'Allocation Factors'!$P$3:$P$88)</f>
        <v>0</v>
      </c>
      <c r="M165" s="27">
        <f t="shared" ref="M165" si="211">ROUND(H165*L165,0)</f>
        <v>0</v>
      </c>
      <c r="N165" s="27">
        <f t="shared" ref="N165" si="212">ROUND(I165*L165,0)</f>
        <v>0</v>
      </c>
      <c r="O165" s="27">
        <f t="shared" ref="O165" si="213">SUM(M165:N165)</f>
        <v>0</v>
      </c>
      <c r="P165" s="27">
        <f t="shared" ref="P165" si="214">O165</f>
        <v>0</v>
      </c>
    </row>
    <row r="166" spans="1:16">
      <c r="A166" s="84" t="s">
        <v>749</v>
      </c>
      <c r="B166" s="26" t="s">
        <v>8</v>
      </c>
      <c r="C166" s="259" t="s">
        <v>8</v>
      </c>
      <c r="D166" s="261" t="s">
        <v>576</v>
      </c>
      <c r="E166" s="261" t="s">
        <v>9</v>
      </c>
      <c r="F166" s="27">
        <v>0</v>
      </c>
      <c r="G166" s="27">
        <v>0</v>
      </c>
      <c r="H166" s="288">
        <f>IF(E166="U",F166,0)</f>
        <v>0</v>
      </c>
      <c r="I166" s="27">
        <f>SCHMAT!K8</f>
        <v>3717768.7385550747</v>
      </c>
      <c r="J166" s="27">
        <f>SUM(H166:I166)</f>
        <v>3717768.7385550747</v>
      </c>
      <c r="K166" s="261" t="s">
        <v>143</v>
      </c>
      <c r="L166" s="257">
        <f>SUMIF('Allocation Factors'!$B$3:$B$88,'Current Income Tax Expense'!K166,'Allocation Factors'!$P$3:$P$88)</f>
        <v>0.22162982918040364</v>
      </c>
      <c r="M166" s="27">
        <f>ROUND(H166*L166,0)</f>
        <v>0</v>
      </c>
      <c r="N166" s="27">
        <f>ROUND(I166*L166,0)</f>
        <v>823968</v>
      </c>
      <c r="O166" s="27">
        <f>SUM(M166:N166)</f>
        <v>823968</v>
      </c>
      <c r="P166" s="27">
        <f>O166</f>
        <v>823968</v>
      </c>
    </row>
    <row r="167" spans="1:16">
      <c r="A167" s="84" t="s">
        <v>792</v>
      </c>
      <c r="B167" s="26" t="s">
        <v>8</v>
      </c>
      <c r="C167" s="259" t="s">
        <v>8</v>
      </c>
      <c r="D167" s="261" t="s">
        <v>576</v>
      </c>
      <c r="E167" s="261" t="s">
        <v>9</v>
      </c>
      <c r="F167" s="27">
        <v>0</v>
      </c>
      <c r="G167" s="27">
        <v>0</v>
      </c>
      <c r="H167" s="288">
        <f>IF(E167="U",F167,0)</f>
        <v>0</v>
      </c>
      <c r="I167" s="27">
        <f>SCHMAT!K10</f>
        <v>390857</v>
      </c>
      <c r="J167" s="27">
        <f>SUM(H167:I167)</f>
        <v>390857</v>
      </c>
      <c r="K167" s="261" t="s">
        <v>53</v>
      </c>
      <c r="L167" s="257">
        <f>SUMIF('Allocation Factors'!$B$3:$B$88,'Current Income Tax Expense'!K167,'Allocation Factors'!$P$3:$P$88)</f>
        <v>6.742981175467383E-2</v>
      </c>
      <c r="M167" s="27">
        <f>ROUND(H167*L167,0)</f>
        <v>0</v>
      </c>
      <c r="N167" s="27">
        <f>ROUND(I167*L167,0)</f>
        <v>26355</v>
      </c>
      <c r="O167" s="27">
        <f>SUM(M167:N167)</f>
        <v>26355</v>
      </c>
      <c r="P167" s="27">
        <f>O167</f>
        <v>26355</v>
      </c>
    </row>
    <row r="168" spans="1:16">
      <c r="A168" s="84" t="s">
        <v>791</v>
      </c>
      <c r="B168" s="26" t="s">
        <v>8</v>
      </c>
      <c r="C168" s="259" t="s">
        <v>8</v>
      </c>
      <c r="D168" s="261" t="s">
        <v>576</v>
      </c>
      <c r="E168" s="261" t="s">
        <v>9</v>
      </c>
      <c r="F168" s="27">
        <v>0</v>
      </c>
      <c r="G168" s="27">
        <v>0</v>
      </c>
      <c r="H168" s="288">
        <f>IF(E168="U",F168,0)</f>
        <v>0</v>
      </c>
      <c r="I168" s="27">
        <f>SCHMAT!K11</f>
        <v>-24057</v>
      </c>
      <c r="J168" s="27">
        <f>SUM(H168:I168)</f>
        <v>-24057</v>
      </c>
      <c r="K168" s="261" t="s">
        <v>27</v>
      </c>
      <c r="L168" s="257">
        <f>SUMIF('Allocation Factors'!$B$3:$B$88,'Current Income Tax Expense'!K168,'Allocation Factors'!$P$3:$P$88)</f>
        <v>0</v>
      </c>
      <c r="M168" s="27">
        <f>ROUND(H168*L168,0)</f>
        <v>0</v>
      </c>
      <c r="N168" s="27">
        <f>ROUND(I168*L168,0)</f>
        <v>0</v>
      </c>
      <c r="O168" s="27">
        <f>SUM(M168:N168)</f>
        <v>0</v>
      </c>
      <c r="P168" s="27">
        <f>O168</f>
        <v>0</v>
      </c>
    </row>
    <row r="169" spans="1:16">
      <c r="A169" s="84" t="s">
        <v>751</v>
      </c>
      <c r="B169" s="26" t="s">
        <v>8</v>
      </c>
      <c r="C169" s="259" t="s">
        <v>8</v>
      </c>
      <c r="D169" s="261" t="s">
        <v>576</v>
      </c>
      <c r="E169" s="261" t="s">
        <v>9</v>
      </c>
      <c r="F169" s="27">
        <v>0</v>
      </c>
      <c r="G169" s="27">
        <v>0</v>
      </c>
      <c r="H169" s="288">
        <f t="shared" ref="H169" si="215">IF(E169="U",F169,0)</f>
        <v>0</v>
      </c>
      <c r="I169" s="27">
        <f>SCHMAT!K12</f>
        <v>13102577.946814539</v>
      </c>
      <c r="J169" s="27">
        <f t="shared" ref="J169" si="216">SUM(H169:I169)</f>
        <v>13102577.946814539</v>
      </c>
      <c r="K169" s="261" t="s">
        <v>151</v>
      </c>
      <c r="L169" s="257">
        <f>SUMIF('Allocation Factors'!$B$3:$B$88,'Current Income Tax Expense'!K169,'Allocation Factors'!$P$3:$P$88)</f>
        <v>0.22162982918040364</v>
      </c>
      <c r="M169" s="27">
        <f t="shared" ref="M169" si="217">ROUND(H169*L169,0)</f>
        <v>0</v>
      </c>
      <c r="N169" s="27">
        <f t="shared" ref="N169" si="218">ROUND(I169*L169,0)</f>
        <v>2903922</v>
      </c>
      <c r="O169" s="27">
        <f>SUM(M169:N169)</f>
        <v>2903922</v>
      </c>
      <c r="P169" s="27">
        <f>O169</f>
        <v>2903922</v>
      </c>
    </row>
    <row r="170" spans="1:16">
      <c r="A170" s="84" t="s">
        <v>787</v>
      </c>
      <c r="B170" s="26" t="s">
        <v>8</v>
      </c>
      <c r="C170" s="259" t="s">
        <v>8</v>
      </c>
      <c r="D170" s="261" t="s">
        <v>576</v>
      </c>
      <c r="E170" s="261" t="s">
        <v>9</v>
      </c>
      <c r="F170" s="27">
        <v>0</v>
      </c>
      <c r="G170" s="27">
        <v>0</v>
      </c>
      <c r="H170" s="288">
        <f>IF(E170="U",F170,0)</f>
        <v>0</v>
      </c>
      <c r="I170" s="27">
        <f>SCHMAT!K13</f>
        <v>278592</v>
      </c>
      <c r="J170" s="27">
        <f>SUM(H170:I170)</f>
        <v>278592</v>
      </c>
      <c r="K170" s="261" t="s">
        <v>28</v>
      </c>
      <c r="L170" s="257">
        <f>SUMIF('Allocation Factors'!$B$3:$B$88,'Current Income Tax Expense'!K170,'Allocation Factors'!$P$3:$P$88)</f>
        <v>0</v>
      </c>
      <c r="M170" s="27">
        <f>ROUND(H170*L170,0)</f>
        <v>0</v>
      </c>
      <c r="N170" s="27">
        <f>ROUND(I170*L170,0)</f>
        <v>0</v>
      </c>
      <c r="O170" s="27">
        <f>SUM(M170:N170)</f>
        <v>0</v>
      </c>
      <c r="P170" s="27">
        <f>O170</f>
        <v>0</v>
      </c>
    </row>
    <row r="171" spans="1:16">
      <c r="A171" s="84" t="s">
        <v>539</v>
      </c>
      <c r="B171" s="26" t="s">
        <v>8</v>
      </c>
      <c r="C171" s="259" t="s">
        <v>8</v>
      </c>
      <c r="D171" s="261" t="s">
        <v>576</v>
      </c>
      <c r="E171" s="26" t="s">
        <v>9</v>
      </c>
      <c r="F171" s="27">
        <v>0</v>
      </c>
      <c r="G171" s="27">
        <v>0</v>
      </c>
      <c r="H171" s="288">
        <f t="shared" si="189"/>
        <v>0</v>
      </c>
      <c r="I171" s="27">
        <f>SCHMAT!K14-I36</f>
        <v>-10753415</v>
      </c>
      <c r="J171" s="27">
        <f>SUM(H171:I171)</f>
        <v>-10753415</v>
      </c>
      <c r="K171" s="261" t="s">
        <v>18</v>
      </c>
      <c r="L171" s="257">
        <f>SUMIF('Allocation Factors'!$B$3:$B$88,'Current Income Tax Expense'!K171,'Allocation Factors'!$P$3:$P$88)</f>
        <v>7.9787774498314715E-2</v>
      </c>
      <c r="M171" s="27">
        <f t="shared" si="152"/>
        <v>0</v>
      </c>
      <c r="N171" s="27">
        <f>ROUND(I171*L171,0)</f>
        <v>-857991</v>
      </c>
      <c r="O171" s="27">
        <f t="shared" ref="O171" si="219">SUM(M171:N171)</f>
        <v>-857991</v>
      </c>
      <c r="P171" s="27">
        <f t="shared" ref="P171" si="220">O171</f>
        <v>-857991</v>
      </c>
    </row>
    <row r="172" spans="1:16">
      <c r="A172" s="84" t="s">
        <v>540</v>
      </c>
      <c r="B172" s="26" t="s">
        <v>8</v>
      </c>
      <c r="C172" s="259" t="s">
        <v>8</v>
      </c>
      <c r="D172" s="261" t="s">
        <v>576</v>
      </c>
      <c r="E172" s="261" t="s">
        <v>9</v>
      </c>
      <c r="F172" s="27">
        <v>0</v>
      </c>
      <c r="G172" s="27">
        <v>0</v>
      </c>
      <c r="H172" s="288">
        <f t="shared" si="189"/>
        <v>0</v>
      </c>
      <c r="I172" s="27">
        <f>SCHMAT!K15-I29</f>
        <v>-7093744.0000000009</v>
      </c>
      <c r="J172" s="27">
        <f t="shared" ref="J172:J177" si="221">SUM(H172:I172)</f>
        <v>-7093744.0000000009</v>
      </c>
      <c r="K172" s="261" t="s">
        <v>10</v>
      </c>
      <c r="L172" s="257">
        <f>SUMIF('Allocation Factors'!$B$3:$B$88,'Current Income Tax Expense'!K172,'Allocation Factors'!$P$3:$P$88)</f>
        <v>7.0845810240555085E-2</v>
      </c>
      <c r="M172" s="27">
        <f t="shared" ref="M172" si="222">ROUND(H172*L172,0)</f>
        <v>0</v>
      </c>
      <c r="N172" s="27">
        <f t="shared" ref="N172" si="223">ROUND(I172*L172,0)</f>
        <v>-502562</v>
      </c>
      <c r="O172" s="27">
        <f t="shared" ref="O172" si="224">SUM(M172:N172)</f>
        <v>-502562</v>
      </c>
      <c r="P172" s="27">
        <f t="shared" ref="P172" si="225">O172</f>
        <v>-502562</v>
      </c>
    </row>
    <row r="173" spans="1:16">
      <c r="A173" s="84" t="s">
        <v>790</v>
      </c>
      <c r="B173" s="26" t="s">
        <v>8</v>
      </c>
      <c r="C173" s="259" t="s">
        <v>8</v>
      </c>
      <c r="D173" s="261" t="s">
        <v>576</v>
      </c>
      <c r="E173" s="261" t="s">
        <v>9</v>
      </c>
      <c r="F173" s="27">
        <v>0</v>
      </c>
      <c r="G173" s="27">
        <v>0</v>
      </c>
      <c r="H173" s="288">
        <f t="shared" ref="H173" si="226">IF(E173="U",F173,0)</f>
        <v>0</v>
      </c>
      <c r="I173" s="27">
        <f>SCHMAT!K18</f>
        <v>-528127</v>
      </c>
      <c r="J173" s="27">
        <f t="shared" ref="J173" si="227">SUM(H173:I173)</f>
        <v>-528127</v>
      </c>
      <c r="K173" s="261" t="s">
        <v>26</v>
      </c>
      <c r="L173" s="257">
        <f>SUMIF('Allocation Factors'!$B$3:$B$88,'Current Income Tax Expense'!K173,'Allocation Factors'!$P$3:$P$88)</f>
        <v>0</v>
      </c>
      <c r="M173" s="27">
        <f t="shared" ref="M173" si="228">ROUND(H173*L173,0)</f>
        <v>0</v>
      </c>
      <c r="N173" s="27">
        <f t="shared" ref="N173" si="229">ROUND(I173*L173,0)</f>
        <v>0</v>
      </c>
      <c r="O173" s="27">
        <f t="shared" ref="O173" si="230">SUM(M173:N173)</f>
        <v>0</v>
      </c>
      <c r="P173" s="27">
        <f t="shared" ref="P173" si="231">O173</f>
        <v>0</v>
      </c>
    </row>
    <row r="174" spans="1:16">
      <c r="A174" s="84" t="s">
        <v>788</v>
      </c>
      <c r="B174" s="26" t="s">
        <v>8</v>
      </c>
      <c r="C174" s="259" t="s">
        <v>8</v>
      </c>
      <c r="D174" s="261" t="s">
        <v>576</v>
      </c>
      <c r="E174" s="261" t="s">
        <v>9</v>
      </c>
      <c r="F174" s="27">
        <v>0</v>
      </c>
      <c r="G174" s="27">
        <v>0</v>
      </c>
      <c r="H174" s="288">
        <f>IF(E174="U",F174,0)</f>
        <v>0</v>
      </c>
      <c r="I174" s="27">
        <f>SCHMAT!K19</f>
        <v>51774</v>
      </c>
      <c r="J174" s="27">
        <f>SUM(H174:I174)</f>
        <v>51774</v>
      </c>
      <c r="K174" s="261" t="s">
        <v>25</v>
      </c>
      <c r="L174" s="257">
        <f>SUMIF('Allocation Factors'!$B$3:$B$88,'Current Income Tax Expense'!K174,'Allocation Factors'!$P$3:$P$88)</f>
        <v>1</v>
      </c>
      <c r="M174" s="27">
        <f>ROUND(H174*L174,0)</f>
        <v>0</v>
      </c>
      <c r="N174" s="27">
        <f>ROUND(I174*L174,0)</f>
        <v>51774</v>
      </c>
      <c r="O174" s="27">
        <f>SUM(M174:N174)</f>
        <v>51774</v>
      </c>
      <c r="P174" s="27">
        <f>O174</f>
        <v>51774</v>
      </c>
    </row>
    <row r="175" spans="1:16">
      <c r="A175" s="84" t="s">
        <v>789</v>
      </c>
      <c r="B175" s="26" t="s">
        <v>8</v>
      </c>
      <c r="C175" s="259" t="s">
        <v>8</v>
      </c>
      <c r="D175" s="261" t="s">
        <v>576</v>
      </c>
      <c r="E175" s="261" t="s">
        <v>9</v>
      </c>
      <c r="F175" s="27">
        <v>0</v>
      </c>
      <c r="G175" s="27">
        <v>0</v>
      </c>
      <c r="H175" s="288">
        <f>IF(E175="U",F175,0)</f>
        <v>0</v>
      </c>
      <c r="I175" s="27">
        <f>SCHMAT!K20</f>
        <v>177075</v>
      </c>
      <c r="J175" s="27">
        <f>SUM(H175:I175)</f>
        <v>177075</v>
      </c>
      <c r="K175" s="261" t="s">
        <v>30</v>
      </c>
      <c r="L175" s="257">
        <f>SUMIF('Allocation Factors'!$B$3:$B$88,'Current Income Tax Expense'!K175,'Allocation Factors'!$P$3:$P$88)</f>
        <v>0</v>
      </c>
      <c r="M175" s="27">
        <f>ROUND(H175*L175,0)</f>
        <v>0</v>
      </c>
      <c r="N175" s="27">
        <f>ROUND(I175*L175,0)</f>
        <v>0</v>
      </c>
      <c r="O175" s="27">
        <f>SUM(M175:N175)</f>
        <v>0</v>
      </c>
      <c r="P175" s="27">
        <f>O175</f>
        <v>0</v>
      </c>
    </row>
    <row r="176" spans="1:16">
      <c r="A176" s="84" t="s">
        <v>750</v>
      </c>
      <c r="B176" s="26" t="s">
        <v>8</v>
      </c>
      <c r="C176" s="259" t="s">
        <v>8</v>
      </c>
      <c r="D176" s="26" t="s">
        <v>796</v>
      </c>
      <c r="E176" s="261" t="s">
        <v>9</v>
      </c>
      <c r="F176" s="27">
        <v>0</v>
      </c>
      <c r="G176" s="27">
        <v>0</v>
      </c>
      <c r="H176" s="288">
        <f t="shared" ref="H176:H177" si="232">IF(E176="U",F176,0)</f>
        <v>0</v>
      </c>
      <c r="I176" s="27">
        <v>2344847</v>
      </c>
      <c r="J176" s="27">
        <f t="shared" si="221"/>
        <v>2344847</v>
      </c>
      <c r="K176" s="261" t="s">
        <v>25</v>
      </c>
      <c r="L176" s="257">
        <f>SUMIF('Allocation Factors'!$B$3:$B$88,'Current Income Tax Expense'!K176,'Allocation Factors'!$P$3:$P$88)</f>
        <v>1</v>
      </c>
      <c r="M176" s="27">
        <f t="shared" ref="M176" si="233">ROUND(H176*L176,0)</f>
        <v>0</v>
      </c>
      <c r="N176" s="27">
        <f>ROUND(I176*L176,0)</f>
        <v>2344847</v>
      </c>
      <c r="O176" s="27">
        <f>SUM(M176:N176)</f>
        <v>2344847</v>
      </c>
      <c r="P176" s="27">
        <f>O176</f>
        <v>2344847</v>
      </c>
    </row>
    <row r="177" spans="1:16">
      <c r="A177" s="293" t="s">
        <v>754</v>
      </c>
      <c r="B177" s="26" t="s">
        <v>8</v>
      </c>
      <c r="C177" s="259" t="s">
        <v>8</v>
      </c>
      <c r="D177" s="510">
        <v>8.1</v>
      </c>
      <c r="E177" s="26" t="s">
        <v>9</v>
      </c>
      <c r="F177" s="27">
        <v>0</v>
      </c>
      <c r="G177" s="27">
        <v>0</v>
      </c>
      <c r="H177" s="288">
        <f t="shared" si="232"/>
        <v>0</v>
      </c>
      <c r="I177" s="27">
        <v>954993</v>
      </c>
      <c r="J177" s="27">
        <f t="shared" si="221"/>
        <v>954993</v>
      </c>
      <c r="K177" s="261" t="s">
        <v>18</v>
      </c>
      <c r="L177" s="257">
        <f>SUMIF('Allocation Factors'!$B$3:$B$88,'Current Income Tax Expense'!K177,'Allocation Factors'!$P$3:$P$88)</f>
        <v>7.9787774498314715E-2</v>
      </c>
      <c r="M177" s="27">
        <f t="shared" si="152"/>
        <v>0</v>
      </c>
      <c r="N177" s="27">
        <f>ROUND(I177*L177,0)</f>
        <v>76197</v>
      </c>
      <c r="O177" s="27">
        <f t="shared" si="198"/>
        <v>76197</v>
      </c>
      <c r="P177" s="27">
        <f t="shared" si="169"/>
        <v>76197</v>
      </c>
    </row>
    <row r="178" spans="1:16">
      <c r="A178" s="408" t="s">
        <v>272</v>
      </c>
      <c r="B178" s="35"/>
      <c r="C178" s="67"/>
      <c r="D178" s="113"/>
      <c r="E178" s="36"/>
      <c r="F178" s="24">
        <f>SUBTOTAL(9,F29:F177)</f>
        <v>1000993340.9301225</v>
      </c>
      <c r="G178" s="24">
        <f>SUBTOTAL(9,G29:G177)</f>
        <v>0</v>
      </c>
      <c r="H178" s="24">
        <f>SUBTOTAL(9,H29:H177)</f>
        <v>1121681529.1841221</v>
      </c>
      <c r="I178" s="24">
        <f>SUBTOTAL(9,I29:I177)</f>
        <v>105880348.7653518</v>
      </c>
      <c r="J178" s="24">
        <f>SUBTOTAL(9,J29:J177)</f>
        <v>1227561877.9494741</v>
      </c>
      <c r="K178" s="64"/>
      <c r="L178" s="23"/>
      <c r="M178" s="24">
        <f>SUBTOTAL(9,M29:M177)</f>
        <v>75066766</v>
      </c>
      <c r="N178" s="24">
        <f>SUBTOTAL(9,N29:N177)</f>
        <v>26865499</v>
      </c>
      <c r="O178" s="24">
        <f>SUBTOTAL(9,O29:O177)</f>
        <v>101932265</v>
      </c>
      <c r="P178" s="24">
        <f>SUBTOTAL(9,P29:P177)</f>
        <v>101932265</v>
      </c>
    </row>
    <row r="179" spans="1:16">
      <c r="A179" s="25" t="s">
        <v>282</v>
      </c>
      <c r="B179" s="26">
        <v>287605</v>
      </c>
      <c r="C179" s="259">
        <v>105.122</v>
      </c>
      <c r="D179" s="26" t="s">
        <v>578</v>
      </c>
      <c r="E179" s="26" t="s">
        <v>9</v>
      </c>
      <c r="F179" s="27">
        <v>-186600470</v>
      </c>
      <c r="G179" s="27">
        <v>0</v>
      </c>
      <c r="H179" s="288">
        <f t="shared" ref="H179:H185" si="234">IF(E179="U",F179,0)</f>
        <v>-186600470</v>
      </c>
      <c r="I179" s="27">
        <v>26635990</v>
      </c>
      <c r="J179" s="27">
        <f t="shared" ref="J179:J246" si="235">SUM(H179:I179)</f>
        <v>-159964480</v>
      </c>
      <c r="K179" s="26" t="s">
        <v>18</v>
      </c>
      <c r="L179" s="257">
        <f>SUMIF('Allocation Factors'!$B$3:$B$88,'Current Income Tax Expense'!K179,'Allocation Factors'!$P$3:$P$88)</f>
        <v>7.9787774498314715E-2</v>
      </c>
      <c r="M179" s="27">
        <f t="shared" ref="M179:M246" si="236">ROUND(H179*L179,0)</f>
        <v>-14888436</v>
      </c>
      <c r="N179" s="27">
        <f t="shared" ref="N179:N209" si="237">ROUND(I179*L179,0)</f>
        <v>2125226</v>
      </c>
      <c r="O179" s="27">
        <f t="shared" ref="O179:O209" si="238">SUM(M179:N179)</f>
        <v>-12763210</v>
      </c>
      <c r="P179" s="27">
        <f t="shared" ref="P179:P203" si="239">O179</f>
        <v>-12763210</v>
      </c>
    </row>
    <row r="180" spans="1:16">
      <c r="A180" s="25" t="s">
        <v>40</v>
      </c>
      <c r="B180" s="26">
        <v>287605</v>
      </c>
      <c r="C180" s="259">
        <v>105.125</v>
      </c>
      <c r="D180" s="26" t="s">
        <v>578</v>
      </c>
      <c r="E180" s="26" t="s">
        <v>9</v>
      </c>
      <c r="F180" s="27">
        <v>-1421447421</v>
      </c>
      <c r="G180" s="27">
        <v>0</v>
      </c>
      <c r="H180" s="288">
        <f t="shared" si="234"/>
        <v>-1421447421</v>
      </c>
      <c r="I180" s="27">
        <f>SCHMDT!I23</f>
        <v>42876170</v>
      </c>
      <c r="J180" s="27">
        <f t="shared" si="235"/>
        <v>-1378571251</v>
      </c>
      <c r="K180" s="26" t="s">
        <v>41</v>
      </c>
      <c r="L180" s="257">
        <f>SUMIF('Allocation Factors'!$B$3:$B$88,'Current Income Tax Expense'!K180,'Allocation Factors'!$P$3:$P$88)</f>
        <v>6.0210637474561575E-2</v>
      </c>
      <c r="M180" s="27">
        <f t="shared" si="236"/>
        <v>-85586255</v>
      </c>
      <c r="N180" s="27">
        <f t="shared" si="237"/>
        <v>2581602</v>
      </c>
      <c r="O180" s="27">
        <f t="shared" si="238"/>
        <v>-83004653</v>
      </c>
      <c r="P180" s="27">
        <f t="shared" si="239"/>
        <v>-83004653</v>
      </c>
    </row>
    <row r="181" spans="1:16">
      <c r="A181" s="25" t="s">
        <v>415</v>
      </c>
      <c r="B181" s="26">
        <v>287726</v>
      </c>
      <c r="C181" s="259">
        <v>105.126</v>
      </c>
      <c r="D181" s="26" t="s">
        <v>8</v>
      </c>
      <c r="E181" s="26" t="s">
        <v>9</v>
      </c>
      <c r="F181" s="27">
        <v>-6069370</v>
      </c>
      <c r="G181" s="27">
        <v>0</v>
      </c>
      <c r="H181" s="288">
        <f t="shared" si="234"/>
        <v>-6069370</v>
      </c>
      <c r="I181" s="27">
        <v>0</v>
      </c>
      <c r="J181" s="27">
        <f t="shared" si="235"/>
        <v>-6069370</v>
      </c>
      <c r="K181" s="261" t="s">
        <v>153</v>
      </c>
      <c r="L181" s="257">
        <f>SUMIF('Allocation Factors'!$B$3:$B$88,'Current Income Tax Expense'!K181,'Allocation Factors'!$P$3:$P$88)</f>
        <v>0.22613352113854845</v>
      </c>
      <c r="M181" s="27">
        <f t="shared" si="236"/>
        <v>-1372488</v>
      </c>
      <c r="N181" s="27">
        <f t="shared" si="237"/>
        <v>0</v>
      </c>
      <c r="O181" s="27">
        <f t="shared" si="238"/>
        <v>-1372488</v>
      </c>
      <c r="P181" s="27">
        <f t="shared" si="239"/>
        <v>-1372488</v>
      </c>
    </row>
    <row r="182" spans="1:16">
      <c r="A182" s="25" t="s">
        <v>42</v>
      </c>
      <c r="B182" s="26">
        <v>287605</v>
      </c>
      <c r="C182" s="259">
        <v>105.137</v>
      </c>
      <c r="D182" s="26" t="s">
        <v>578</v>
      </c>
      <c r="E182" s="26" t="s">
        <v>9</v>
      </c>
      <c r="F182" s="27">
        <v>-9611130</v>
      </c>
      <c r="G182" s="27">
        <v>0</v>
      </c>
      <c r="H182" s="288">
        <f t="shared" si="234"/>
        <v>-9611130</v>
      </c>
      <c r="I182" s="27">
        <f>SCHMDT!B17</f>
        <v>9611130</v>
      </c>
      <c r="J182" s="27">
        <f t="shared" si="235"/>
        <v>0</v>
      </c>
      <c r="K182" s="26" t="s">
        <v>10</v>
      </c>
      <c r="L182" s="257">
        <f>SUMIF('Allocation Factors'!$B$3:$B$88,'Current Income Tax Expense'!K182,'Allocation Factors'!$P$3:$P$88)</f>
        <v>7.0845810240555085E-2</v>
      </c>
      <c r="M182" s="27">
        <f t="shared" si="236"/>
        <v>-680908</v>
      </c>
      <c r="N182" s="27">
        <f t="shared" si="237"/>
        <v>680908</v>
      </c>
      <c r="O182" s="27">
        <f t="shared" si="238"/>
        <v>0</v>
      </c>
      <c r="P182" s="27">
        <f t="shared" si="239"/>
        <v>0</v>
      </c>
    </row>
    <row r="183" spans="1:16">
      <c r="A183" s="84" t="s">
        <v>416</v>
      </c>
      <c r="B183" s="26">
        <v>287605</v>
      </c>
      <c r="C183" s="338" t="s">
        <v>297</v>
      </c>
      <c r="D183" s="26" t="s">
        <v>578</v>
      </c>
      <c r="E183" s="26" t="s">
        <v>9</v>
      </c>
      <c r="F183" s="27">
        <v>-23789899.050000001</v>
      </c>
      <c r="G183" s="27">
        <v>0</v>
      </c>
      <c r="H183" s="288">
        <f t="shared" si="234"/>
        <v>-23789899.050000001</v>
      </c>
      <c r="I183" s="27">
        <f>SCHMDT!B15</f>
        <v>-81347806</v>
      </c>
      <c r="J183" s="27">
        <f t="shared" si="235"/>
        <v>-105137705.05</v>
      </c>
      <c r="K183" s="26" t="s">
        <v>15</v>
      </c>
      <c r="L183" s="257">
        <f>SUMIF('Allocation Factors'!$B$3:$B$88,'Current Income Tax Expense'!K183,'Allocation Factors'!$P$3:$P$88)</f>
        <v>6.8841450639549967E-2</v>
      </c>
      <c r="M183" s="27">
        <f t="shared" si="236"/>
        <v>-1637731</v>
      </c>
      <c r="N183" s="27">
        <f t="shared" si="237"/>
        <v>-5600101</v>
      </c>
      <c r="O183" s="27">
        <f t="shared" si="238"/>
        <v>-7237832</v>
      </c>
      <c r="P183" s="27">
        <f t="shared" si="239"/>
        <v>-7237832</v>
      </c>
    </row>
    <row r="184" spans="1:16">
      <c r="A184" s="84" t="s">
        <v>300</v>
      </c>
      <c r="B184" s="26">
        <v>287605</v>
      </c>
      <c r="C184" s="338" t="s">
        <v>298</v>
      </c>
      <c r="D184" s="26" t="s">
        <v>578</v>
      </c>
      <c r="E184" s="26" t="s">
        <v>9</v>
      </c>
      <c r="F184" s="27">
        <v>-52598022.839999996</v>
      </c>
      <c r="G184" s="27">
        <v>0</v>
      </c>
      <c r="H184" s="288">
        <f t="shared" si="234"/>
        <v>-52598022.839999996</v>
      </c>
      <c r="I184" s="27">
        <f>SCHMDT!B16</f>
        <v>-181470202</v>
      </c>
      <c r="J184" s="27">
        <f t="shared" si="235"/>
        <v>-234068224.84</v>
      </c>
      <c r="K184" s="26" t="s">
        <v>15</v>
      </c>
      <c r="L184" s="257">
        <f>SUMIF('Allocation Factors'!$B$3:$B$88,'Current Income Tax Expense'!K184,'Allocation Factors'!$P$3:$P$88)</f>
        <v>6.8841450639549967E-2</v>
      </c>
      <c r="M184" s="27">
        <f t="shared" si="236"/>
        <v>-3620924</v>
      </c>
      <c r="N184" s="27">
        <f t="shared" si="237"/>
        <v>-12492672</v>
      </c>
      <c r="O184" s="27">
        <f t="shared" si="238"/>
        <v>-16113596</v>
      </c>
      <c r="P184" s="27">
        <f t="shared" si="239"/>
        <v>-16113596</v>
      </c>
    </row>
    <row r="185" spans="1:16">
      <c r="A185" s="84" t="s">
        <v>563</v>
      </c>
      <c r="B185" s="26">
        <v>287704</v>
      </c>
      <c r="C185" s="259">
        <v>105.143</v>
      </c>
      <c r="D185" s="26" t="s">
        <v>8</v>
      </c>
      <c r="E185" s="26" t="s">
        <v>9</v>
      </c>
      <c r="F185" s="27">
        <v>-323821</v>
      </c>
      <c r="G185" s="340">
        <v>0</v>
      </c>
      <c r="H185" s="288">
        <f t="shared" si="234"/>
        <v>-323821</v>
      </c>
      <c r="I185" s="27">
        <v>0</v>
      </c>
      <c r="J185" s="27">
        <f t="shared" si="235"/>
        <v>-323821</v>
      </c>
      <c r="K185" s="261" t="s">
        <v>15</v>
      </c>
      <c r="L185" s="257">
        <f>SUMIF('Allocation Factors'!$B$3:$B$88,'Current Income Tax Expense'!K185,'Allocation Factors'!$P$3:$P$88)</f>
        <v>6.8841450639549967E-2</v>
      </c>
      <c r="M185" s="27">
        <f t="shared" si="236"/>
        <v>-22292</v>
      </c>
      <c r="N185" s="27">
        <f t="shared" si="237"/>
        <v>0</v>
      </c>
      <c r="O185" s="27">
        <f t="shared" si="238"/>
        <v>-22292</v>
      </c>
      <c r="P185" s="27">
        <f t="shared" si="239"/>
        <v>-22292</v>
      </c>
    </row>
    <row r="186" spans="1:16" ht="12.75" customHeight="1">
      <c r="A186" s="84" t="s">
        <v>417</v>
      </c>
      <c r="B186" s="26">
        <v>287605</v>
      </c>
      <c r="C186" s="259">
        <v>105.151</v>
      </c>
      <c r="D186" s="26" t="s">
        <v>8</v>
      </c>
      <c r="E186" s="261" t="s">
        <v>312</v>
      </c>
      <c r="F186" s="27">
        <v>275375.73</v>
      </c>
      <c r="G186" s="27">
        <v>0</v>
      </c>
      <c r="H186" s="288">
        <f t="shared" ref="H186:H213" si="240">IF(E186="U",F186,0)</f>
        <v>0</v>
      </c>
      <c r="I186" s="27">
        <v>0</v>
      </c>
      <c r="J186" s="27">
        <f t="shared" si="235"/>
        <v>0</v>
      </c>
      <c r="K186" s="261" t="s">
        <v>310</v>
      </c>
      <c r="L186" s="257">
        <f>SUMIF('Allocation Factors'!$B$3:$B$88,'Current Income Tax Expense'!K186,'Allocation Factors'!$P$3:$P$88)</f>
        <v>0</v>
      </c>
      <c r="M186" s="27">
        <f>ROUND(H186*L186,0)</f>
        <v>0</v>
      </c>
      <c r="N186" s="27">
        <f>ROUND(I186*L186,0)</f>
        <v>0</v>
      </c>
      <c r="O186" s="27">
        <f>SUM(M186:N186)</f>
        <v>0</v>
      </c>
      <c r="P186" s="27">
        <f>O186</f>
        <v>0</v>
      </c>
    </row>
    <row r="187" spans="1:16">
      <c r="A187" s="25" t="s">
        <v>44</v>
      </c>
      <c r="B187" s="26">
        <v>287605</v>
      </c>
      <c r="C187" s="259">
        <v>105.152</v>
      </c>
      <c r="D187" s="26" t="s">
        <v>578</v>
      </c>
      <c r="E187" s="26" t="s">
        <v>9</v>
      </c>
      <c r="F187" s="27">
        <v>-6905200.3399999887</v>
      </c>
      <c r="G187" s="27">
        <v>0</v>
      </c>
      <c r="H187" s="288">
        <f t="shared" si="240"/>
        <v>-6905200.3399999887</v>
      </c>
      <c r="I187" s="27">
        <v>5033249</v>
      </c>
      <c r="J187" s="27">
        <f t="shared" si="235"/>
        <v>-1871951.3399999887</v>
      </c>
      <c r="K187" s="26" t="s">
        <v>45</v>
      </c>
      <c r="L187" s="257">
        <f>SUMIF('Allocation Factors'!$B$3:$B$88,'Current Income Tax Expense'!K187,'Allocation Factors'!$P$3:$P$88)</f>
        <v>7.0845810240555071E-2</v>
      </c>
      <c r="M187" s="27">
        <f t="shared" si="236"/>
        <v>-489205</v>
      </c>
      <c r="N187" s="27">
        <f t="shared" si="237"/>
        <v>356585</v>
      </c>
      <c r="O187" s="27">
        <f t="shared" si="238"/>
        <v>-132620</v>
      </c>
      <c r="P187" s="27">
        <f t="shared" si="239"/>
        <v>-132620</v>
      </c>
    </row>
    <row r="188" spans="1:16">
      <c r="A188" s="84" t="s">
        <v>344</v>
      </c>
      <c r="B188" s="26">
        <v>287605</v>
      </c>
      <c r="C188" s="259">
        <v>105.15300000000001</v>
      </c>
      <c r="D188" s="26" t="s">
        <v>8</v>
      </c>
      <c r="E188" s="26" t="s">
        <v>9</v>
      </c>
      <c r="F188" s="27">
        <v>-35.320000000006985</v>
      </c>
      <c r="G188" s="27">
        <v>0</v>
      </c>
      <c r="H188" s="288">
        <f t="shared" si="240"/>
        <v>-35.320000000006985</v>
      </c>
      <c r="I188" s="27">
        <v>0</v>
      </c>
      <c r="J188" s="27">
        <f t="shared" si="235"/>
        <v>-35.320000000006985</v>
      </c>
      <c r="K188" s="261" t="s">
        <v>143</v>
      </c>
      <c r="L188" s="257">
        <f>SUMIF('Allocation Factors'!$B$3:$B$88,'Current Income Tax Expense'!K188,'Allocation Factors'!$P$3:$P$88)</f>
        <v>0.22162982918040364</v>
      </c>
      <c r="M188" s="27">
        <f t="shared" si="236"/>
        <v>-8</v>
      </c>
      <c r="N188" s="27">
        <f t="shared" si="237"/>
        <v>0</v>
      </c>
      <c r="O188" s="27">
        <f t="shared" si="238"/>
        <v>-8</v>
      </c>
      <c r="P188" s="27">
        <f t="shared" si="239"/>
        <v>-8</v>
      </c>
    </row>
    <row r="189" spans="1:16">
      <c r="A189" s="25" t="s">
        <v>245</v>
      </c>
      <c r="B189" s="26">
        <v>287605</v>
      </c>
      <c r="C189" s="259">
        <v>105.175</v>
      </c>
      <c r="D189" s="26" t="s">
        <v>578</v>
      </c>
      <c r="E189" s="26" t="s">
        <v>9</v>
      </c>
      <c r="F189" s="27">
        <v>-80695944.680000007</v>
      </c>
      <c r="G189" s="27">
        <v>0</v>
      </c>
      <c r="H189" s="288">
        <f t="shared" si="240"/>
        <v>-80695944.680000007</v>
      </c>
      <c r="I189" s="27">
        <v>36420010</v>
      </c>
      <c r="J189" s="27">
        <f t="shared" si="235"/>
        <v>-44275934.680000007</v>
      </c>
      <c r="K189" s="26" t="s">
        <v>45</v>
      </c>
      <c r="L189" s="257">
        <f>SUMIF('Allocation Factors'!$B$3:$B$88,'Current Income Tax Expense'!K189,'Allocation Factors'!$P$3:$P$88)</f>
        <v>7.0845810240555071E-2</v>
      </c>
      <c r="M189" s="27">
        <f t="shared" si="236"/>
        <v>-5716970</v>
      </c>
      <c r="N189" s="27">
        <f t="shared" si="237"/>
        <v>2580205</v>
      </c>
      <c r="O189" s="27">
        <f t="shared" si="238"/>
        <v>-3136765</v>
      </c>
      <c r="P189" s="27">
        <f t="shared" si="239"/>
        <v>-3136765</v>
      </c>
    </row>
    <row r="190" spans="1:16">
      <c r="A190" s="25" t="s">
        <v>288</v>
      </c>
      <c r="B190" s="26">
        <v>287642</v>
      </c>
      <c r="C190" s="259" t="s">
        <v>47</v>
      </c>
      <c r="D190" s="26" t="s">
        <v>8</v>
      </c>
      <c r="E190" s="26" t="s">
        <v>312</v>
      </c>
      <c r="F190" s="27">
        <v>-24534144.840000004</v>
      </c>
      <c r="G190" s="27">
        <v>0</v>
      </c>
      <c r="H190" s="288">
        <f t="shared" si="240"/>
        <v>0</v>
      </c>
      <c r="I190" s="27">
        <v>0</v>
      </c>
      <c r="J190" s="27">
        <f t="shared" si="235"/>
        <v>0</v>
      </c>
      <c r="K190" s="26" t="s">
        <v>310</v>
      </c>
      <c r="L190" s="257">
        <f>SUMIF('Allocation Factors'!$B$3:$B$88,'Current Income Tax Expense'!K190,'Allocation Factors'!$P$3:$P$88)</f>
        <v>0</v>
      </c>
      <c r="M190" s="27">
        <f t="shared" si="236"/>
        <v>0</v>
      </c>
      <c r="N190" s="27">
        <f t="shared" si="237"/>
        <v>0</v>
      </c>
      <c r="O190" s="27">
        <f t="shared" si="238"/>
        <v>0</v>
      </c>
      <c r="P190" s="27">
        <f t="shared" si="239"/>
        <v>0</v>
      </c>
    </row>
    <row r="191" spans="1:16">
      <c r="A191" s="25" t="s">
        <v>279</v>
      </c>
      <c r="B191" s="26">
        <v>287312</v>
      </c>
      <c r="C191" s="338" t="s">
        <v>24</v>
      </c>
      <c r="D191" s="26" t="s">
        <v>8</v>
      </c>
      <c r="E191" s="26" t="s">
        <v>312</v>
      </c>
      <c r="F191" s="27">
        <v>-398080.5700000003</v>
      </c>
      <c r="G191" s="27">
        <v>0</v>
      </c>
      <c r="H191" s="288">
        <f t="shared" si="240"/>
        <v>0</v>
      </c>
      <c r="I191" s="27">
        <v>0</v>
      </c>
      <c r="J191" s="27">
        <f t="shared" si="235"/>
        <v>0</v>
      </c>
      <c r="K191" s="261" t="s">
        <v>310</v>
      </c>
      <c r="L191" s="257">
        <f>SUMIF('Allocation Factors'!$B$3:$B$88,'Current Income Tax Expense'!K191,'Allocation Factors'!$P$3:$P$88)</f>
        <v>0</v>
      </c>
      <c r="M191" s="27">
        <f t="shared" si="236"/>
        <v>0</v>
      </c>
      <c r="N191" s="27">
        <f t="shared" si="237"/>
        <v>0</v>
      </c>
      <c r="O191" s="27">
        <f t="shared" si="238"/>
        <v>0</v>
      </c>
      <c r="P191" s="27">
        <f t="shared" si="239"/>
        <v>0</v>
      </c>
    </row>
    <row r="192" spans="1:16">
      <c r="A192" s="25" t="s">
        <v>418</v>
      </c>
      <c r="B192" s="26">
        <v>287610</v>
      </c>
      <c r="C192" s="259" t="s">
        <v>48</v>
      </c>
      <c r="D192" s="26" t="s">
        <v>8</v>
      </c>
      <c r="E192" s="26" t="s">
        <v>312</v>
      </c>
      <c r="F192" s="27">
        <v>11474807.600000005</v>
      </c>
      <c r="G192" s="27">
        <v>0</v>
      </c>
      <c r="H192" s="288">
        <f t="shared" si="240"/>
        <v>0</v>
      </c>
      <c r="I192" s="27">
        <v>0</v>
      </c>
      <c r="J192" s="27">
        <f t="shared" si="235"/>
        <v>0</v>
      </c>
      <c r="K192" s="26" t="s">
        <v>310</v>
      </c>
      <c r="L192" s="257">
        <f>SUMIF('Allocation Factors'!$B$3:$B$88,'Current Income Tax Expense'!K192,'Allocation Factors'!$P$3:$P$88)</f>
        <v>0</v>
      </c>
      <c r="M192" s="27">
        <f t="shared" si="236"/>
        <v>0</v>
      </c>
      <c r="N192" s="27">
        <f t="shared" si="237"/>
        <v>0</v>
      </c>
      <c r="O192" s="27">
        <f t="shared" si="238"/>
        <v>0</v>
      </c>
      <c r="P192" s="27">
        <f t="shared" si="239"/>
        <v>0</v>
      </c>
    </row>
    <row r="193" spans="1:16">
      <c r="A193" s="25" t="s">
        <v>286</v>
      </c>
      <c r="B193" s="26">
        <v>287610</v>
      </c>
      <c r="C193" s="259">
        <v>105.45</v>
      </c>
      <c r="D193" s="26" t="s">
        <v>8</v>
      </c>
      <c r="E193" s="26" t="s">
        <v>312</v>
      </c>
      <c r="F193" s="27">
        <v>64328818.639999971</v>
      </c>
      <c r="G193" s="27">
        <v>0</v>
      </c>
      <c r="H193" s="288">
        <f t="shared" si="240"/>
        <v>0</v>
      </c>
      <c r="I193" s="27">
        <v>0</v>
      </c>
      <c r="J193" s="27">
        <f t="shared" si="235"/>
        <v>0</v>
      </c>
      <c r="K193" s="26" t="s">
        <v>310</v>
      </c>
      <c r="L193" s="257">
        <f>SUMIF('Allocation Factors'!$B$3:$B$88,'Current Income Tax Expense'!K193,'Allocation Factors'!$P$3:$P$88)</f>
        <v>0</v>
      </c>
      <c r="M193" s="27">
        <f t="shared" si="236"/>
        <v>0</v>
      </c>
      <c r="N193" s="27">
        <f t="shared" si="237"/>
        <v>0</v>
      </c>
      <c r="O193" s="27">
        <f t="shared" si="238"/>
        <v>0</v>
      </c>
      <c r="P193" s="27">
        <f t="shared" si="239"/>
        <v>0</v>
      </c>
    </row>
    <row r="194" spans="1:16">
      <c r="A194" s="25" t="s">
        <v>419</v>
      </c>
      <c r="B194" s="26">
        <v>287605</v>
      </c>
      <c r="C194" s="259">
        <v>105.47</v>
      </c>
      <c r="D194" s="26" t="s">
        <v>578</v>
      </c>
      <c r="E194" s="26" t="s">
        <v>9</v>
      </c>
      <c r="F194" s="27">
        <v>-2539107.5699999998</v>
      </c>
      <c r="G194" s="27">
        <v>0</v>
      </c>
      <c r="H194" s="288">
        <f t="shared" si="240"/>
        <v>-2539107.5699999998</v>
      </c>
      <c r="I194" s="27">
        <f>SCHMDT!I11-I189-I187</f>
        <v>2539108</v>
      </c>
      <c r="J194" s="27">
        <f t="shared" si="235"/>
        <v>0.43000000016763806</v>
      </c>
      <c r="K194" s="26" t="s">
        <v>45</v>
      </c>
      <c r="L194" s="257">
        <f>SUMIF('Allocation Factors'!$B$3:$B$88,'Current Income Tax Expense'!K194,'Allocation Factors'!$P$3:$P$88)</f>
        <v>7.0845810240555071E-2</v>
      </c>
      <c r="M194" s="27">
        <f t="shared" si="236"/>
        <v>-179885</v>
      </c>
      <c r="N194" s="27">
        <f t="shared" si="237"/>
        <v>179885</v>
      </c>
      <c r="O194" s="27">
        <f t="shared" si="238"/>
        <v>0</v>
      </c>
      <c r="P194" s="27">
        <f t="shared" si="239"/>
        <v>0</v>
      </c>
    </row>
    <row r="195" spans="1:16">
      <c r="A195" s="42" t="s">
        <v>247</v>
      </c>
      <c r="B195" s="26">
        <v>287771</v>
      </c>
      <c r="C195" s="259">
        <v>110.205</v>
      </c>
      <c r="D195" s="26" t="s">
        <v>8</v>
      </c>
      <c r="E195" s="26" t="s">
        <v>9</v>
      </c>
      <c r="F195" s="27">
        <v>-164227.5</v>
      </c>
      <c r="G195" s="27">
        <v>0</v>
      </c>
      <c r="H195" s="288">
        <f t="shared" si="240"/>
        <v>-164227.5</v>
      </c>
      <c r="I195" s="27">
        <v>0</v>
      </c>
      <c r="J195" s="27">
        <f t="shared" si="235"/>
        <v>-164227.5</v>
      </c>
      <c r="K195" s="256" t="s">
        <v>102</v>
      </c>
      <c r="L195" s="257">
        <f>SUMIF('Allocation Factors'!$B$3:$B$88,'Current Income Tax Expense'!K195,'Allocation Factors'!$P$3:$P$88)</f>
        <v>0</v>
      </c>
      <c r="M195" s="27">
        <f t="shared" si="236"/>
        <v>0</v>
      </c>
      <c r="N195" s="27">
        <f t="shared" si="237"/>
        <v>0</v>
      </c>
      <c r="O195" s="27">
        <f t="shared" si="238"/>
        <v>0</v>
      </c>
      <c r="P195" s="27">
        <f t="shared" si="239"/>
        <v>0</v>
      </c>
    </row>
    <row r="196" spans="1:16">
      <c r="A196" s="25" t="s">
        <v>420</v>
      </c>
      <c r="B196" s="26">
        <v>287770</v>
      </c>
      <c r="C196" s="259">
        <v>120.205</v>
      </c>
      <c r="D196" s="26" t="s">
        <v>8</v>
      </c>
      <c r="E196" s="26" t="s">
        <v>312</v>
      </c>
      <c r="F196" s="27">
        <v>883506</v>
      </c>
      <c r="G196" s="27">
        <v>0</v>
      </c>
      <c r="H196" s="288">
        <f t="shared" si="240"/>
        <v>0</v>
      </c>
      <c r="I196" s="27">
        <v>0</v>
      </c>
      <c r="J196" s="27">
        <f t="shared" si="235"/>
        <v>0</v>
      </c>
      <c r="K196" s="26" t="s">
        <v>310</v>
      </c>
      <c r="L196" s="257">
        <f>SUMIF('Allocation Factors'!$B$3:$B$88,'Current Income Tax Expense'!K196,'Allocation Factors'!$P$3:$P$88)</f>
        <v>0</v>
      </c>
      <c r="M196" s="27">
        <f t="shared" si="236"/>
        <v>0</v>
      </c>
      <c r="N196" s="27">
        <f t="shared" si="237"/>
        <v>0</v>
      </c>
      <c r="O196" s="27">
        <f t="shared" si="238"/>
        <v>0</v>
      </c>
      <c r="P196" s="27">
        <f t="shared" si="239"/>
        <v>0</v>
      </c>
    </row>
    <row r="197" spans="1:16">
      <c r="A197" s="84" t="s">
        <v>421</v>
      </c>
      <c r="B197" s="26">
        <v>287345</v>
      </c>
      <c r="C197" s="259">
        <v>145.03</v>
      </c>
      <c r="D197" s="26" t="s">
        <v>8</v>
      </c>
      <c r="E197" s="261" t="s">
        <v>312</v>
      </c>
      <c r="F197" s="27">
        <v>-3975390.459999999</v>
      </c>
      <c r="G197" s="27">
        <v>0</v>
      </c>
      <c r="H197" s="288">
        <f t="shared" si="240"/>
        <v>0</v>
      </c>
      <c r="I197" s="27">
        <v>0</v>
      </c>
      <c r="J197" s="27">
        <f t="shared" si="235"/>
        <v>0</v>
      </c>
      <c r="K197" s="261" t="s">
        <v>310</v>
      </c>
      <c r="L197" s="257">
        <f>SUMIF('Allocation Factors'!$B$3:$B$88,'Current Income Tax Expense'!K197,'Allocation Factors'!$P$3:$P$88)</f>
        <v>0</v>
      </c>
      <c r="M197" s="27">
        <f t="shared" si="236"/>
        <v>0</v>
      </c>
      <c r="N197" s="27">
        <f t="shared" si="237"/>
        <v>0</v>
      </c>
      <c r="O197" s="27">
        <f t="shared" si="238"/>
        <v>0</v>
      </c>
      <c r="P197" s="27">
        <f t="shared" si="239"/>
        <v>0</v>
      </c>
    </row>
    <row r="198" spans="1:16">
      <c r="A198" s="25" t="s">
        <v>49</v>
      </c>
      <c r="B198" s="26">
        <v>287482</v>
      </c>
      <c r="C198" s="259">
        <v>205.02500000000001</v>
      </c>
      <c r="D198" s="26" t="s">
        <v>8</v>
      </c>
      <c r="E198" s="26" t="s">
        <v>9</v>
      </c>
      <c r="F198" s="27">
        <v>6063300</v>
      </c>
      <c r="G198" s="27">
        <v>0</v>
      </c>
      <c r="H198" s="288">
        <f t="shared" si="240"/>
        <v>6063300</v>
      </c>
      <c r="I198" s="27">
        <v>0</v>
      </c>
      <c r="J198" s="27">
        <f t="shared" si="235"/>
        <v>6063300</v>
      </c>
      <c r="K198" s="261" t="s">
        <v>153</v>
      </c>
      <c r="L198" s="257">
        <f>SUMIF('Allocation Factors'!$B$3:$B$88,'Current Income Tax Expense'!K198,'Allocation Factors'!$P$3:$P$88)</f>
        <v>0.22613352113854845</v>
      </c>
      <c r="M198" s="27">
        <f t="shared" si="236"/>
        <v>1371115</v>
      </c>
      <c r="N198" s="27">
        <f t="shared" si="237"/>
        <v>0</v>
      </c>
      <c r="O198" s="27">
        <f t="shared" si="238"/>
        <v>1371115</v>
      </c>
      <c r="P198" s="27">
        <f t="shared" si="239"/>
        <v>1371115</v>
      </c>
    </row>
    <row r="199" spans="1:16">
      <c r="A199" s="25" t="s">
        <v>422</v>
      </c>
      <c r="B199" s="26">
        <v>287415</v>
      </c>
      <c r="C199" s="259">
        <v>205.2</v>
      </c>
      <c r="D199" s="26" t="s">
        <v>8</v>
      </c>
      <c r="E199" s="26" t="s">
        <v>9</v>
      </c>
      <c r="F199" s="27">
        <v>-576248.98000000021</v>
      </c>
      <c r="G199" s="27">
        <v>0</v>
      </c>
      <c r="H199" s="288">
        <f t="shared" si="240"/>
        <v>-576248.98000000021</v>
      </c>
      <c r="I199" s="27">
        <v>0</v>
      </c>
      <c r="J199" s="27">
        <f t="shared" si="235"/>
        <v>-576248.98000000021</v>
      </c>
      <c r="K199" s="261" t="s">
        <v>20</v>
      </c>
      <c r="L199" s="257">
        <f>SUMIF('Allocation Factors'!$B$3:$B$88,'Current Income Tax Expense'!K199,'Allocation Factors'!$P$3:$P$88)</f>
        <v>6.264027551852748E-2</v>
      </c>
      <c r="M199" s="27">
        <f t="shared" si="236"/>
        <v>-36096</v>
      </c>
      <c r="N199" s="27">
        <f t="shared" si="237"/>
        <v>0</v>
      </c>
      <c r="O199" s="27">
        <f t="shared" si="238"/>
        <v>-36096</v>
      </c>
      <c r="P199" s="27">
        <f t="shared" si="239"/>
        <v>-36096</v>
      </c>
    </row>
    <row r="200" spans="1:16">
      <c r="A200" s="84" t="s">
        <v>345</v>
      </c>
      <c r="B200" s="26">
        <v>287938</v>
      </c>
      <c r="C200" s="259">
        <v>205.20500000000001</v>
      </c>
      <c r="D200" s="26" t="s">
        <v>8</v>
      </c>
      <c r="E200" s="26" t="s">
        <v>9</v>
      </c>
      <c r="F200" s="27">
        <v>-2651320</v>
      </c>
      <c r="G200" s="27">
        <v>0</v>
      </c>
      <c r="H200" s="288">
        <f t="shared" si="240"/>
        <v>-2651320</v>
      </c>
      <c r="I200" s="27">
        <v>0</v>
      </c>
      <c r="J200" s="27">
        <f t="shared" si="235"/>
        <v>-2651320</v>
      </c>
      <c r="K200" s="261" t="s">
        <v>153</v>
      </c>
      <c r="L200" s="257">
        <f>SUMIF('Allocation Factors'!$B$3:$B$88,'Current Income Tax Expense'!K200,'Allocation Factors'!$P$3:$P$88)</f>
        <v>0.22613352113854845</v>
      </c>
      <c r="M200" s="27">
        <f t="shared" si="236"/>
        <v>-599552</v>
      </c>
      <c r="N200" s="27">
        <f t="shared" ref="N200" si="241">ROUND(I200*L200,0)</f>
        <v>0</v>
      </c>
      <c r="O200" s="27">
        <f t="shared" ref="O200" si="242">SUM(M200:N200)</f>
        <v>-599552</v>
      </c>
      <c r="P200" s="27">
        <f t="shared" ref="P200" si="243">O200</f>
        <v>-599552</v>
      </c>
    </row>
    <row r="201" spans="1:16">
      <c r="A201" s="25" t="s">
        <v>50</v>
      </c>
      <c r="B201" s="26">
        <v>287723</v>
      </c>
      <c r="C201" s="259">
        <v>205.411</v>
      </c>
      <c r="D201" s="26" t="s">
        <v>8</v>
      </c>
      <c r="E201" s="26" t="s">
        <v>9</v>
      </c>
      <c r="F201" s="27">
        <v>4317570</v>
      </c>
      <c r="G201" s="27">
        <v>0</v>
      </c>
      <c r="H201" s="288">
        <f t="shared" si="240"/>
        <v>4317570</v>
      </c>
      <c r="I201" s="27">
        <v>0</v>
      </c>
      <c r="J201" s="27">
        <f t="shared" si="235"/>
        <v>4317570</v>
      </c>
      <c r="K201" s="261" t="s">
        <v>153</v>
      </c>
      <c r="L201" s="257">
        <f>SUMIF('Allocation Factors'!$B$3:$B$88,'Current Income Tax Expense'!K201,'Allocation Factors'!$P$3:$P$88)</f>
        <v>0.22613352113854845</v>
      </c>
      <c r="M201" s="27">
        <f t="shared" si="236"/>
        <v>976347</v>
      </c>
      <c r="N201" s="27">
        <f t="shared" si="237"/>
        <v>0</v>
      </c>
      <c r="O201" s="27">
        <f t="shared" si="238"/>
        <v>976347</v>
      </c>
      <c r="P201" s="27">
        <f t="shared" si="239"/>
        <v>976347</v>
      </c>
    </row>
    <row r="202" spans="1:16">
      <c r="A202" s="25" t="s">
        <v>423</v>
      </c>
      <c r="B202" s="26">
        <v>287662</v>
      </c>
      <c r="C202" s="259">
        <v>210.1</v>
      </c>
      <c r="D202" s="26" t="s">
        <v>8</v>
      </c>
      <c r="E202" s="26" t="s">
        <v>9</v>
      </c>
      <c r="F202" s="27">
        <v>-333301.58999999985</v>
      </c>
      <c r="G202" s="27">
        <v>0</v>
      </c>
      <c r="H202" s="288">
        <f t="shared" si="240"/>
        <v>-333301.58999999985</v>
      </c>
      <c r="I202" s="27">
        <v>0</v>
      </c>
      <c r="J202" s="27">
        <f t="shared" si="235"/>
        <v>-333301.58999999985</v>
      </c>
      <c r="K202" s="261" t="s">
        <v>28</v>
      </c>
      <c r="L202" s="257">
        <f>SUMIF('Allocation Factors'!$B$3:$B$88,'Current Income Tax Expense'!K202,'Allocation Factors'!$P$3:$P$88)</f>
        <v>0</v>
      </c>
      <c r="M202" s="27">
        <f t="shared" si="236"/>
        <v>0</v>
      </c>
      <c r="N202" s="27">
        <f t="shared" si="237"/>
        <v>0</v>
      </c>
      <c r="O202" s="27">
        <f t="shared" si="238"/>
        <v>0</v>
      </c>
      <c r="P202" s="27">
        <f t="shared" si="239"/>
        <v>0</v>
      </c>
    </row>
    <row r="203" spans="1:16">
      <c r="A203" s="25" t="s">
        <v>424</v>
      </c>
      <c r="B203" s="26">
        <v>287664</v>
      </c>
      <c r="C203" s="259">
        <v>210.12</v>
      </c>
      <c r="D203" s="26" t="s">
        <v>8</v>
      </c>
      <c r="E203" s="26" t="s">
        <v>9</v>
      </c>
      <c r="F203" s="27">
        <v>159739.71999999974</v>
      </c>
      <c r="G203" s="27">
        <v>0</v>
      </c>
      <c r="H203" s="288">
        <f t="shared" si="240"/>
        <v>159739.71999999974</v>
      </c>
      <c r="I203" s="27">
        <v>0</v>
      </c>
      <c r="J203" s="27">
        <f t="shared" si="235"/>
        <v>159739.71999999974</v>
      </c>
      <c r="K203" s="261" t="s">
        <v>26</v>
      </c>
      <c r="L203" s="257">
        <f>SUMIF('Allocation Factors'!$B$3:$B$88,'Current Income Tax Expense'!K203,'Allocation Factors'!$P$3:$P$88)</f>
        <v>0</v>
      </c>
      <c r="M203" s="27">
        <f t="shared" si="236"/>
        <v>0</v>
      </c>
      <c r="N203" s="27">
        <f t="shared" si="237"/>
        <v>0</v>
      </c>
      <c r="O203" s="27">
        <f t="shared" si="238"/>
        <v>0</v>
      </c>
      <c r="P203" s="27">
        <f t="shared" si="239"/>
        <v>0</v>
      </c>
    </row>
    <row r="204" spans="1:16">
      <c r="A204" s="25" t="s">
        <v>425</v>
      </c>
      <c r="B204" s="26">
        <v>287665</v>
      </c>
      <c r="C204" s="259">
        <v>210.13</v>
      </c>
      <c r="D204" s="26" t="s">
        <v>8</v>
      </c>
      <c r="E204" s="26" t="s">
        <v>9</v>
      </c>
      <c r="F204" s="27">
        <v>-9245.7199999999721</v>
      </c>
      <c r="G204" s="27">
        <v>0</v>
      </c>
      <c r="H204" s="288">
        <f t="shared" si="240"/>
        <v>-9245.7199999999721</v>
      </c>
      <c r="I204" s="27">
        <v>0</v>
      </c>
      <c r="J204" s="27">
        <f t="shared" si="235"/>
        <v>-9245.7199999999721</v>
      </c>
      <c r="K204" s="256" t="s">
        <v>27</v>
      </c>
      <c r="L204" s="257">
        <f>SUMIF('Allocation Factors'!$B$3:$B$88,'Current Income Tax Expense'!K204,'Allocation Factors'!$P$3:$P$88)</f>
        <v>0</v>
      </c>
      <c r="M204" s="27">
        <f t="shared" si="236"/>
        <v>0</v>
      </c>
      <c r="N204" s="27">
        <f t="shared" si="237"/>
        <v>0</v>
      </c>
      <c r="O204" s="27">
        <f t="shared" si="238"/>
        <v>0</v>
      </c>
      <c r="P204" s="27">
        <f t="shared" ref="P204:P233" si="244">O204</f>
        <v>0</v>
      </c>
    </row>
    <row r="205" spans="1:16">
      <c r="A205" s="25" t="s">
        <v>556</v>
      </c>
      <c r="B205" s="26">
        <v>286919</v>
      </c>
      <c r="C205" s="259">
        <v>210.17</v>
      </c>
      <c r="D205" s="26" t="s">
        <v>8</v>
      </c>
      <c r="E205" s="26" t="s">
        <v>9</v>
      </c>
      <c r="F205" s="27">
        <v>220369.64000000013</v>
      </c>
      <c r="G205" s="27">
        <v>0</v>
      </c>
      <c r="H205" s="288">
        <f t="shared" si="240"/>
        <v>220369.64000000013</v>
      </c>
      <c r="I205" s="27">
        <v>0</v>
      </c>
      <c r="J205" s="27">
        <f t="shared" si="235"/>
        <v>220369.64000000013</v>
      </c>
      <c r="K205" s="256" t="s">
        <v>18</v>
      </c>
      <c r="L205" s="257">
        <f>SUMIF('Allocation Factors'!$B$3:$B$88,'Current Income Tax Expense'!K205,'Allocation Factors'!$P$3:$P$88)</f>
        <v>7.9787774498314715E-2</v>
      </c>
      <c r="M205" s="27">
        <f t="shared" ref="M205:M206" si="245">ROUND(H205*L205,0)</f>
        <v>17583</v>
      </c>
      <c r="N205" s="27">
        <f t="shared" ref="N205:N206" si="246">ROUND(I205*L205,0)</f>
        <v>0</v>
      </c>
      <c r="O205" s="27">
        <f t="shared" ref="O205:O206" si="247">SUM(M205:N205)</f>
        <v>17583</v>
      </c>
      <c r="P205" s="27">
        <f t="shared" ref="P205:P206" si="248">O205</f>
        <v>17583</v>
      </c>
    </row>
    <row r="206" spans="1:16">
      <c r="A206" s="25" t="s">
        <v>557</v>
      </c>
      <c r="B206" s="26">
        <v>286918</v>
      </c>
      <c r="C206" s="259">
        <v>210.17500000000001</v>
      </c>
      <c r="D206" s="26" t="s">
        <v>8</v>
      </c>
      <c r="E206" s="26" t="s">
        <v>9</v>
      </c>
      <c r="F206" s="27">
        <v>96732.060000000056</v>
      </c>
      <c r="G206" s="27">
        <v>0</v>
      </c>
      <c r="H206" s="288">
        <f t="shared" si="240"/>
        <v>96732.060000000056</v>
      </c>
      <c r="I206" s="27">
        <v>0</v>
      </c>
      <c r="J206" s="27">
        <f t="shared" si="235"/>
        <v>96732.060000000056</v>
      </c>
      <c r="K206" s="256" t="s">
        <v>18</v>
      </c>
      <c r="L206" s="257">
        <f>SUMIF('Allocation Factors'!$B$3:$B$88,'Current Income Tax Expense'!K206,'Allocation Factors'!$P$3:$P$88)</f>
        <v>7.9787774498314715E-2</v>
      </c>
      <c r="M206" s="27">
        <f t="shared" si="245"/>
        <v>7718</v>
      </c>
      <c r="N206" s="27">
        <f t="shared" si="246"/>
        <v>0</v>
      </c>
      <c r="O206" s="27">
        <f t="shared" si="247"/>
        <v>7718</v>
      </c>
      <c r="P206" s="27">
        <f t="shared" si="248"/>
        <v>7718</v>
      </c>
    </row>
    <row r="207" spans="1:16">
      <c r="A207" s="25" t="s">
        <v>426</v>
      </c>
      <c r="B207" s="26">
        <v>287669</v>
      </c>
      <c r="C207" s="259">
        <v>210.18</v>
      </c>
      <c r="D207" s="26" t="s">
        <v>8</v>
      </c>
      <c r="E207" s="26" t="s">
        <v>9</v>
      </c>
      <c r="F207" s="27">
        <v>99615.870000000112</v>
      </c>
      <c r="G207" s="27">
        <v>0</v>
      </c>
      <c r="H207" s="288">
        <f t="shared" si="240"/>
        <v>99615.870000000112</v>
      </c>
      <c r="I207" s="27">
        <v>0</v>
      </c>
      <c r="J207" s="27">
        <f t="shared" si="235"/>
        <v>99615.870000000112</v>
      </c>
      <c r="K207" s="261" t="s">
        <v>10</v>
      </c>
      <c r="L207" s="257">
        <f>SUMIF('Allocation Factors'!$B$3:$B$88,'Current Income Tax Expense'!K207,'Allocation Factors'!$P$3:$P$88)</f>
        <v>7.0845810240555085E-2</v>
      </c>
      <c r="M207" s="27">
        <f t="shared" si="236"/>
        <v>7057</v>
      </c>
      <c r="N207" s="27">
        <f t="shared" si="237"/>
        <v>0</v>
      </c>
      <c r="O207" s="27">
        <f t="shared" si="238"/>
        <v>7057</v>
      </c>
      <c r="P207" s="27">
        <f t="shared" si="244"/>
        <v>7057</v>
      </c>
    </row>
    <row r="208" spans="1:16">
      <c r="A208" s="25" t="s">
        <v>319</v>
      </c>
      <c r="B208" s="26">
        <v>287907</v>
      </c>
      <c r="C208" s="259">
        <v>210.185</v>
      </c>
      <c r="D208" s="26" t="s">
        <v>8</v>
      </c>
      <c r="E208" s="26" t="s">
        <v>9</v>
      </c>
      <c r="F208" s="27">
        <v>41442.97</v>
      </c>
      <c r="G208" s="27">
        <v>0</v>
      </c>
      <c r="H208" s="288">
        <f t="shared" si="240"/>
        <v>41442.97</v>
      </c>
      <c r="I208" s="27">
        <v>0</v>
      </c>
      <c r="J208" s="27">
        <f t="shared" si="235"/>
        <v>41442.97</v>
      </c>
      <c r="K208" s="261" t="s">
        <v>18</v>
      </c>
      <c r="L208" s="257">
        <f>SUMIF('Allocation Factors'!$B$3:$B$88,'Current Income Tax Expense'!K208,'Allocation Factors'!$P$3:$P$88)</f>
        <v>7.9787774498314715E-2</v>
      </c>
      <c r="M208" s="27">
        <f t="shared" si="236"/>
        <v>3307</v>
      </c>
      <c r="N208" s="27">
        <f t="shared" si="237"/>
        <v>0</v>
      </c>
      <c r="O208" s="27">
        <f t="shared" si="238"/>
        <v>3307</v>
      </c>
      <c r="P208" s="27">
        <f t="shared" si="244"/>
        <v>3307</v>
      </c>
    </row>
    <row r="209" spans="1:16">
      <c r="A209" s="84" t="s">
        <v>427</v>
      </c>
      <c r="B209" s="26">
        <v>287908</v>
      </c>
      <c r="C209" s="259">
        <v>210.19</v>
      </c>
      <c r="D209" s="26" t="s">
        <v>8</v>
      </c>
      <c r="E209" s="26" t="s">
        <v>9</v>
      </c>
      <c r="F209" s="27">
        <v>62068.129999999976</v>
      </c>
      <c r="G209" s="27">
        <v>0</v>
      </c>
      <c r="H209" s="288">
        <f t="shared" si="240"/>
        <v>62068.129999999976</v>
      </c>
      <c r="I209" s="27">
        <v>0</v>
      </c>
      <c r="J209" s="27">
        <f t="shared" si="235"/>
        <v>62068.129999999976</v>
      </c>
      <c r="K209" s="261" t="s">
        <v>145</v>
      </c>
      <c r="L209" s="257">
        <f>SUMIF('Allocation Factors'!$B$3:$B$88,'Current Income Tax Expense'!K209,'Allocation Factors'!$P$3:$P$88)</f>
        <v>0</v>
      </c>
      <c r="M209" s="27">
        <f t="shared" si="236"/>
        <v>0</v>
      </c>
      <c r="N209" s="27">
        <f t="shared" si="237"/>
        <v>0</v>
      </c>
      <c r="O209" s="27">
        <f t="shared" si="238"/>
        <v>0</v>
      </c>
      <c r="P209" s="27">
        <f t="shared" si="244"/>
        <v>0</v>
      </c>
    </row>
    <row r="210" spans="1:16">
      <c r="A210" s="84" t="s">
        <v>365</v>
      </c>
      <c r="B210" s="26">
        <v>287198</v>
      </c>
      <c r="C210" s="259">
        <v>320.279</v>
      </c>
      <c r="D210" s="26" t="s">
        <v>8</v>
      </c>
      <c r="E210" s="261" t="s">
        <v>312</v>
      </c>
      <c r="F210" s="27">
        <v>15599104.489999998</v>
      </c>
      <c r="G210" s="27">
        <v>0</v>
      </c>
      <c r="H210" s="288">
        <f t="shared" si="240"/>
        <v>0</v>
      </c>
      <c r="I210" s="27">
        <v>0</v>
      </c>
      <c r="J210" s="27">
        <f t="shared" si="235"/>
        <v>0</v>
      </c>
      <c r="K210" s="261" t="s">
        <v>310</v>
      </c>
      <c r="L210" s="257">
        <f>SUMIF('Allocation Factors'!$B$3:$B$88,'Current Income Tax Expense'!K210,'Allocation Factors'!$P$3:$P$88)</f>
        <v>0</v>
      </c>
      <c r="M210" s="27">
        <f t="shared" si="236"/>
        <v>0</v>
      </c>
      <c r="N210" s="27">
        <f t="shared" ref="N210" si="249">ROUND(I210*L210,0)</f>
        <v>0</v>
      </c>
      <c r="O210" s="27">
        <f t="shared" ref="O210" si="250">SUM(M210:N210)</f>
        <v>0</v>
      </c>
      <c r="P210" s="27">
        <f t="shared" ref="P210" si="251">O210</f>
        <v>0</v>
      </c>
    </row>
    <row r="211" spans="1:16">
      <c r="A211" s="25" t="s">
        <v>303</v>
      </c>
      <c r="B211" s="26">
        <v>287972</v>
      </c>
      <c r="C211" s="259">
        <v>320.28500000000003</v>
      </c>
      <c r="D211" s="26" t="s">
        <v>8</v>
      </c>
      <c r="E211" s="261" t="s">
        <v>312</v>
      </c>
      <c r="F211" s="27">
        <v>4299074.0199999996</v>
      </c>
      <c r="G211" s="27">
        <v>0</v>
      </c>
      <c r="H211" s="288">
        <f t="shared" si="240"/>
        <v>0</v>
      </c>
      <c r="I211" s="27">
        <v>0</v>
      </c>
      <c r="J211" s="27">
        <f t="shared" si="235"/>
        <v>0</v>
      </c>
      <c r="K211" s="261" t="s">
        <v>310</v>
      </c>
      <c r="L211" s="257">
        <f>SUMIF('Allocation Factors'!$B$3:$B$88,'Current Income Tax Expense'!K211,'Allocation Factors'!$P$3:$P$88)</f>
        <v>0</v>
      </c>
      <c r="M211" s="27">
        <f t="shared" si="236"/>
        <v>0</v>
      </c>
      <c r="N211" s="27">
        <f t="shared" ref="N211:N252" si="252">ROUND(I211*L211,0)</f>
        <v>0</v>
      </c>
      <c r="O211" s="27">
        <f t="shared" ref="O211:O252" si="253">SUM(M211:N211)</f>
        <v>0</v>
      </c>
      <c r="P211" s="27">
        <f t="shared" si="244"/>
        <v>0</v>
      </c>
    </row>
    <row r="212" spans="1:16">
      <c r="A212" s="25" t="s">
        <v>609</v>
      </c>
      <c r="B212" s="26">
        <v>286887</v>
      </c>
      <c r="C212" s="259">
        <v>320.286</v>
      </c>
      <c r="D212" s="26" t="s">
        <v>8</v>
      </c>
      <c r="E212" s="26" t="s">
        <v>9</v>
      </c>
      <c r="F212" s="27">
        <v>-4242922.6900000004</v>
      </c>
      <c r="G212" s="27">
        <v>0</v>
      </c>
      <c r="H212" s="288">
        <f t="shared" si="240"/>
        <v>-4242922.6900000004</v>
      </c>
      <c r="I212" s="27">
        <v>0</v>
      </c>
      <c r="J212" s="27">
        <f t="shared" ref="J212:J214" si="254">SUM(H212:I212)</f>
        <v>-4242922.6900000004</v>
      </c>
      <c r="K212" s="261" t="s">
        <v>14</v>
      </c>
      <c r="L212" s="257">
        <f>SUMIF('Allocation Factors'!$B$3:$B$88,'Current Income Tax Expense'!K212,'Allocation Factors'!$P$3:$P$88)</f>
        <v>0</v>
      </c>
      <c r="M212" s="27">
        <f t="shared" ref="M212:M214" si="255">ROUND(H212*L212,0)</f>
        <v>0</v>
      </c>
      <c r="N212" s="27">
        <f t="shared" ref="N212:N214" si="256">ROUND(I212*L212,0)</f>
        <v>0</v>
      </c>
      <c r="O212" s="27">
        <f t="shared" ref="O212:O214" si="257">SUM(M212:N212)</f>
        <v>0</v>
      </c>
      <c r="P212" s="27">
        <f t="shared" ref="P212:P214" si="258">O212</f>
        <v>0</v>
      </c>
    </row>
    <row r="213" spans="1:16">
      <c r="A213" s="25" t="s">
        <v>610</v>
      </c>
      <c r="B213" s="26">
        <v>286888</v>
      </c>
      <c r="C213" s="259">
        <v>320.28699999999998</v>
      </c>
      <c r="D213" s="26" t="s">
        <v>8</v>
      </c>
      <c r="E213" s="26" t="s">
        <v>9</v>
      </c>
      <c r="F213" s="27">
        <v>-1592949.64</v>
      </c>
      <c r="G213" s="27">
        <v>0</v>
      </c>
      <c r="H213" s="288">
        <f t="shared" si="240"/>
        <v>-1592949.64</v>
      </c>
      <c r="I213" s="27">
        <v>0</v>
      </c>
      <c r="J213" s="27">
        <f t="shared" si="254"/>
        <v>-1592949.64</v>
      </c>
      <c r="K213" s="261" t="s">
        <v>14</v>
      </c>
      <c r="L213" s="257">
        <f>SUMIF('Allocation Factors'!$B$3:$B$88,'Current Income Tax Expense'!K213,'Allocation Factors'!$P$3:$P$88)</f>
        <v>0</v>
      </c>
      <c r="M213" s="27">
        <f t="shared" si="255"/>
        <v>0</v>
      </c>
      <c r="N213" s="27">
        <f t="shared" si="256"/>
        <v>0</v>
      </c>
      <c r="O213" s="27">
        <f t="shared" si="257"/>
        <v>0</v>
      </c>
      <c r="P213" s="27">
        <f t="shared" si="258"/>
        <v>0</v>
      </c>
    </row>
    <row r="214" spans="1:16">
      <c r="A214" s="25" t="s">
        <v>602</v>
      </c>
      <c r="B214" s="26">
        <v>286889</v>
      </c>
      <c r="C214" s="259">
        <v>320.28800000000001</v>
      </c>
      <c r="D214" s="26" t="s">
        <v>8</v>
      </c>
      <c r="E214" s="26" t="s">
        <v>9</v>
      </c>
      <c r="F214" s="27">
        <v>-1947550.99</v>
      </c>
      <c r="G214" s="27">
        <v>0</v>
      </c>
      <c r="H214" s="288">
        <f t="shared" ref="H214:H242" si="259">IF(E214="U",F214,0)</f>
        <v>-1947550.99</v>
      </c>
      <c r="I214" s="27">
        <v>0</v>
      </c>
      <c r="J214" s="27">
        <f t="shared" si="254"/>
        <v>-1947550.99</v>
      </c>
      <c r="K214" s="261" t="s">
        <v>30</v>
      </c>
      <c r="L214" s="257">
        <f>SUMIF('Allocation Factors'!$B$3:$B$88,'Current Income Tax Expense'!K214,'Allocation Factors'!$P$3:$P$88)</f>
        <v>0</v>
      </c>
      <c r="M214" s="27">
        <f t="shared" si="255"/>
        <v>0</v>
      </c>
      <c r="N214" s="27">
        <f t="shared" si="256"/>
        <v>0</v>
      </c>
      <c r="O214" s="27">
        <f t="shared" si="257"/>
        <v>0</v>
      </c>
      <c r="P214" s="27">
        <f t="shared" si="258"/>
        <v>0</v>
      </c>
    </row>
    <row r="215" spans="1:16">
      <c r="A215" s="25" t="s">
        <v>647</v>
      </c>
      <c r="B215" s="26">
        <v>286890</v>
      </c>
      <c r="C215" s="259">
        <v>415.1</v>
      </c>
      <c r="D215" s="26" t="s">
        <v>802</v>
      </c>
      <c r="E215" s="26" t="s">
        <v>9</v>
      </c>
      <c r="F215" s="27">
        <v>-712556.46</v>
      </c>
      <c r="G215" s="27">
        <v>0</v>
      </c>
      <c r="H215" s="288">
        <f t="shared" si="259"/>
        <v>-712556.46</v>
      </c>
      <c r="I215" s="27">
        <f>-H215</f>
        <v>712556.46</v>
      </c>
      <c r="J215" s="27">
        <f t="shared" ref="J215:J242" si="260">SUM(H215:I215)</f>
        <v>0</v>
      </c>
      <c r="K215" s="261" t="s">
        <v>25</v>
      </c>
      <c r="L215" s="257">
        <f>SUMIF('Allocation Factors'!$B$3:$B$88,'Current Income Tax Expense'!K215,'Allocation Factors'!$P$3:$P$88)</f>
        <v>1</v>
      </c>
      <c r="M215" s="27">
        <f t="shared" ref="M215" si="261">ROUND(H215*L215,0)</f>
        <v>-712556</v>
      </c>
      <c r="N215" s="27">
        <f t="shared" ref="N215" si="262">ROUND(I215*L215,0)</f>
        <v>712556</v>
      </c>
      <c r="O215" s="27">
        <f t="shared" ref="O215" si="263">SUM(M215:N215)</f>
        <v>0</v>
      </c>
      <c r="P215" s="27">
        <f>O215</f>
        <v>0</v>
      </c>
    </row>
    <row r="216" spans="1:16">
      <c r="A216" s="25" t="s">
        <v>428</v>
      </c>
      <c r="B216" s="26">
        <v>287338</v>
      </c>
      <c r="C216" s="259">
        <v>415.11</v>
      </c>
      <c r="D216" s="26" t="s">
        <v>8</v>
      </c>
      <c r="E216" s="26" t="s">
        <v>9</v>
      </c>
      <c r="F216" s="27">
        <v>-780935.69</v>
      </c>
      <c r="G216" s="27">
        <v>0</v>
      </c>
      <c r="H216" s="288">
        <f t="shared" si="259"/>
        <v>-780935.69</v>
      </c>
      <c r="I216" s="27">
        <v>0</v>
      </c>
      <c r="J216" s="27">
        <f t="shared" si="260"/>
        <v>-780935.69</v>
      </c>
      <c r="K216" s="261" t="s">
        <v>18</v>
      </c>
      <c r="L216" s="257">
        <f>SUMIF('Allocation Factors'!$B$3:$B$88,'Current Income Tax Expense'!K216,'Allocation Factors'!$P$3:$P$88)</f>
        <v>7.9787774498314715E-2</v>
      </c>
      <c r="M216" s="27">
        <f t="shared" si="236"/>
        <v>-62309</v>
      </c>
      <c r="N216" s="27">
        <f t="shared" si="252"/>
        <v>0</v>
      </c>
      <c r="O216" s="27">
        <f t="shared" si="253"/>
        <v>-62309</v>
      </c>
      <c r="P216" s="27">
        <f t="shared" si="244"/>
        <v>-62309</v>
      </c>
    </row>
    <row r="217" spans="1:16">
      <c r="A217" s="84" t="s">
        <v>361</v>
      </c>
      <c r="B217" s="26">
        <v>286910</v>
      </c>
      <c r="C217" s="259">
        <v>415.2</v>
      </c>
      <c r="D217" s="26" t="s">
        <v>8</v>
      </c>
      <c r="E217" s="26" t="s">
        <v>9</v>
      </c>
      <c r="F217" s="27">
        <v>1967995.69</v>
      </c>
      <c r="G217" s="27">
        <v>0</v>
      </c>
      <c r="H217" s="288">
        <f t="shared" si="259"/>
        <v>1967995.69</v>
      </c>
      <c r="I217" s="27">
        <v>0</v>
      </c>
      <c r="J217" s="27">
        <f t="shared" si="260"/>
        <v>1967995.69</v>
      </c>
      <c r="K217" s="261" t="s">
        <v>14</v>
      </c>
      <c r="L217" s="257">
        <f>SUMIF('Allocation Factors'!$B$3:$B$88,'Current Income Tax Expense'!K217,'Allocation Factors'!$P$3:$P$88)</f>
        <v>0</v>
      </c>
      <c r="M217" s="27">
        <f t="shared" si="236"/>
        <v>0</v>
      </c>
      <c r="N217" s="27">
        <f t="shared" ref="N217" si="264">ROUND(I217*L217,0)</f>
        <v>0</v>
      </c>
      <c r="O217" s="27">
        <f t="shared" ref="O217" si="265">SUM(M217:N217)</f>
        <v>0</v>
      </c>
      <c r="P217" s="27">
        <f t="shared" ref="P217" si="266">O217</f>
        <v>0</v>
      </c>
    </row>
    <row r="218" spans="1:16">
      <c r="A218" s="84" t="s">
        <v>703</v>
      </c>
      <c r="B218" s="26">
        <v>286936</v>
      </c>
      <c r="C218" s="259">
        <v>415.255</v>
      </c>
      <c r="D218" s="26" t="s">
        <v>8</v>
      </c>
      <c r="E218" s="26" t="s">
        <v>9</v>
      </c>
      <c r="F218" s="27">
        <v>-217209.19</v>
      </c>
      <c r="G218" s="27">
        <v>0</v>
      </c>
      <c r="H218" s="288">
        <f t="shared" si="259"/>
        <v>-217209.19</v>
      </c>
      <c r="I218" s="27">
        <v>0</v>
      </c>
      <c r="J218" s="27">
        <f t="shared" si="260"/>
        <v>-217209.19</v>
      </c>
      <c r="K218" s="261" t="s">
        <v>14</v>
      </c>
      <c r="L218" s="257">
        <f>SUMIF('Allocation Factors'!$B$3:$B$88,'Current Income Tax Expense'!K218,'Allocation Factors'!$P$3:$P$88)</f>
        <v>0</v>
      </c>
      <c r="M218" s="27">
        <f t="shared" ref="M218" si="267">ROUND(H218*L218,0)</f>
        <v>0</v>
      </c>
      <c r="N218" s="27"/>
      <c r="O218" s="27"/>
      <c r="P218" s="27"/>
    </row>
    <row r="219" spans="1:16">
      <c r="A219" s="84" t="s">
        <v>558</v>
      </c>
      <c r="B219" s="26">
        <v>286917</v>
      </c>
      <c r="C219" s="259">
        <v>415.26</v>
      </c>
      <c r="D219" s="26" t="s">
        <v>8</v>
      </c>
      <c r="E219" s="26" t="s">
        <v>9</v>
      </c>
      <c r="F219" s="27">
        <v>-11378084.100000001</v>
      </c>
      <c r="G219" s="27">
        <v>0</v>
      </c>
      <c r="H219" s="288">
        <f t="shared" si="259"/>
        <v>-11378084.100000001</v>
      </c>
      <c r="I219" s="27">
        <v>0</v>
      </c>
      <c r="J219" s="27">
        <f t="shared" si="260"/>
        <v>-11378084.100000001</v>
      </c>
      <c r="K219" s="261" t="s">
        <v>14</v>
      </c>
      <c r="L219" s="257">
        <f>SUMIF('Allocation Factors'!$B$3:$B$88,'Current Income Tax Expense'!K219,'Allocation Factors'!$P$3:$P$88)</f>
        <v>0</v>
      </c>
      <c r="M219" s="27">
        <f t="shared" ref="M219" si="268">ROUND(H219*L219,0)</f>
        <v>0</v>
      </c>
      <c r="N219" s="27">
        <f t="shared" ref="N219" si="269">ROUND(I219*L219,0)</f>
        <v>0</v>
      </c>
      <c r="O219" s="27">
        <f t="shared" ref="O219" si="270">SUM(M219:N219)</f>
        <v>0</v>
      </c>
      <c r="P219" s="27">
        <f t="shared" ref="P219" si="271">O219</f>
        <v>0</v>
      </c>
    </row>
    <row r="220" spans="1:16">
      <c r="A220" s="25" t="s">
        <v>429</v>
      </c>
      <c r="B220" s="26">
        <v>287634</v>
      </c>
      <c r="C220" s="259">
        <v>415.3</v>
      </c>
      <c r="D220" s="26">
        <v>4.1100000000000003</v>
      </c>
      <c r="E220" s="26" t="s">
        <v>9</v>
      </c>
      <c r="F220" s="27">
        <v>5845566.469999996</v>
      </c>
      <c r="G220" s="27">
        <v>0</v>
      </c>
      <c r="H220" s="288">
        <f t="shared" si="259"/>
        <v>5845566.469999996</v>
      </c>
      <c r="I220" s="27">
        <f>-H220</f>
        <v>-5845566.469999996</v>
      </c>
      <c r="J220" s="27">
        <f t="shared" si="260"/>
        <v>0</v>
      </c>
      <c r="K220" s="26" t="s">
        <v>10</v>
      </c>
      <c r="L220" s="257">
        <f>SUMIF('Allocation Factors'!$B$3:$B$88,'Current Income Tax Expense'!K220,'Allocation Factors'!$P$3:$P$88)</f>
        <v>7.0845810240555085E-2</v>
      </c>
      <c r="M220" s="27">
        <f t="shared" si="236"/>
        <v>414134</v>
      </c>
      <c r="N220" s="27">
        <f t="shared" si="252"/>
        <v>-414134</v>
      </c>
      <c r="O220" s="27">
        <f t="shared" si="253"/>
        <v>0</v>
      </c>
      <c r="P220" s="27">
        <f t="shared" si="244"/>
        <v>0</v>
      </c>
    </row>
    <row r="221" spans="1:16">
      <c r="A221" s="84" t="s">
        <v>334</v>
      </c>
      <c r="B221" s="26">
        <v>287840</v>
      </c>
      <c r="C221" s="259">
        <v>415.41</v>
      </c>
      <c r="D221" s="26" t="s">
        <v>8</v>
      </c>
      <c r="E221" s="26" t="s">
        <v>9</v>
      </c>
      <c r="F221" s="27">
        <v>85627686.829999983</v>
      </c>
      <c r="G221" s="27">
        <v>0</v>
      </c>
      <c r="H221" s="288">
        <f t="shared" si="259"/>
        <v>85627686.829999983</v>
      </c>
      <c r="I221" s="27">
        <v>0</v>
      </c>
      <c r="J221" s="27">
        <f t="shared" si="260"/>
        <v>85627686.829999983</v>
      </c>
      <c r="K221" s="261" t="s">
        <v>102</v>
      </c>
      <c r="L221" s="257">
        <f>SUMIF('Allocation Factors'!$B$3:$B$88,'Current Income Tax Expense'!K221,'Allocation Factors'!$P$3:$P$88)</f>
        <v>0</v>
      </c>
      <c r="M221" s="27">
        <f t="shared" si="236"/>
        <v>0</v>
      </c>
      <c r="N221" s="27">
        <f t="shared" si="252"/>
        <v>0</v>
      </c>
      <c r="O221" s="27">
        <f t="shared" si="253"/>
        <v>0</v>
      </c>
      <c r="P221" s="27">
        <f t="shared" si="244"/>
        <v>0</v>
      </c>
    </row>
    <row r="222" spans="1:16">
      <c r="A222" s="84" t="s">
        <v>430</v>
      </c>
      <c r="B222" s="26">
        <v>287841</v>
      </c>
      <c r="C222" s="259">
        <v>415.411</v>
      </c>
      <c r="D222" s="26" t="s">
        <v>8</v>
      </c>
      <c r="E222" s="26" t="s">
        <v>9</v>
      </c>
      <c r="F222" s="27">
        <v>-1323317.3900000001</v>
      </c>
      <c r="G222" s="27">
        <v>0</v>
      </c>
      <c r="H222" s="288">
        <f t="shared" si="259"/>
        <v>-1323317.3900000001</v>
      </c>
      <c r="I222" s="27">
        <v>0</v>
      </c>
      <c r="J222" s="27">
        <f t="shared" si="260"/>
        <v>-1323317.3900000001</v>
      </c>
      <c r="K222" s="261" t="s">
        <v>16</v>
      </c>
      <c r="L222" s="257">
        <f>SUMIF('Allocation Factors'!$B$3:$B$88,'Current Income Tax Expense'!K222,'Allocation Factors'!$P$3:$P$88)</f>
        <v>0</v>
      </c>
      <c r="M222" s="27">
        <f t="shared" si="236"/>
        <v>0</v>
      </c>
      <c r="N222" s="27">
        <f t="shared" si="252"/>
        <v>0</v>
      </c>
      <c r="O222" s="27">
        <f t="shared" si="253"/>
        <v>0</v>
      </c>
      <c r="P222" s="27">
        <f t="shared" si="244"/>
        <v>0</v>
      </c>
    </row>
    <row r="223" spans="1:16">
      <c r="A223" s="84" t="s">
        <v>431</v>
      </c>
      <c r="B223" s="26">
        <v>287842</v>
      </c>
      <c r="C223" s="259">
        <v>415.41199999999998</v>
      </c>
      <c r="D223" s="26" t="s">
        <v>8</v>
      </c>
      <c r="E223" s="26" t="s">
        <v>9</v>
      </c>
      <c r="F223" s="27">
        <v>-286358.4699999998</v>
      </c>
      <c r="G223" s="27">
        <v>0</v>
      </c>
      <c r="H223" s="288">
        <f t="shared" si="259"/>
        <v>-286358.4699999998</v>
      </c>
      <c r="I223" s="27">
        <v>0</v>
      </c>
      <c r="J223" s="27">
        <f t="shared" si="260"/>
        <v>-286358.4699999998</v>
      </c>
      <c r="K223" s="261" t="s">
        <v>27</v>
      </c>
      <c r="L223" s="257">
        <f>SUMIF('Allocation Factors'!$B$3:$B$88,'Current Income Tax Expense'!K223,'Allocation Factors'!$P$3:$P$88)</f>
        <v>0</v>
      </c>
      <c r="M223" s="27">
        <f t="shared" si="236"/>
        <v>0</v>
      </c>
      <c r="N223" s="27">
        <f t="shared" si="252"/>
        <v>0</v>
      </c>
      <c r="O223" s="27">
        <f t="shared" si="253"/>
        <v>0</v>
      </c>
      <c r="P223" s="27">
        <f t="shared" si="244"/>
        <v>0</v>
      </c>
    </row>
    <row r="224" spans="1:16">
      <c r="A224" s="84" t="s">
        <v>432</v>
      </c>
      <c r="B224" s="26">
        <v>287843</v>
      </c>
      <c r="C224" s="259">
        <v>415.41300000000001</v>
      </c>
      <c r="D224" s="26" t="s">
        <v>8</v>
      </c>
      <c r="E224" s="26" t="s">
        <v>9</v>
      </c>
      <c r="F224" s="27">
        <v>-3234170.9500000011</v>
      </c>
      <c r="G224" s="27">
        <v>0</v>
      </c>
      <c r="H224" s="288">
        <f t="shared" si="259"/>
        <v>-3234170.9500000011</v>
      </c>
      <c r="I224" s="27">
        <v>0</v>
      </c>
      <c r="J224" s="27">
        <f t="shared" si="260"/>
        <v>-3234170.9500000011</v>
      </c>
      <c r="K224" s="261" t="s">
        <v>28</v>
      </c>
      <c r="L224" s="257">
        <f>SUMIF('Allocation Factors'!$B$3:$B$88,'Current Income Tax Expense'!K224,'Allocation Factors'!$P$3:$P$88)</f>
        <v>0</v>
      </c>
      <c r="M224" s="27">
        <f t="shared" si="236"/>
        <v>0</v>
      </c>
      <c r="N224" s="27">
        <f t="shared" si="252"/>
        <v>0</v>
      </c>
      <c r="O224" s="27">
        <f t="shared" si="253"/>
        <v>0</v>
      </c>
      <c r="P224" s="27">
        <f t="shared" si="244"/>
        <v>0</v>
      </c>
    </row>
    <row r="225" spans="1:16">
      <c r="A225" s="84" t="s">
        <v>433</v>
      </c>
      <c r="B225" s="26">
        <v>287844</v>
      </c>
      <c r="C225" s="259">
        <v>415.41399999999999</v>
      </c>
      <c r="D225" s="26" t="s">
        <v>8</v>
      </c>
      <c r="E225" s="26" t="s">
        <v>9</v>
      </c>
      <c r="F225" s="27">
        <v>-923617</v>
      </c>
      <c r="G225" s="27">
        <v>0</v>
      </c>
      <c r="H225" s="288">
        <f t="shared" si="259"/>
        <v>-923617</v>
      </c>
      <c r="I225" s="27">
        <v>0</v>
      </c>
      <c r="J225" s="27">
        <f t="shared" si="260"/>
        <v>-923617</v>
      </c>
      <c r="K225" s="261" t="s">
        <v>26</v>
      </c>
      <c r="L225" s="257">
        <f>SUMIF('Allocation Factors'!$B$3:$B$88,'Current Income Tax Expense'!K225,'Allocation Factors'!$P$3:$P$88)</f>
        <v>0</v>
      </c>
      <c r="M225" s="27">
        <f t="shared" si="236"/>
        <v>0</v>
      </c>
      <c r="N225" s="27">
        <f t="shared" si="252"/>
        <v>0</v>
      </c>
      <c r="O225" s="27">
        <f t="shared" si="253"/>
        <v>0</v>
      </c>
      <c r="P225" s="27">
        <f t="shared" si="244"/>
        <v>0</v>
      </c>
    </row>
    <row r="226" spans="1:16">
      <c r="A226" s="84" t="s">
        <v>434</v>
      </c>
      <c r="B226" s="26">
        <v>287845</v>
      </c>
      <c r="C226" s="259">
        <v>415.41500000000002</v>
      </c>
      <c r="D226" s="26" t="s">
        <v>8</v>
      </c>
      <c r="E226" s="261" t="s">
        <v>312</v>
      </c>
      <c r="F226" s="27">
        <v>-5978328.4900000002</v>
      </c>
      <c r="G226" s="27">
        <v>0</v>
      </c>
      <c r="H226" s="288">
        <f t="shared" si="259"/>
        <v>0</v>
      </c>
      <c r="I226" s="27">
        <v>0</v>
      </c>
      <c r="J226" s="27">
        <f t="shared" si="260"/>
        <v>0</v>
      </c>
      <c r="K226" s="261" t="s">
        <v>310</v>
      </c>
      <c r="L226" s="257">
        <f>SUMIF('Allocation Factors'!$B$3:$B$88,'Current Income Tax Expense'!K226,'Allocation Factors'!$P$3:$P$88)</f>
        <v>0</v>
      </c>
      <c r="M226" s="27">
        <f t="shared" si="236"/>
        <v>0</v>
      </c>
      <c r="N226" s="27">
        <f t="shared" si="252"/>
        <v>0</v>
      </c>
      <c r="O226" s="27">
        <f t="shared" si="253"/>
        <v>0</v>
      </c>
      <c r="P226" s="27">
        <f t="shared" si="244"/>
        <v>0</v>
      </c>
    </row>
    <row r="227" spans="1:16">
      <c r="A227" s="84" t="s">
        <v>542</v>
      </c>
      <c r="B227" s="26">
        <v>287846</v>
      </c>
      <c r="C227" s="259">
        <v>415.416</v>
      </c>
      <c r="D227" s="26" t="s">
        <v>8</v>
      </c>
      <c r="E227" s="26" t="s">
        <v>9</v>
      </c>
      <c r="F227" s="27">
        <v>-202212.35999999987</v>
      </c>
      <c r="G227" s="27">
        <v>0</v>
      </c>
      <c r="H227" s="288">
        <f t="shared" si="259"/>
        <v>-202212.35999999987</v>
      </c>
      <c r="I227" s="27">
        <v>0</v>
      </c>
      <c r="J227" s="27">
        <f t="shared" si="260"/>
        <v>-202212.35999999987</v>
      </c>
      <c r="K227" s="261" t="s">
        <v>65</v>
      </c>
      <c r="L227" s="257">
        <f>SUMIF('Allocation Factors'!$B$3:$B$88,'Current Income Tax Expense'!K227,'Allocation Factors'!$P$3:$P$88)</f>
        <v>0</v>
      </c>
      <c r="M227" s="27">
        <f t="shared" si="236"/>
        <v>0</v>
      </c>
      <c r="N227" s="27">
        <f t="shared" ref="N227" si="272">ROUND(I227*L227,0)</f>
        <v>0</v>
      </c>
      <c r="O227" s="27">
        <f t="shared" ref="O227" si="273">SUM(M227:N227)</f>
        <v>0</v>
      </c>
      <c r="P227" s="27">
        <f t="shared" ref="P227" si="274">O227</f>
        <v>0</v>
      </c>
    </row>
    <row r="228" spans="1:16">
      <c r="A228" s="84" t="s">
        <v>366</v>
      </c>
      <c r="B228" s="26">
        <v>286912</v>
      </c>
      <c r="C228" s="259">
        <v>415.43099999999998</v>
      </c>
      <c r="D228" s="26" t="s">
        <v>8</v>
      </c>
      <c r="E228" s="261" t="s">
        <v>9</v>
      </c>
      <c r="F228" s="27">
        <v>-230289.87</v>
      </c>
      <c r="G228" s="27">
        <v>0</v>
      </c>
      <c r="H228" s="288">
        <f t="shared" si="259"/>
        <v>-230289.87</v>
      </c>
      <c r="I228" s="27">
        <v>0</v>
      </c>
      <c r="J228" s="27">
        <f t="shared" si="260"/>
        <v>-230289.87</v>
      </c>
      <c r="K228" s="261" t="s">
        <v>14</v>
      </c>
      <c r="L228" s="257">
        <f>SUMIF('Allocation Factors'!$B$3:$B$88,'Current Income Tax Expense'!K228,'Allocation Factors'!$P$3:$P$88)</f>
        <v>0</v>
      </c>
      <c r="M228" s="27">
        <f t="shared" si="236"/>
        <v>0</v>
      </c>
      <c r="N228" s="27">
        <f t="shared" ref="N228" si="275">ROUND(I228*L228,0)</f>
        <v>0</v>
      </c>
      <c r="O228" s="27">
        <f t="shared" ref="O228" si="276">SUM(M228:N228)</f>
        <v>0</v>
      </c>
      <c r="P228" s="27">
        <f t="shared" ref="P228" si="277">O228</f>
        <v>0</v>
      </c>
    </row>
    <row r="229" spans="1:16">
      <c r="A229" s="84" t="s">
        <v>684</v>
      </c>
      <c r="B229" s="26">
        <v>286941</v>
      </c>
      <c r="C229" s="259">
        <v>415.44</v>
      </c>
      <c r="D229" s="26" t="s">
        <v>8</v>
      </c>
      <c r="E229" s="261" t="s">
        <v>9</v>
      </c>
      <c r="F229" s="27">
        <v>-1744.45</v>
      </c>
      <c r="G229" s="27">
        <v>0</v>
      </c>
      <c r="H229" s="288">
        <f t="shared" ref="H229:H230" si="278">IF(E229="U",F229,0)</f>
        <v>-1744.45</v>
      </c>
      <c r="I229" s="27">
        <v>0</v>
      </c>
      <c r="J229" s="27">
        <f t="shared" ref="J229:J230" si="279">SUM(H229:I229)</f>
        <v>-1744.45</v>
      </c>
      <c r="K229" s="261" t="s">
        <v>14</v>
      </c>
      <c r="L229" s="257">
        <f>SUMIF('Allocation Factors'!$B$3:$B$88,'Current Income Tax Expense'!K229,'Allocation Factors'!$P$3:$P$88)</f>
        <v>0</v>
      </c>
      <c r="M229" s="27">
        <f t="shared" ref="M229:M230" si="280">ROUND(H229*L229,0)</f>
        <v>0</v>
      </c>
      <c r="N229" s="27">
        <f t="shared" ref="N229:N230" si="281">ROUND(I229*L229,0)</f>
        <v>0</v>
      </c>
      <c r="O229" s="27">
        <f t="shared" ref="O229:O230" si="282">SUM(M229:N229)</f>
        <v>0</v>
      </c>
      <c r="P229" s="27">
        <f t="shared" ref="P229:P230" si="283">O229</f>
        <v>0</v>
      </c>
    </row>
    <row r="230" spans="1:16">
      <c r="A230" s="84" t="s">
        <v>685</v>
      </c>
      <c r="B230" s="26">
        <v>286942</v>
      </c>
      <c r="C230" s="259">
        <v>415.44099999999997</v>
      </c>
      <c r="D230" s="26" t="s">
        <v>8</v>
      </c>
      <c r="E230" s="261" t="s">
        <v>9</v>
      </c>
      <c r="F230" s="27">
        <v>-3684.7</v>
      </c>
      <c r="G230" s="27">
        <v>0</v>
      </c>
      <c r="H230" s="288">
        <f t="shared" si="278"/>
        <v>-3684.7</v>
      </c>
      <c r="I230" s="27">
        <v>0</v>
      </c>
      <c r="J230" s="27">
        <f t="shared" si="279"/>
        <v>-3684.7</v>
      </c>
      <c r="K230" s="261" t="s">
        <v>14</v>
      </c>
      <c r="L230" s="257">
        <f>SUMIF('Allocation Factors'!$B$3:$B$88,'Current Income Tax Expense'!K230,'Allocation Factors'!$P$3:$P$88)</f>
        <v>0</v>
      </c>
      <c r="M230" s="27">
        <f t="shared" si="280"/>
        <v>0</v>
      </c>
      <c r="N230" s="27">
        <f t="shared" si="281"/>
        <v>0</v>
      </c>
      <c r="O230" s="27">
        <f t="shared" si="282"/>
        <v>0</v>
      </c>
      <c r="P230" s="27">
        <f t="shared" si="283"/>
        <v>0</v>
      </c>
    </row>
    <row r="231" spans="1:16">
      <c r="A231" s="472" t="s">
        <v>574</v>
      </c>
      <c r="B231" s="26">
        <v>286904</v>
      </c>
      <c r="C231" s="259">
        <v>415.52</v>
      </c>
      <c r="D231" s="26" t="s">
        <v>8</v>
      </c>
      <c r="E231" s="261" t="s">
        <v>9</v>
      </c>
      <c r="F231" s="27">
        <v>-1538195.3799999994</v>
      </c>
      <c r="G231" s="27">
        <v>0</v>
      </c>
      <c r="H231" s="288">
        <f t="shared" si="259"/>
        <v>-1538195.3799999994</v>
      </c>
      <c r="I231" s="27">
        <v>0</v>
      </c>
      <c r="J231" s="27">
        <f t="shared" si="260"/>
        <v>-1538195.3799999994</v>
      </c>
      <c r="K231" s="261" t="s">
        <v>14</v>
      </c>
      <c r="L231" s="257">
        <f>SUMIF('Allocation Factors'!$B$3:$B$88,'Current Income Tax Expense'!K231,'Allocation Factors'!$P$3:$P$88)</f>
        <v>0</v>
      </c>
      <c r="M231" s="27">
        <f t="shared" ref="M231" si="284">ROUND(H231*L231,0)</f>
        <v>0</v>
      </c>
      <c r="N231" s="27">
        <f t="shared" ref="N231" si="285">ROUND(I231*L231,0)</f>
        <v>0</v>
      </c>
      <c r="O231" s="27">
        <f t="shared" ref="O231" si="286">SUM(M231:N231)</f>
        <v>0</v>
      </c>
      <c r="P231" s="27">
        <f t="shared" ref="P231" si="287">O231</f>
        <v>0</v>
      </c>
    </row>
    <row r="232" spans="1:16">
      <c r="A232" s="84" t="s">
        <v>367</v>
      </c>
      <c r="B232" s="26">
        <v>286914</v>
      </c>
      <c r="C232" s="259">
        <v>415.52499999999998</v>
      </c>
      <c r="D232" s="26" t="s">
        <v>8</v>
      </c>
      <c r="E232" s="261" t="s">
        <v>312</v>
      </c>
      <c r="F232" s="27">
        <v>-524181.19000000006</v>
      </c>
      <c r="G232" s="27">
        <v>0</v>
      </c>
      <c r="H232" s="288">
        <f t="shared" si="259"/>
        <v>0</v>
      </c>
      <c r="I232" s="27">
        <v>0</v>
      </c>
      <c r="J232" s="27">
        <f t="shared" si="260"/>
        <v>0</v>
      </c>
      <c r="K232" s="261" t="s">
        <v>310</v>
      </c>
      <c r="L232" s="257">
        <f>SUMIF('Allocation Factors'!$B$3:$B$88,'Current Income Tax Expense'!K232,'Allocation Factors'!$P$3:$P$88)</f>
        <v>0</v>
      </c>
      <c r="M232" s="27">
        <f t="shared" si="236"/>
        <v>0</v>
      </c>
      <c r="N232" s="27">
        <f t="shared" ref="N232" si="288">ROUND(I232*L232,0)</f>
        <v>0</v>
      </c>
      <c r="O232" s="27">
        <f t="shared" ref="O232" si="289">SUM(M232:N232)</f>
        <v>0</v>
      </c>
      <c r="P232" s="27">
        <f t="shared" ref="P232" si="290">O232</f>
        <v>0</v>
      </c>
    </row>
    <row r="233" spans="1:16">
      <c r="A233" s="84" t="s">
        <v>349</v>
      </c>
      <c r="B233" s="285">
        <v>286905</v>
      </c>
      <c r="C233" s="259">
        <v>415.53</v>
      </c>
      <c r="D233" s="26" t="s">
        <v>8</v>
      </c>
      <c r="E233" s="26" t="s">
        <v>9</v>
      </c>
      <c r="F233" s="27">
        <v>300000</v>
      </c>
      <c r="G233" s="27">
        <v>0</v>
      </c>
      <c r="H233" s="288">
        <f t="shared" si="259"/>
        <v>300000</v>
      </c>
      <c r="I233" s="27">
        <v>0</v>
      </c>
      <c r="J233" s="27">
        <f t="shared" si="260"/>
        <v>300000</v>
      </c>
      <c r="K233" s="261" t="s">
        <v>27</v>
      </c>
      <c r="L233" s="257">
        <f>SUMIF('Allocation Factors'!$B$3:$B$88,'Current Income Tax Expense'!K233,'Allocation Factors'!$P$3:$P$88)</f>
        <v>0</v>
      </c>
      <c r="M233" s="27">
        <f t="shared" si="236"/>
        <v>0</v>
      </c>
      <c r="N233" s="27">
        <f t="shared" si="252"/>
        <v>0</v>
      </c>
      <c r="O233" s="27">
        <f t="shared" si="253"/>
        <v>0</v>
      </c>
      <c r="P233" s="27">
        <f t="shared" si="244"/>
        <v>0</v>
      </c>
    </row>
    <row r="234" spans="1:16">
      <c r="A234" s="84" t="s">
        <v>614</v>
      </c>
      <c r="B234" s="285">
        <v>287975</v>
      </c>
      <c r="C234" s="259">
        <v>415.65499999999997</v>
      </c>
      <c r="D234" s="26" t="s">
        <v>8</v>
      </c>
      <c r="E234" s="26" t="s">
        <v>9</v>
      </c>
      <c r="F234" s="27">
        <v>-4667631.4499999993</v>
      </c>
      <c r="G234" s="27">
        <v>0</v>
      </c>
      <c r="H234" s="288">
        <f t="shared" si="259"/>
        <v>-4667631.4499999993</v>
      </c>
      <c r="I234" s="27">
        <v>0</v>
      </c>
      <c r="J234" s="27">
        <f t="shared" si="260"/>
        <v>-4667631.4499999993</v>
      </c>
      <c r="K234" s="261" t="s">
        <v>14</v>
      </c>
      <c r="L234" s="257">
        <f>SUMIF('Allocation Factors'!$B$3:$B$88,'Current Income Tax Expense'!K234,'Allocation Factors'!$P$3:$P$88)</f>
        <v>0</v>
      </c>
      <c r="M234" s="27">
        <f t="shared" ref="M234" si="291">ROUND(H234*L234,0)</f>
        <v>0</v>
      </c>
      <c r="N234" s="27">
        <f t="shared" ref="N234" si="292">ROUND(I234*L234,0)</f>
        <v>0</v>
      </c>
      <c r="O234" s="27">
        <f t="shared" ref="O234" si="293">SUM(M234:N234)</f>
        <v>0</v>
      </c>
      <c r="P234" s="27">
        <f t="shared" ref="P234" si="294">O234</f>
        <v>0</v>
      </c>
    </row>
    <row r="235" spans="1:16">
      <c r="A235" s="84" t="s">
        <v>436</v>
      </c>
      <c r="B235" s="285">
        <v>287996</v>
      </c>
      <c r="C235" s="259">
        <v>415.67500000000001</v>
      </c>
      <c r="D235" s="26" t="s">
        <v>8</v>
      </c>
      <c r="E235" s="26" t="s">
        <v>9</v>
      </c>
      <c r="F235" s="27">
        <v>82530.720000000001</v>
      </c>
      <c r="G235" s="27">
        <v>0</v>
      </c>
      <c r="H235" s="288">
        <f t="shared" si="259"/>
        <v>82530.720000000001</v>
      </c>
      <c r="I235" s="27">
        <v>0</v>
      </c>
      <c r="J235" s="27">
        <f t="shared" si="260"/>
        <v>82530.720000000001</v>
      </c>
      <c r="K235" s="261" t="s">
        <v>14</v>
      </c>
      <c r="L235" s="257">
        <f>SUMIF('Allocation Factors'!$B$3:$B$88,'Current Income Tax Expense'!K235,'Allocation Factors'!$P$3:$P$88)</f>
        <v>0</v>
      </c>
      <c r="M235" s="27">
        <f t="shared" si="236"/>
        <v>0</v>
      </c>
      <c r="N235" s="27">
        <f t="shared" si="252"/>
        <v>0</v>
      </c>
      <c r="O235" s="27">
        <f t="shared" si="253"/>
        <v>0</v>
      </c>
      <c r="P235" s="27">
        <f t="shared" ref="P235:P256" si="295">O235</f>
        <v>0</v>
      </c>
    </row>
    <row r="236" spans="1:16">
      <c r="A236" s="84" t="s">
        <v>437</v>
      </c>
      <c r="B236" s="285">
        <v>287858</v>
      </c>
      <c r="C236" s="259">
        <v>415.67599999999999</v>
      </c>
      <c r="D236" s="26" t="s">
        <v>8</v>
      </c>
      <c r="E236" s="26" t="s">
        <v>9</v>
      </c>
      <c r="F236" s="27">
        <v>28441.800000000003</v>
      </c>
      <c r="G236" s="27">
        <v>0</v>
      </c>
      <c r="H236" s="288">
        <f t="shared" si="259"/>
        <v>28441.800000000003</v>
      </c>
      <c r="I236" s="27">
        <v>0</v>
      </c>
      <c r="J236" s="27">
        <f t="shared" si="260"/>
        <v>28441.800000000003</v>
      </c>
      <c r="K236" s="261" t="s">
        <v>14</v>
      </c>
      <c r="L236" s="257">
        <f>SUMIF('Allocation Factors'!$B$3:$B$88,'Current Income Tax Expense'!K236,'Allocation Factors'!$P$3:$P$88)</f>
        <v>0</v>
      </c>
      <c r="M236" s="27">
        <f t="shared" si="236"/>
        <v>0</v>
      </c>
      <c r="N236" s="27">
        <f t="shared" si="252"/>
        <v>0</v>
      </c>
      <c r="O236" s="27">
        <f t="shared" si="253"/>
        <v>0</v>
      </c>
      <c r="P236" s="27">
        <f t="shared" si="295"/>
        <v>0</v>
      </c>
    </row>
    <row r="237" spans="1:16">
      <c r="A237" s="84" t="s">
        <v>339</v>
      </c>
      <c r="B237" s="285">
        <v>287601</v>
      </c>
      <c r="C237" s="259">
        <v>415.67700000000002</v>
      </c>
      <c r="D237" s="26" t="s">
        <v>8</v>
      </c>
      <c r="E237" s="26" t="s">
        <v>9</v>
      </c>
      <c r="F237" s="27">
        <v>13317.719999999998</v>
      </c>
      <c r="G237" s="27">
        <v>0</v>
      </c>
      <c r="H237" s="288">
        <f t="shared" si="259"/>
        <v>13317.719999999998</v>
      </c>
      <c r="I237" s="27">
        <v>0</v>
      </c>
      <c r="J237" s="27">
        <f t="shared" si="260"/>
        <v>13317.719999999998</v>
      </c>
      <c r="K237" s="261" t="s">
        <v>14</v>
      </c>
      <c r="L237" s="257">
        <f>SUMIF('Allocation Factors'!$B$3:$B$88,'Current Income Tax Expense'!K237,'Allocation Factors'!$P$3:$P$88)</f>
        <v>0</v>
      </c>
      <c r="M237" s="27">
        <f t="shared" si="236"/>
        <v>0</v>
      </c>
      <c r="N237" s="27">
        <f t="shared" si="252"/>
        <v>0</v>
      </c>
      <c r="O237" s="27">
        <f t="shared" si="253"/>
        <v>0</v>
      </c>
      <c r="P237" s="27">
        <f t="shared" si="295"/>
        <v>0</v>
      </c>
    </row>
    <row r="238" spans="1:16">
      <c r="A238" s="70" t="s">
        <v>438</v>
      </c>
      <c r="B238" s="285">
        <v>287640</v>
      </c>
      <c r="C238" s="259">
        <v>415.68</v>
      </c>
      <c r="D238" s="26" t="s">
        <v>8</v>
      </c>
      <c r="E238" s="26" t="s">
        <v>9</v>
      </c>
      <c r="F238" s="27">
        <v>-458798.54000000004</v>
      </c>
      <c r="G238" s="27">
        <v>0</v>
      </c>
      <c r="H238" s="288">
        <f t="shared" si="259"/>
        <v>-458798.54000000004</v>
      </c>
      <c r="I238" s="27">
        <v>0</v>
      </c>
      <c r="J238" s="27">
        <f t="shared" si="260"/>
        <v>-458798.54000000004</v>
      </c>
      <c r="K238" s="261" t="s">
        <v>14</v>
      </c>
      <c r="L238" s="257">
        <f>SUMIF('Allocation Factors'!$B$3:$B$88,'Current Income Tax Expense'!K238,'Allocation Factors'!$P$3:$P$88)</f>
        <v>0</v>
      </c>
      <c r="M238" s="27">
        <f t="shared" si="236"/>
        <v>0</v>
      </c>
      <c r="N238" s="27">
        <f t="shared" si="252"/>
        <v>0</v>
      </c>
      <c r="O238" s="27">
        <f t="shared" si="253"/>
        <v>0</v>
      </c>
      <c r="P238" s="27">
        <f t="shared" si="295"/>
        <v>0</v>
      </c>
    </row>
    <row r="239" spans="1:16">
      <c r="A239" s="84" t="s">
        <v>335</v>
      </c>
      <c r="B239" s="285">
        <v>287911</v>
      </c>
      <c r="C239" s="259">
        <v>415.69900000000001</v>
      </c>
      <c r="D239" s="26" t="s">
        <v>8</v>
      </c>
      <c r="E239" s="261" t="s">
        <v>312</v>
      </c>
      <c r="F239" s="27">
        <v>5673729.6100000003</v>
      </c>
      <c r="G239" s="27">
        <v>0</v>
      </c>
      <c r="H239" s="288">
        <f t="shared" si="259"/>
        <v>0</v>
      </c>
      <c r="I239" s="27">
        <v>0</v>
      </c>
      <c r="J239" s="27">
        <f t="shared" si="260"/>
        <v>0</v>
      </c>
      <c r="K239" s="261" t="s">
        <v>310</v>
      </c>
      <c r="L239" s="257">
        <f>SUMIF('Allocation Factors'!$B$3:$B$88,'Current Income Tax Expense'!K239,'Allocation Factors'!$P$3:$P$88)</f>
        <v>0</v>
      </c>
      <c r="M239" s="27">
        <f t="shared" si="236"/>
        <v>0</v>
      </c>
      <c r="N239" s="27">
        <f t="shared" si="252"/>
        <v>0</v>
      </c>
      <c r="O239" s="27">
        <f t="shared" si="253"/>
        <v>0</v>
      </c>
      <c r="P239" s="27">
        <f t="shared" si="295"/>
        <v>0</v>
      </c>
    </row>
    <row r="240" spans="1:16">
      <c r="A240" s="70" t="s">
        <v>439</v>
      </c>
      <c r="B240" s="285">
        <v>287570</v>
      </c>
      <c r="C240" s="259">
        <v>415.70100000000002</v>
      </c>
      <c r="D240" s="26" t="s">
        <v>8</v>
      </c>
      <c r="E240" s="26" t="s">
        <v>9</v>
      </c>
      <c r="F240" s="27">
        <v>-242729.18999999997</v>
      </c>
      <c r="G240" s="27">
        <v>0</v>
      </c>
      <c r="H240" s="288">
        <f t="shared" si="259"/>
        <v>-242729.18999999997</v>
      </c>
      <c r="I240" s="27">
        <v>0</v>
      </c>
      <c r="J240" s="27">
        <f t="shared" si="260"/>
        <v>-242729.18999999997</v>
      </c>
      <c r="K240" s="261" t="s">
        <v>14</v>
      </c>
      <c r="L240" s="257">
        <f>SUMIF('Allocation Factors'!$B$3:$B$88,'Current Income Tax Expense'!K240,'Allocation Factors'!$P$3:$P$88)</f>
        <v>0</v>
      </c>
      <c r="M240" s="27">
        <f t="shared" si="236"/>
        <v>0</v>
      </c>
      <c r="N240" s="27">
        <f t="shared" si="252"/>
        <v>0</v>
      </c>
      <c r="O240" s="27">
        <f t="shared" si="253"/>
        <v>0</v>
      </c>
      <c r="P240" s="27">
        <f t="shared" si="295"/>
        <v>0</v>
      </c>
    </row>
    <row r="241" spans="1:16">
      <c r="A241" s="84" t="s">
        <v>363</v>
      </c>
      <c r="B241" s="285">
        <v>286913</v>
      </c>
      <c r="C241" s="259">
        <v>415.72</v>
      </c>
      <c r="D241" s="26" t="s">
        <v>8</v>
      </c>
      <c r="E241" s="26" t="s">
        <v>9</v>
      </c>
      <c r="F241" s="27">
        <v>-578556.14999999991</v>
      </c>
      <c r="G241" s="27">
        <v>0</v>
      </c>
      <c r="H241" s="288">
        <f t="shared" si="259"/>
        <v>-578556.14999999991</v>
      </c>
      <c r="I241" s="27">
        <v>0</v>
      </c>
      <c r="J241" s="27">
        <f t="shared" si="260"/>
        <v>-578556.14999999991</v>
      </c>
      <c r="K241" s="261" t="s">
        <v>14</v>
      </c>
      <c r="L241" s="257">
        <f>SUMIF('Allocation Factors'!$B$3:$B$88,'Current Income Tax Expense'!K241,'Allocation Factors'!$P$3:$P$88)</f>
        <v>0</v>
      </c>
      <c r="M241" s="27">
        <f t="shared" si="236"/>
        <v>0</v>
      </c>
      <c r="N241" s="27">
        <f t="shared" ref="N241" si="296">ROUND(I241*L241,0)</f>
        <v>0</v>
      </c>
      <c r="O241" s="27">
        <f t="shared" ref="O241" si="297">SUM(M241:N241)</f>
        <v>0</v>
      </c>
      <c r="P241" s="27">
        <f t="shared" ref="P241" si="298">O241</f>
        <v>0</v>
      </c>
    </row>
    <row r="242" spans="1:16">
      <c r="A242" s="84" t="s">
        <v>559</v>
      </c>
      <c r="B242" s="285">
        <v>286920</v>
      </c>
      <c r="C242" s="259">
        <v>415.72500000000002</v>
      </c>
      <c r="D242" s="26" t="s">
        <v>8</v>
      </c>
      <c r="E242" s="261" t="s">
        <v>312</v>
      </c>
      <c r="F242" s="27">
        <v>4722820.4900000012</v>
      </c>
      <c r="G242" s="27">
        <v>0</v>
      </c>
      <c r="H242" s="288">
        <f t="shared" si="259"/>
        <v>0</v>
      </c>
      <c r="I242" s="27">
        <v>0</v>
      </c>
      <c r="J242" s="27">
        <f t="shared" si="260"/>
        <v>0</v>
      </c>
      <c r="K242" s="261" t="s">
        <v>310</v>
      </c>
      <c r="L242" s="257">
        <f>SUMIF('Allocation Factors'!$B$3:$B$88,'Current Income Tax Expense'!K242,'Allocation Factors'!$P$3:$P$88)</f>
        <v>0</v>
      </c>
      <c r="M242" s="27">
        <f t="shared" ref="M242" si="299">ROUND(H242*L242,0)</f>
        <v>0</v>
      </c>
      <c r="N242" s="27">
        <f t="shared" ref="N242" si="300">ROUND(I242*L242,0)</f>
        <v>0</v>
      </c>
      <c r="O242" s="27">
        <f t="shared" ref="O242" si="301">SUM(M242:N242)</f>
        <v>0</v>
      </c>
      <c r="P242" s="27">
        <f t="shared" ref="P242" si="302">O242</f>
        <v>0</v>
      </c>
    </row>
    <row r="243" spans="1:16">
      <c r="A243" s="84" t="s">
        <v>710</v>
      </c>
      <c r="B243" s="285" t="s">
        <v>709</v>
      </c>
      <c r="C243" s="259" t="s">
        <v>708</v>
      </c>
      <c r="D243" s="26" t="s">
        <v>8</v>
      </c>
      <c r="E243" s="26" t="s">
        <v>9</v>
      </c>
      <c r="F243" s="27">
        <v>87704300</v>
      </c>
      <c r="G243" s="27">
        <v>0</v>
      </c>
      <c r="H243" s="288">
        <f t="shared" ref="H243:H266" si="303">IF(E243="U",F243,0)</f>
        <v>87704300</v>
      </c>
      <c r="I243" s="27">
        <v>0</v>
      </c>
      <c r="J243" s="27">
        <f t="shared" si="235"/>
        <v>87704300</v>
      </c>
      <c r="K243" s="261" t="s">
        <v>10</v>
      </c>
      <c r="L243" s="257">
        <f>SUMIF('Allocation Factors'!$B$3:$B$88,'Current Income Tax Expense'!K243,'Allocation Factors'!$P$3:$P$88)</f>
        <v>7.0845810240555085E-2</v>
      </c>
      <c r="M243" s="27">
        <f t="shared" si="236"/>
        <v>6213482</v>
      </c>
      <c r="N243" s="27">
        <f t="shared" si="252"/>
        <v>0</v>
      </c>
      <c r="O243" s="27">
        <f t="shared" si="253"/>
        <v>6213482</v>
      </c>
      <c r="P243" s="27">
        <f t="shared" si="295"/>
        <v>6213482</v>
      </c>
    </row>
    <row r="244" spans="1:16">
      <c r="A244" s="84" t="s">
        <v>368</v>
      </c>
      <c r="B244" s="26">
        <v>287583</v>
      </c>
      <c r="C244" s="259">
        <v>415.82600000000002</v>
      </c>
      <c r="D244" s="26" t="s">
        <v>8</v>
      </c>
      <c r="E244" s="26" t="s">
        <v>312</v>
      </c>
      <c r="F244" s="27">
        <v>-1117175.52</v>
      </c>
      <c r="G244" s="27">
        <v>0</v>
      </c>
      <c r="H244" s="288">
        <f t="shared" si="303"/>
        <v>0</v>
      </c>
      <c r="I244" s="27">
        <v>0</v>
      </c>
      <c r="J244" s="27">
        <f t="shared" si="235"/>
        <v>0</v>
      </c>
      <c r="K244" s="261" t="s">
        <v>310</v>
      </c>
      <c r="L244" s="257">
        <f>SUMIF('Allocation Factors'!$B$3:$B$88,'Current Income Tax Expense'!K244,'Allocation Factors'!$P$3:$P$88)</f>
        <v>0</v>
      </c>
      <c r="M244" s="27">
        <f t="shared" si="236"/>
        <v>0</v>
      </c>
      <c r="N244" s="27">
        <f t="shared" ref="N244:N245" si="304">ROUND(I244*L244,0)</f>
        <v>0</v>
      </c>
      <c r="O244" s="27">
        <f t="shared" ref="O244:O245" si="305">SUM(M244:N244)</f>
        <v>0</v>
      </c>
      <c r="P244" s="27">
        <f t="shared" ref="P244:P245" si="306">O244</f>
        <v>0</v>
      </c>
    </row>
    <row r="245" spans="1:16">
      <c r="A245" s="84" t="s">
        <v>564</v>
      </c>
      <c r="B245" s="26">
        <v>286928</v>
      </c>
      <c r="C245" s="259">
        <v>415.83300000000003</v>
      </c>
      <c r="D245" s="26" t="s">
        <v>8</v>
      </c>
      <c r="E245" s="261" t="s">
        <v>9</v>
      </c>
      <c r="F245" s="27">
        <v>-301667.71999999997</v>
      </c>
      <c r="G245" s="27">
        <v>0</v>
      </c>
      <c r="H245" s="288">
        <f t="shared" si="303"/>
        <v>-301667.71999999997</v>
      </c>
      <c r="I245" s="27">
        <v>0</v>
      </c>
      <c r="J245" s="27">
        <f t="shared" si="235"/>
        <v>-301667.71999999997</v>
      </c>
      <c r="K245" s="261" t="s">
        <v>14</v>
      </c>
      <c r="L245" s="257">
        <f>SUMIF('Allocation Factors'!$B$3:$B$88,'Current Income Tax Expense'!K245,'Allocation Factors'!$P$3:$P$88)</f>
        <v>0</v>
      </c>
      <c r="M245" s="27">
        <f t="shared" ref="M245" si="307">ROUND(H245*L245,0)</f>
        <v>0</v>
      </c>
      <c r="N245" s="27">
        <f t="shared" si="304"/>
        <v>0</v>
      </c>
      <c r="O245" s="27">
        <f t="shared" si="305"/>
        <v>0</v>
      </c>
      <c r="P245" s="27">
        <f t="shared" si="306"/>
        <v>0</v>
      </c>
    </row>
    <row r="246" spans="1:16" s="68" customFormat="1" ht="13.5" customHeight="1">
      <c r="A246" s="25" t="s">
        <v>299</v>
      </c>
      <c r="B246" s="26">
        <v>287886</v>
      </c>
      <c r="C246" s="259">
        <v>415.83699999999999</v>
      </c>
      <c r="D246" s="26" t="s">
        <v>8</v>
      </c>
      <c r="E246" s="26" t="s">
        <v>312</v>
      </c>
      <c r="F246" s="27">
        <v>17541480</v>
      </c>
      <c r="G246" s="27">
        <v>0</v>
      </c>
      <c r="H246" s="288">
        <f t="shared" si="303"/>
        <v>0</v>
      </c>
      <c r="I246" s="27">
        <v>0</v>
      </c>
      <c r="J246" s="27">
        <f t="shared" si="235"/>
        <v>0</v>
      </c>
      <c r="K246" s="261" t="s">
        <v>310</v>
      </c>
      <c r="L246" s="257">
        <f>SUMIF('Allocation Factors'!$B$3:$B$88,'Current Income Tax Expense'!K246,'Allocation Factors'!$P$3:$P$88)</f>
        <v>0</v>
      </c>
      <c r="M246" s="27">
        <f t="shared" si="236"/>
        <v>0</v>
      </c>
      <c r="N246" s="27">
        <f t="shared" si="252"/>
        <v>0</v>
      </c>
      <c r="O246" s="27">
        <f t="shared" si="253"/>
        <v>0</v>
      </c>
      <c r="P246" s="27">
        <f t="shared" si="295"/>
        <v>0</v>
      </c>
    </row>
    <row r="247" spans="1:16" s="68" customFormat="1">
      <c r="A247" s="84" t="s">
        <v>340</v>
      </c>
      <c r="B247" s="26">
        <v>287997</v>
      </c>
      <c r="C247" s="259">
        <v>415.86200000000002</v>
      </c>
      <c r="D247" s="26" t="s">
        <v>8</v>
      </c>
      <c r="E247" s="256" t="s">
        <v>9</v>
      </c>
      <c r="F247" s="27">
        <v>5638.679999999993</v>
      </c>
      <c r="G247" s="27">
        <v>0</v>
      </c>
      <c r="H247" s="288">
        <f t="shared" si="303"/>
        <v>5638.679999999993</v>
      </c>
      <c r="I247" s="27">
        <v>0</v>
      </c>
      <c r="J247" s="27">
        <f t="shared" ref="J247:J308" si="308">SUM(H247:I247)</f>
        <v>5638.679999999993</v>
      </c>
      <c r="K247" s="261" t="s">
        <v>14</v>
      </c>
      <c r="L247" s="257">
        <f>SUMIF('Allocation Factors'!$B$3:$B$88,'Current Income Tax Expense'!K247,'Allocation Factors'!$P$3:$P$88)</f>
        <v>0</v>
      </c>
      <c r="M247" s="27">
        <f t="shared" ref="M247:M307" si="309">ROUND(H247*L247,0)</f>
        <v>0</v>
      </c>
      <c r="N247" s="27">
        <f t="shared" si="252"/>
        <v>0</v>
      </c>
      <c r="O247" s="27">
        <f t="shared" si="253"/>
        <v>0</v>
      </c>
      <c r="P247" s="27">
        <f t="shared" si="295"/>
        <v>0</v>
      </c>
    </row>
    <row r="248" spans="1:16">
      <c r="A248" s="84" t="s">
        <v>343</v>
      </c>
      <c r="B248" s="26">
        <v>287906</v>
      </c>
      <c r="C248" s="259">
        <v>415.863</v>
      </c>
      <c r="D248" s="26" t="s">
        <v>8</v>
      </c>
      <c r="E248" s="256" t="s">
        <v>9</v>
      </c>
      <c r="F248" s="27">
        <v>36491.439999999944</v>
      </c>
      <c r="G248" s="27">
        <v>0</v>
      </c>
      <c r="H248" s="288">
        <f t="shared" si="303"/>
        <v>36491.439999999944</v>
      </c>
      <c r="I248" s="27">
        <v>0</v>
      </c>
      <c r="J248" s="27">
        <f t="shared" si="308"/>
        <v>36491.439999999944</v>
      </c>
      <c r="K248" s="261" t="s">
        <v>26</v>
      </c>
      <c r="L248" s="257">
        <f>SUMIF('Allocation Factors'!$B$3:$B$88,'Current Income Tax Expense'!K248,'Allocation Factors'!$P$3:$P$88)</f>
        <v>0</v>
      </c>
      <c r="M248" s="27">
        <f t="shared" si="309"/>
        <v>0</v>
      </c>
      <c r="N248" s="27">
        <f t="shared" si="252"/>
        <v>0</v>
      </c>
      <c r="O248" s="27">
        <f t="shared" si="253"/>
        <v>0</v>
      </c>
      <c r="P248" s="27">
        <f t="shared" si="295"/>
        <v>0</v>
      </c>
    </row>
    <row r="249" spans="1:16">
      <c r="A249" s="25" t="s">
        <v>730</v>
      </c>
      <c r="B249" s="26">
        <v>287871</v>
      </c>
      <c r="C249" s="259">
        <v>415.86599999999999</v>
      </c>
      <c r="D249" s="26" t="s">
        <v>8</v>
      </c>
      <c r="E249" s="26" t="s">
        <v>9</v>
      </c>
      <c r="F249" s="27">
        <v>1033607.7399999999</v>
      </c>
      <c r="G249" s="27">
        <v>0</v>
      </c>
      <c r="H249" s="288">
        <f t="shared" si="303"/>
        <v>1033607.7399999999</v>
      </c>
      <c r="I249" s="27">
        <v>0</v>
      </c>
      <c r="J249" s="27">
        <f t="shared" si="308"/>
        <v>1033607.7399999999</v>
      </c>
      <c r="K249" s="256" t="s">
        <v>14</v>
      </c>
      <c r="L249" s="257">
        <f>SUMIF('Allocation Factors'!$B$3:$B$88,'Current Income Tax Expense'!K249,'Allocation Factors'!$P$3:$P$88)</f>
        <v>0</v>
      </c>
      <c r="M249" s="27">
        <f t="shared" si="309"/>
        <v>0</v>
      </c>
      <c r="N249" s="27">
        <f t="shared" si="252"/>
        <v>0</v>
      </c>
      <c r="O249" s="27">
        <f t="shared" si="253"/>
        <v>0</v>
      </c>
      <c r="P249" s="27">
        <f t="shared" si="295"/>
        <v>0</v>
      </c>
    </row>
    <row r="250" spans="1:16">
      <c r="A250" s="84" t="s">
        <v>731</v>
      </c>
      <c r="B250" s="26">
        <v>287781</v>
      </c>
      <c r="C250" s="259">
        <v>415.87</v>
      </c>
      <c r="D250" s="26" t="s">
        <v>8</v>
      </c>
      <c r="E250" s="26" t="s">
        <v>9</v>
      </c>
      <c r="F250" s="27">
        <v>-3263440.53</v>
      </c>
      <c r="G250" s="27">
        <v>0</v>
      </c>
      <c r="H250" s="288">
        <f t="shared" si="303"/>
        <v>-3263440.53</v>
      </c>
      <c r="I250" s="27">
        <v>0</v>
      </c>
      <c r="J250" s="27">
        <f t="shared" si="308"/>
        <v>-3263440.53</v>
      </c>
      <c r="K250" s="261" t="s">
        <v>14</v>
      </c>
      <c r="L250" s="257">
        <f>SUMIF('Allocation Factors'!$B$3:$B$88,'Current Income Tax Expense'!K250,'Allocation Factors'!$P$3:$P$88)</f>
        <v>0</v>
      </c>
      <c r="M250" s="27">
        <f t="shared" si="309"/>
        <v>0</v>
      </c>
      <c r="N250" s="27">
        <f t="shared" si="252"/>
        <v>0</v>
      </c>
      <c r="O250" s="27">
        <f t="shared" si="253"/>
        <v>0</v>
      </c>
      <c r="P250" s="27">
        <f t="shared" si="295"/>
        <v>0</v>
      </c>
    </row>
    <row r="251" spans="1:16">
      <c r="A251" s="84" t="s">
        <v>732</v>
      </c>
      <c r="B251" s="26">
        <v>287593</v>
      </c>
      <c r="C251" s="259">
        <v>415.87400000000002</v>
      </c>
      <c r="D251" s="26" t="s">
        <v>8</v>
      </c>
      <c r="E251" s="26" t="s">
        <v>9</v>
      </c>
      <c r="F251" s="27">
        <v>-24183819.619999997</v>
      </c>
      <c r="G251" s="27">
        <v>0</v>
      </c>
      <c r="H251" s="288">
        <f t="shared" si="303"/>
        <v>-24183819.619999997</v>
      </c>
      <c r="I251" s="27">
        <v>0</v>
      </c>
      <c r="J251" s="27">
        <f t="shared" si="308"/>
        <v>-24183819.619999997</v>
      </c>
      <c r="K251" s="26" t="s">
        <v>14</v>
      </c>
      <c r="L251" s="257">
        <f>SUMIF('Allocation Factors'!$B$3:$B$88,'Current Income Tax Expense'!K251,'Allocation Factors'!$P$3:$P$88)</f>
        <v>0</v>
      </c>
      <c r="M251" s="27">
        <f t="shared" si="309"/>
        <v>0</v>
      </c>
      <c r="N251" s="27">
        <f t="shared" ref="N251" si="310">ROUND(I251*L251,0)</f>
        <v>0</v>
      </c>
      <c r="O251" s="27">
        <f t="shared" ref="O251" si="311">SUM(M251:N251)</f>
        <v>0</v>
      </c>
      <c r="P251" s="27">
        <f t="shared" ref="P251" si="312">O251</f>
        <v>0</v>
      </c>
    </row>
    <row r="252" spans="1:16">
      <c r="A252" s="25" t="s">
        <v>733</v>
      </c>
      <c r="B252" s="26">
        <v>287896</v>
      </c>
      <c r="C252" s="259">
        <v>415.875</v>
      </c>
      <c r="D252" s="26" t="s">
        <v>8</v>
      </c>
      <c r="E252" s="26" t="s">
        <v>9</v>
      </c>
      <c r="F252" s="27">
        <v>-21319097.810000002</v>
      </c>
      <c r="G252" s="27">
        <v>0</v>
      </c>
      <c r="H252" s="288">
        <f t="shared" si="303"/>
        <v>-21319097.810000002</v>
      </c>
      <c r="I252" s="27">
        <v>0</v>
      </c>
      <c r="J252" s="27">
        <f t="shared" si="308"/>
        <v>-21319097.810000002</v>
      </c>
      <c r="K252" s="26" t="s">
        <v>14</v>
      </c>
      <c r="L252" s="257">
        <f>SUMIF('Allocation Factors'!$B$3:$B$88,'Current Income Tax Expense'!K252,'Allocation Factors'!$P$3:$P$88)</f>
        <v>0</v>
      </c>
      <c r="M252" s="27">
        <f t="shared" si="309"/>
        <v>0</v>
      </c>
      <c r="N252" s="27">
        <f t="shared" si="252"/>
        <v>0</v>
      </c>
      <c r="O252" s="27">
        <f t="shared" si="253"/>
        <v>0</v>
      </c>
      <c r="P252" s="27">
        <f t="shared" si="295"/>
        <v>0</v>
      </c>
    </row>
    <row r="253" spans="1:16">
      <c r="A253" s="84" t="s">
        <v>440</v>
      </c>
      <c r="B253" s="26">
        <v>287899</v>
      </c>
      <c r="C253" s="259">
        <v>415.87799999999999</v>
      </c>
      <c r="D253" s="26" t="s">
        <v>8</v>
      </c>
      <c r="E253" s="26" t="s">
        <v>9</v>
      </c>
      <c r="F253" s="27">
        <v>35000.040000000037</v>
      </c>
      <c r="G253" s="27">
        <v>0</v>
      </c>
      <c r="H253" s="288">
        <f t="shared" si="303"/>
        <v>35000.040000000037</v>
      </c>
      <c r="I253" s="27">
        <v>0</v>
      </c>
      <c r="J253" s="27">
        <f t="shared" si="308"/>
        <v>35000.040000000037</v>
      </c>
      <c r="K253" s="261" t="s">
        <v>26</v>
      </c>
      <c r="L253" s="257">
        <f>SUMIF('Allocation Factors'!$B$3:$B$88,'Current Income Tax Expense'!K253,'Allocation Factors'!$P$3:$P$88)</f>
        <v>0</v>
      </c>
      <c r="M253" s="27">
        <f t="shared" si="309"/>
        <v>0</v>
      </c>
      <c r="N253" s="27">
        <f t="shared" ref="N253:N289" si="313">ROUND(I253*L253,0)</f>
        <v>0</v>
      </c>
      <c r="O253" s="27">
        <f t="shared" ref="O253:O289" si="314">SUM(M253:N253)</f>
        <v>0</v>
      </c>
      <c r="P253" s="27">
        <f t="shared" si="295"/>
        <v>0</v>
      </c>
    </row>
    <row r="254" spans="1:16">
      <c r="A254" s="25" t="s">
        <v>320</v>
      </c>
      <c r="B254" s="26">
        <v>287903</v>
      </c>
      <c r="C254" s="259">
        <v>415.87900000000002</v>
      </c>
      <c r="D254" s="26" t="s">
        <v>8</v>
      </c>
      <c r="E254" s="26" t="s">
        <v>9</v>
      </c>
      <c r="F254" s="27">
        <v>5707.5599999999977</v>
      </c>
      <c r="G254" s="27">
        <v>0</v>
      </c>
      <c r="H254" s="288">
        <f t="shared" si="303"/>
        <v>5707.5599999999977</v>
      </c>
      <c r="I254" s="27">
        <v>0</v>
      </c>
      <c r="J254" s="27">
        <f t="shared" si="308"/>
        <v>5707.5599999999977</v>
      </c>
      <c r="K254" s="261" t="s">
        <v>30</v>
      </c>
      <c r="L254" s="257">
        <f>SUMIF('Allocation Factors'!$B$3:$B$88,'Current Income Tax Expense'!K254,'Allocation Factors'!$P$3:$P$88)</f>
        <v>0</v>
      </c>
      <c r="M254" s="27">
        <f t="shared" si="309"/>
        <v>0</v>
      </c>
      <c r="N254" s="27">
        <f t="shared" si="313"/>
        <v>0</v>
      </c>
      <c r="O254" s="27">
        <f t="shared" si="314"/>
        <v>0</v>
      </c>
      <c r="P254" s="27">
        <f t="shared" si="295"/>
        <v>0</v>
      </c>
    </row>
    <row r="255" spans="1:16">
      <c r="A255" s="25" t="s">
        <v>441</v>
      </c>
      <c r="B255" s="26">
        <v>287783</v>
      </c>
      <c r="C255" s="259">
        <v>415.88</v>
      </c>
      <c r="D255" s="26" t="s">
        <v>8</v>
      </c>
      <c r="E255" s="261" t="s">
        <v>312</v>
      </c>
      <c r="F255" s="27">
        <v>-503840.79000000004</v>
      </c>
      <c r="G255" s="27">
        <v>0</v>
      </c>
      <c r="H255" s="288">
        <f t="shared" si="303"/>
        <v>0</v>
      </c>
      <c r="I255" s="27">
        <v>0</v>
      </c>
      <c r="J255" s="27">
        <f t="shared" si="308"/>
        <v>0</v>
      </c>
      <c r="K255" s="261" t="s">
        <v>310</v>
      </c>
      <c r="L255" s="257">
        <f>SUMIF('Allocation Factors'!$B$3:$B$88,'Current Income Tax Expense'!K255,'Allocation Factors'!$P$3:$P$88)</f>
        <v>0</v>
      </c>
      <c r="M255" s="27">
        <f t="shared" si="309"/>
        <v>0</v>
      </c>
      <c r="N255" s="27">
        <f t="shared" si="313"/>
        <v>0</v>
      </c>
      <c r="O255" s="27">
        <f t="shared" si="314"/>
        <v>0</v>
      </c>
      <c r="P255" s="27">
        <f t="shared" si="295"/>
        <v>0</v>
      </c>
    </row>
    <row r="256" spans="1:16">
      <c r="A256" s="25" t="s">
        <v>734</v>
      </c>
      <c r="B256" s="26">
        <v>287888</v>
      </c>
      <c r="C256" s="259">
        <v>415.88200000000001</v>
      </c>
      <c r="D256" s="26" t="s">
        <v>8</v>
      </c>
      <c r="E256" s="26" t="s">
        <v>9</v>
      </c>
      <c r="F256" s="27">
        <v>-159423.96999999991</v>
      </c>
      <c r="G256" s="27">
        <v>0</v>
      </c>
      <c r="H256" s="288">
        <f t="shared" si="303"/>
        <v>-159423.96999999991</v>
      </c>
      <c r="I256" s="27">
        <v>0</v>
      </c>
      <c r="J256" s="27">
        <f t="shared" si="308"/>
        <v>-159423.96999999991</v>
      </c>
      <c r="K256" s="261" t="s">
        <v>14</v>
      </c>
      <c r="L256" s="257">
        <f>SUMIF('Allocation Factors'!$B$3:$B$88,'Current Income Tax Expense'!K256,'Allocation Factors'!$P$3:$P$88)</f>
        <v>0</v>
      </c>
      <c r="M256" s="27">
        <f t="shared" si="309"/>
        <v>0</v>
      </c>
      <c r="N256" s="27">
        <f t="shared" si="313"/>
        <v>0</v>
      </c>
      <c r="O256" s="27">
        <f t="shared" si="314"/>
        <v>0</v>
      </c>
      <c r="P256" s="27">
        <f t="shared" si="295"/>
        <v>0</v>
      </c>
    </row>
    <row r="257" spans="1:16">
      <c r="A257" s="25" t="s">
        <v>735</v>
      </c>
      <c r="B257" s="26">
        <v>287977</v>
      </c>
      <c r="C257" s="259">
        <v>415.88499999999999</v>
      </c>
      <c r="D257" s="26" t="s">
        <v>8</v>
      </c>
      <c r="E257" s="26" t="s">
        <v>9</v>
      </c>
      <c r="F257" s="27">
        <v>503840.79000000004</v>
      </c>
      <c r="G257" s="27">
        <v>0</v>
      </c>
      <c r="H257" s="288">
        <f t="shared" si="303"/>
        <v>503840.79000000004</v>
      </c>
      <c r="I257" s="27">
        <v>0</v>
      </c>
      <c r="J257" s="27">
        <f t="shared" si="308"/>
        <v>503840.79000000004</v>
      </c>
      <c r="K257" s="261" t="s">
        <v>14</v>
      </c>
      <c r="L257" s="257">
        <f>SUMIF('Allocation Factors'!$B$3:$B$88,'Current Income Tax Expense'!K257,'Allocation Factors'!$P$3:$P$88)</f>
        <v>0</v>
      </c>
      <c r="M257" s="27">
        <f t="shared" si="309"/>
        <v>0</v>
      </c>
      <c r="N257" s="27">
        <f t="shared" si="313"/>
        <v>0</v>
      </c>
      <c r="O257" s="27">
        <f t="shared" si="314"/>
        <v>0</v>
      </c>
      <c r="P257" s="27">
        <f t="shared" ref="P257:P266" si="315">O257</f>
        <v>0</v>
      </c>
    </row>
    <row r="258" spans="1:16">
      <c r="A258" s="25" t="s">
        <v>736</v>
      </c>
      <c r="B258" s="26">
        <v>287596</v>
      </c>
      <c r="C258" s="259">
        <v>415.892</v>
      </c>
      <c r="D258" s="26" t="s">
        <v>8</v>
      </c>
      <c r="E258" s="26" t="s">
        <v>9</v>
      </c>
      <c r="F258" s="27">
        <v>-7774031.0899999971</v>
      </c>
      <c r="G258" s="27">
        <v>0</v>
      </c>
      <c r="H258" s="288">
        <f t="shared" si="303"/>
        <v>-7774031.0899999971</v>
      </c>
      <c r="I258" s="27">
        <v>0</v>
      </c>
      <c r="J258" s="27">
        <f t="shared" si="308"/>
        <v>-7774031.0899999971</v>
      </c>
      <c r="K258" s="26" t="s">
        <v>14</v>
      </c>
      <c r="L258" s="257">
        <f>SUMIF('Allocation Factors'!$B$3:$B$88,'Current Income Tax Expense'!K258,'Allocation Factors'!$P$3:$P$88)</f>
        <v>0</v>
      </c>
      <c r="M258" s="27">
        <f t="shared" si="309"/>
        <v>0</v>
      </c>
      <c r="N258" s="27">
        <f t="shared" si="313"/>
        <v>0</v>
      </c>
      <c r="O258" s="27">
        <f t="shared" si="314"/>
        <v>0</v>
      </c>
      <c r="P258" s="27">
        <f t="shared" si="315"/>
        <v>0</v>
      </c>
    </row>
    <row r="259" spans="1:16">
      <c r="A259" s="84" t="s">
        <v>325</v>
      </c>
      <c r="B259" s="26">
        <v>287981</v>
      </c>
      <c r="C259" s="259">
        <v>415.92</v>
      </c>
      <c r="D259" s="26" t="s">
        <v>8</v>
      </c>
      <c r="E259" s="26" t="s">
        <v>9</v>
      </c>
      <c r="F259" s="27">
        <v>-6251114.1700000009</v>
      </c>
      <c r="G259" s="27">
        <v>0</v>
      </c>
      <c r="H259" s="288">
        <f t="shared" si="303"/>
        <v>-6251114.1700000009</v>
      </c>
      <c r="I259" s="27">
        <v>0</v>
      </c>
      <c r="J259" s="27">
        <f t="shared" si="308"/>
        <v>-6251114.1700000009</v>
      </c>
      <c r="K259" s="261" t="s">
        <v>27</v>
      </c>
      <c r="L259" s="257">
        <f>SUMIF('Allocation Factors'!$B$3:$B$88,'Current Income Tax Expense'!K259,'Allocation Factors'!$P$3:$P$88)</f>
        <v>0</v>
      </c>
      <c r="M259" s="27">
        <f t="shared" si="309"/>
        <v>0</v>
      </c>
      <c r="N259" s="27">
        <f t="shared" si="313"/>
        <v>0</v>
      </c>
      <c r="O259" s="27">
        <f t="shared" si="314"/>
        <v>0</v>
      </c>
      <c r="P259" s="27">
        <f t="shared" si="315"/>
        <v>0</v>
      </c>
    </row>
    <row r="260" spans="1:16">
      <c r="A260" s="84" t="s">
        <v>326</v>
      </c>
      <c r="B260" s="26">
        <v>287982</v>
      </c>
      <c r="C260" s="259">
        <v>415.92099999999999</v>
      </c>
      <c r="D260" s="26" t="s">
        <v>8</v>
      </c>
      <c r="E260" s="26" t="s">
        <v>9</v>
      </c>
      <c r="F260" s="27">
        <v>128043.11999999988</v>
      </c>
      <c r="G260" s="27">
        <v>0</v>
      </c>
      <c r="H260" s="288">
        <f t="shared" si="303"/>
        <v>128043.11999999988</v>
      </c>
      <c r="I260" s="27">
        <v>0</v>
      </c>
      <c r="J260" s="27">
        <f t="shared" si="308"/>
        <v>128043.11999999988</v>
      </c>
      <c r="K260" s="261" t="s">
        <v>26</v>
      </c>
      <c r="L260" s="257">
        <f>SUMIF('Allocation Factors'!$B$3:$B$88,'Current Income Tax Expense'!K260,'Allocation Factors'!$P$3:$P$88)</f>
        <v>0</v>
      </c>
      <c r="M260" s="27">
        <f t="shared" si="309"/>
        <v>0</v>
      </c>
      <c r="N260" s="27">
        <f t="shared" si="313"/>
        <v>0</v>
      </c>
      <c r="O260" s="27">
        <f t="shared" si="314"/>
        <v>0</v>
      </c>
      <c r="P260" s="27">
        <f t="shared" si="315"/>
        <v>0</v>
      </c>
    </row>
    <row r="261" spans="1:16">
      <c r="A261" s="84" t="s">
        <v>327</v>
      </c>
      <c r="B261" s="26">
        <v>287983</v>
      </c>
      <c r="C261" s="259">
        <v>415.92200000000003</v>
      </c>
      <c r="D261" s="26" t="s">
        <v>8</v>
      </c>
      <c r="E261" s="26" t="s">
        <v>9</v>
      </c>
      <c r="F261" s="27">
        <v>442190.87999999896</v>
      </c>
      <c r="G261" s="27">
        <v>0</v>
      </c>
      <c r="H261" s="288">
        <f t="shared" si="303"/>
        <v>442190.87999999896</v>
      </c>
      <c r="I261" s="27">
        <v>0</v>
      </c>
      <c r="J261" s="27">
        <f t="shared" si="308"/>
        <v>442190.87999999896</v>
      </c>
      <c r="K261" s="261" t="s">
        <v>30</v>
      </c>
      <c r="L261" s="257">
        <f>SUMIF('Allocation Factors'!$B$3:$B$88,'Current Income Tax Expense'!K261,'Allocation Factors'!$P$3:$P$88)</f>
        <v>0</v>
      </c>
      <c r="M261" s="27">
        <f t="shared" si="309"/>
        <v>0</v>
      </c>
      <c r="N261" s="27">
        <f t="shared" si="313"/>
        <v>0</v>
      </c>
      <c r="O261" s="27">
        <f t="shared" si="314"/>
        <v>0</v>
      </c>
      <c r="P261" s="27">
        <f t="shared" si="315"/>
        <v>0</v>
      </c>
    </row>
    <row r="262" spans="1:16">
      <c r="A262" s="84" t="s">
        <v>328</v>
      </c>
      <c r="B262" s="26">
        <v>287985</v>
      </c>
      <c r="C262" s="259">
        <v>415.92399999999998</v>
      </c>
      <c r="D262" s="26" t="s">
        <v>8</v>
      </c>
      <c r="E262" s="26" t="s">
        <v>9</v>
      </c>
      <c r="F262" s="27">
        <v>-4932483.6100000003</v>
      </c>
      <c r="G262" s="27">
        <v>0</v>
      </c>
      <c r="H262" s="288">
        <f t="shared" si="303"/>
        <v>-4932483.6100000003</v>
      </c>
      <c r="I262" s="27">
        <v>0</v>
      </c>
      <c r="J262" s="27">
        <f t="shared" si="308"/>
        <v>-4932483.6100000003</v>
      </c>
      <c r="K262" s="261" t="s">
        <v>26</v>
      </c>
      <c r="L262" s="257">
        <f>SUMIF('Allocation Factors'!$B$3:$B$88,'Current Income Tax Expense'!K262,'Allocation Factors'!$P$3:$P$88)</f>
        <v>0</v>
      </c>
      <c r="M262" s="27">
        <f t="shared" si="309"/>
        <v>0</v>
      </c>
      <c r="N262" s="27">
        <f t="shared" si="313"/>
        <v>0</v>
      </c>
      <c r="O262" s="27">
        <f t="shared" si="314"/>
        <v>0</v>
      </c>
      <c r="P262" s="27">
        <f t="shared" si="315"/>
        <v>0</v>
      </c>
    </row>
    <row r="263" spans="1:16">
      <c r="A263" s="84" t="s">
        <v>516</v>
      </c>
      <c r="B263" s="26">
        <v>287994</v>
      </c>
      <c r="C263" s="259">
        <v>415.92899999999997</v>
      </c>
      <c r="D263" s="26" t="s">
        <v>8</v>
      </c>
      <c r="E263" s="26" t="s">
        <v>9</v>
      </c>
      <c r="F263" s="27">
        <v>345898.56000000006</v>
      </c>
      <c r="G263" s="27">
        <v>0</v>
      </c>
      <c r="H263" s="288">
        <f t="shared" si="303"/>
        <v>345898.56000000006</v>
      </c>
      <c r="I263" s="27">
        <v>0</v>
      </c>
      <c r="J263" s="27">
        <f t="shared" si="308"/>
        <v>345898.56000000006</v>
      </c>
      <c r="K263" s="261" t="s">
        <v>16</v>
      </c>
      <c r="L263" s="257">
        <f>SUMIF('Allocation Factors'!$B$3:$B$88,'Current Income Tax Expense'!K263,'Allocation Factors'!$P$3:$P$88)</f>
        <v>0</v>
      </c>
      <c r="M263" s="27">
        <f t="shared" ref="M263" si="316">ROUND(H263*L263,0)</f>
        <v>0</v>
      </c>
      <c r="N263" s="27">
        <f t="shared" ref="N263" si="317">ROUND(I263*L263,0)</f>
        <v>0</v>
      </c>
      <c r="O263" s="27">
        <f t="shared" ref="O263" si="318">SUM(M263:N263)</f>
        <v>0</v>
      </c>
      <c r="P263" s="27">
        <f t="shared" ref="P263" si="319">O263</f>
        <v>0</v>
      </c>
    </row>
    <row r="264" spans="1:16">
      <c r="A264" s="84" t="s">
        <v>670</v>
      </c>
      <c r="B264" s="26">
        <v>287221</v>
      </c>
      <c r="C264" s="259">
        <v>415.93299999999999</v>
      </c>
      <c r="D264" s="26" t="s">
        <v>8</v>
      </c>
      <c r="E264" s="26" t="s">
        <v>9</v>
      </c>
      <c r="F264" s="27">
        <v>1387496.8800000001</v>
      </c>
      <c r="G264" s="27">
        <v>0</v>
      </c>
      <c r="H264" s="288">
        <f t="shared" ref="H264" si="320">IF(E264="U",F264,0)</f>
        <v>1387496.8800000001</v>
      </c>
      <c r="I264" s="27">
        <v>0</v>
      </c>
      <c r="J264" s="27">
        <f t="shared" si="308"/>
        <v>1387496.8800000001</v>
      </c>
      <c r="K264" s="261" t="s">
        <v>27</v>
      </c>
      <c r="L264" s="257">
        <f>SUMIF('Allocation Factors'!$B$3:$B$88,'Current Income Tax Expense'!K264,'Allocation Factors'!$P$3:$P$88)</f>
        <v>0</v>
      </c>
      <c r="M264" s="27">
        <f t="shared" ref="M264" si="321">ROUND(H264*L264,0)</f>
        <v>0</v>
      </c>
      <c r="N264" s="27">
        <f t="shared" ref="N264" si="322">ROUND(I264*L264,0)</f>
        <v>0</v>
      </c>
      <c r="O264" s="27">
        <f t="shared" ref="O264" si="323">SUM(M264:N264)</f>
        <v>0</v>
      </c>
      <c r="P264" s="27">
        <f t="shared" ref="P264" si="324">O264</f>
        <v>0</v>
      </c>
    </row>
    <row r="265" spans="1:16">
      <c r="A265" s="84" t="s">
        <v>671</v>
      </c>
      <c r="B265" s="26">
        <v>287222</v>
      </c>
      <c r="C265" s="259">
        <v>415.93400000000003</v>
      </c>
      <c r="D265" s="26" t="s">
        <v>8</v>
      </c>
      <c r="E265" s="26" t="s">
        <v>9</v>
      </c>
      <c r="F265" s="27">
        <v>17053629</v>
      </c>
      <c r="G265" s="27">
        <v>0</v>
      </c>
      <c r="H265" s="288">
        <f t="shared" si="303"/>
        <v>17053629</v>
      </c>
      <c r="I265" s="27">
        <v>0</v>
      </c>
      <c r="J265" s="27">
        <f t="shared" si="308"/>
        <v>17053629</v>
      </c>
      <c r="K265" s="261" t="s">
        <v>26</v>
      </c>
      <c r="L265" s="257">
        <f>SUMIF('Allocation Factors'!$B$3:$B$88,'Current Income Tax Expense'!K265,'Allocation Factors'!$P$3:$P$88)</f>
        <v>0</v>
      </c>
      <c r="M265" s="27">
        <f t="shared" si="309"/>
        <v>0</v>
      </c>
      <c r="N265" s="27">
        <f t="shared" ref="N265" si="325">ROUND(I265*L265,0)</f>
        <v>0</v>
      </c>
      <c r="O265" s="27">
        <f t="shared" ref="O265" si="326">SUM(M265:N265)</f>
        <v>0</v>
      </c>
      <c r="P265" s="27">
        <f t="shared" ref="P265" si="327">O265</f>
        <v>0</v>
      </c>
    </row>
    <row r="266" spans="1:16">
      <c r="A266" s="84" t="s">
        <v>672</v>
      </c>
      <c r="B266" s="26">
        <v>287223</v>
      </c>
      <c r="C266" s="259">
        <v>415.935</v>
      </c>
      <c r="D266" s="26" t="s">
        <v>8</v>
      </c>
      <c r="E266" s="26" t="s">
        <v>9</v>
      </c>
      <c r="F266" s="27">
        <v>5668839.96</v>
      </c>
      <c r="G266" s="27">
        <v>0</v>
      </c>
      <c r="H266" s="288">
        <f t="shared" si="303"/>
        <v>5668839.96</v>
      </c>
      <c r="I266" s="27">
        <v>0</v>
      </c>
      <c r="J266" s="27">
        <f t="shared" si="308"/>
        <v>5668839.96</v>
      </c>
      <c r="K266" s="261" t="s">
        <v>30</v>
      </c>
      <c r="L266" s="257">
        <f>SUMIF('Allocation Factors'!$B$3:$B$88,'Current Income Tax Expense'!K266,'Allocation Factors'!$P$3:$P$88)</f>
        <v>0</v>
      </c>
      <c r="M266" s="27">
        <f t="shared" si="309"/>
        <v>0</v>
      </c>
      <c r="N266" s="27">
        <f t="shared" si="313"/>
        <v>0</v>
      </c>
      <c r="O266" s="27">
        <f t="shared" si="314"/>
        <v>0</v>
      </c>
      <c r="P266" s="27">
        <f t="shared" si="315"/>
        <v>0</v>
      </c>
    </row>
    <row r="267" spans="1:16">
      <c r="A267" s="84" t="s">
        <v>572</v>
      </c>
      <c r="B267" s="26">
        <v>287935</v>
      </c>
      <c r="C267" s="259">
        <v>415.93599999999998</v>
      </c>
      <c r="D267" s="26" t="s">
        <v>8</v>
      </c>
      <c r="E267" s="26" t="s">
        <v>9</v>
      </c>
      <c r="F267" s="27">
        <v>464565.60000000009</v>
      </c>
      <c r="G267" s="27">
        <v>0</v>
      </c>
      <c r="H267" s="288">
        <f t="shared" ref="H267:H295" si="328">IF(E267="U",F267,0)</f>
        <v>464565.60000000009</v>
      </c>
      <c r="I267" s="27">
        <v>0</v>
      </c>
      <c r="J267" s="27">
        <f t="shared" si="308"/>
        <v>464565.60000000009</v>
      </c>
      <c r="K267" s="261" t="s">
        <v>145</v>
      </c>
      <c r="L267" s="257">
        <f>SUMIF('Allocation Factors'!$B$3:$B$88,'Current Income Tax Expense'!K267,'Allocation Factors'!$P$3:$P$88)</f>
        <v>0</v>
      </c>
      <c r="M267" s="27">
        <f t="shared" ref="M267" si="329">ROUND(H267*L267,0)</f>
        <v>0</v>
      </c>
      <c r="N267" s="27">
        <f t="shared" ref="N267" si="330">ROUND(I267*L267,0)</f>
        <v>0</v>
      </c>
      <c r="O267" s="27">
        <f t="shared" ref="O267" si="331">SUM(M267:N267)</f>
        <v>0</v>
      </c>
      <c r="P267" s="27">
        <f t="shared" ref="P267" si="332">O267</f>
        <v>0</v>
      </c>
    </row>
    <row r="268" spans="1:16">
      <c r="A268" s="84" t="s">
        <v>599</v>
      </c>
      <c r="B268" s="26">
        <v>286891</v>
      </c>
      <c r="C268" s="259">
        <v>415.94299999999998</v>
      </c>
      <c r="D268" s="26" t="s">
        <v>8</v>
      </c>
      <c r="E268" s="26" t="s">
        <v>9</v>
      </c>
      <c r="F268" s="27">
        <v>-7353336.2700000005</v>
      </c>
      <c r="G268" s="27">
        <v>0</v>
      </c>
      <c r="H268" s="288">
        <f t="shared" si="328"/>
        <v>-7353336.2700000005</v>
      </c>
      <c r="I268" s="27">
        <v>0</v>
      </c>
      <c r="J268" s="27">
        <f t="shared" ref="J268:J269" si="333">SUM(H268:I268)</f>
        <v>-7353336.2700000005</v>
      </c>
      <c r="K268" s="261" t="s">
        <v>14</v>
      </c>
      <c r="L268" s="257">
        <f>SUMIF('Allocation Factors'!$B$3:$B$88,'Current Income Tax Expense'!K268,'Allocation Factors'!$P$3:$P$88)</f>
        <v>0</v>
      </c>
      <c r="M268" s="27">
        <f t="shared" ref="M268:M269" si="334">ROUND(H268*L268,0)</f>
        <v>0</v>
      </c>
      <c r="N268" s="27">
        <f t="shared" ref="N268:N269" si="335">ROUND(I268*L268,0)</f>
        <v>0</v>
      </c>
      <c r="O268" s="27">
        <f t="shared" ref="O268:O269" si="336">SUM(M268:N268)</f>
        <v>0</v>
      </c>
      <c r="P268" s="27">
        <f t="shared" ref="P268:P269" si="337">O268</f>
        <v>0</v>
      </c>
    </row>
    <row r="269" spans="1:16">
      <c r="A269" s="84" t="s">
        <v>600</v>
      </c>
      <c r="B269" s="26">
        <v>286892</v>
      </c>
      <c r="C269" s="259">
        <v>415.94400000000002</v>
      </c>
      <c r="D269" s="26" t="s">
        <v>8</v>
      </c>
      <c r="E269" s="26" t="s">
        <v>9</v>
      </c>
      <c r="F269" s="27">
        <v>-1625851.7899999998</v>
      </c>
      <c r="G269" s="27">
        <v>0</v>
      </c>
      <c r="H269" s="288">
        <f t="shared" si="328"/>
        <v>-1625851.7899999998</v>
      </c>
      <c r="I269" s="27">
        <v>0</v>
      </c>
      <c r="J269" s="27">
        <f t="shared" si="333"/>
        <v>-1625851.7899999998</v>
      </c>
      <c r="K269" s="261" t="s">
        <v>14</v>
      </c>
      <c r="L269" s="257">
        <f>SUMIF('Allocation Factors'!$B$3:$B$88,'Current Income Tax Expense'!K269,'Allocation Factors'!$P$3:$P$88)</f>
        <v>0</v>
      </c>
      <c r="M269" s="27">
        <f t="shared" si="334"/>
        <v>0</v>
      </c>
      <c r="N269" s="27">
        <f t="shared" si="335"/>
        <v>0</v>
      </c>
      <c r="O269" s="27">
        <f t="shared" si="336"/>
        <v>0</v>
      </c>
      <c r="P269" s="27">
        <f t="shared" si="337"/>
        <v>0</v>
      </c>
    </row>
    <row r="270" spans="1:16">
      <c r="A270" s="84" t="s">
        <v>442</v>
      </c>
      <c r="B270" s="26">
        <v>287647</v>
      </c>
      <c r="C270" s="259">
        <v>425.1</v>
      </c>
      <c r="D270" s="26" t="s">
        <v>8</v>
      </c>
      <c r="E270" s="26" t="s">
        <v>9</v>
      </c>
      <c r="F270" s="27">
        <v>63349.630000000005</v>
      </c>
      <c r="G270" s="27">
        <v>0</v>
      </c>
      <c r="H270" s="288">
        <f t="shared" si="328"/>
        <v>63349.630000000005</v>
      </c>
      <c r="I270" s="27">
        <v>0</v>
      </c>
      <c r="J270" s="27">
        <f t="shared" si="308"/>
        <v>63349.630000000005</v>
      </c>
      <c r="K270" s="261" t="s">
        <v>27</v>
      </c>
      <c r="L270" s="257">
        <f>SUMIF('Allocation Factors'!$B$3:$B$88,'Current Income Tax Expense'!K270,'Allocation Factors'!$P$3:$P$88)</f>
        <v>0</v>
      </c>
      <c r="M270" s="27">
        <f t="shared" si="309"/>
        <v>0</v>
      </c>
      <c r="N270" s="27">
        <f t="shared" ref="N270" si="338">ROUND(I270*L270,0)</f>
        <v>0</v>
      </c>
      <c r="O270" s="27">
        <f t="shared" ref="O270" si="339">SUM(M270:N270)</f>
        <v>0</v>
      </c>
      <c r="P270" s="27">
        <f t="shared" ref="P270" si="340">O270</f>
        <v>0</v>
      </c>
    </row>
    <row r="271" spans="1:16">
      <c r="A271" s="84" t="s">
        <v>443</v>
      </c>
      <c r="B271" s="26">
        <v>287393</v>
      </c>
      <c r="C271" s="259">
        <v>425.11</v>
      </c>
      <c r="D271" s="26" t="s">
        <v>8</v>
      </c>
      <c r="E271" s="261" t="s">
        <v>312</v>
      </c>
      <c r="F271" s="27">
        <v>-31062</v>
      </c>
      <c r="G271" s="27">
        <v>0</v>
      </c>
      <c r="H271" s="288">
        <f t="shared" si="328"/>
        <v>0</v>
      </c>
      <c r="I271" s="27">
        <v>0</v>
      </c>
      <c r="J271" s="27">
        <f t="shared" si="308"/>
        <v>0</v>
      </c>
      <c r="K271" s="256" t="s">
        <v>310</v>
      </c>
      <c r="L271" s="257">
        <f>SUMIF('Allocation Factors'!$B$3:$B$88,'Current Income Tax Expense'!K271,'Allocation Factors'!$P$3:$P$88)</f>
        <v>0</v>
      </c>
      <c r="M271" s="27">
        <f t="shared" si="309"/>
        <v>0</v>
      </c>
      <c r="N271" s="27">
        <f t="shared" si="313"/>
        <v>0</v>
      </c>
      <c r="O271" s="27">
        <f t="shared" si="314"/>
        <v>0</v>
      </c>
      <c r="P271" s="27">
        <f t="shared" ref="P271:P291" si="341">O271</f>
        <v>0</v>
      </c>
    </row>
    <row r="272" spans="1:16">
      <c r="A272" s="84" t="s">
        <v>369</v>
      </c>
      <c r="B272" s="26">
        <v>286915</v>
      </c>
      <c r="C272" s="259">
        <v>425.15499999999997</v>
      </c>
      <c r="D272" s="26" t="s">
        <v>8</v>
      </c>
      <c r="E272" s="261" t="s">
        <v>312</v>
      </c>
      <c r="F272" s="27">
        <v>1664900.1</v>
      </c>
      <c r="G272" s="27">
        <v>0</v>
      </c>
      <c r="H272" s="288">
        <f t="shared" si="328"/>
        <v>0</v>
      </c>
      <c r="I272" s="27">
        <v>0</v>
      </c>
      <c r="J272" s="27">
        <f t="shared" si="308"/>
        <v>0</v>
      </c>
      <c r="K272" s="256" t="s">
        <v>310</v>
      </c>
      <c r="L272" s="257">
        <f>SUMIF('Allocation Factors'!$B$3:$B$88,'Current Income Tax Expense'!K272,'Allocation Factors'!$P$3:$P$88)</f>
        <v>0</v>
      </c>
      <c r="M272" s="27">
        <f t="shared" si="309"/>
        <v>0</v>
      </c>
      <c r="N272" s="27">
        <f t="shared" ref="N272" si="342">ROUND(I272*L272,0)</f>
        <v>0</v>
      </c>
      <c r="O272" s="27">
        <f t="shared" ref="O272" si="343">SUM(M272:N272)</f>
        <v>0</v>
      </c>
      <c r="P272" s="27">
        <f t="shared" ref="P272" si="344">O272</f>
        <v>0</v>
      </c>
    </row>
    <row r="273" spans="1:16">
      <c r="A273" s="25" t="s">
        <v>54</v>
      </c>
      <c r="B273" s="26">
        <v>287370</v>
      </c>
      <c r="C273" s="259">
        <v>425.21499999999997</v>
      </c>
      <c r="D273" s="26" t="s">
        <v>8</v>
      </c>
      <c r="E273" s="26" t="s">
        <v>9</v>
      </c>
      <c r="F273" s="27">
        <v>40393.5</v>
      </c>
      <c r="G273" s="27">
        <v>0</v>
      </c>
      <c r="H273" s="288">
        <f t="shared" si="328"/>
        <v>40393.5</v>
      </c>
      <c r="I273" s="27">
        <v>0</v>
      </c>
      <c r="J273" s="27">
        <f t="shared" si="308"/>
        <v>40393.5</v>
      </c>
      <c r="K273" s="256" t="s">
        <v>20</v>
      </c>
      <c r="L273" s="257">
        <f>SUMIF('Allocation Factors'!$B$3:$B$88,'Current Income Tax Expense'!K273,'Allocation Factors'!$P$3:$P$88)</f>
        <v>6.264027551852748E-2</v>
      </c>
      <c r="M273" s="27">
        <f t="shared" si="309"/>
        <v>2530</v>
      </c>
      <c r="N273" s="27">
        <f t="shared" si="313"/>
        <v>0</v>
      </c>
      <c r="O273" s="27">
        <f t="shared" si="314"/>
        <v>2530</v>
      </c>
      <c r="P273" s="27">
        <f t="shared" si="341"/>
        <v>2530</v>
      </c>
    </row>
    <row r="274" spans="1:16">
      <c r="A274" s="25" t="s">
        <v>444</v>
      </c>
      <c r="B274" s="26">
        <v>287897</v>
      </c>
      <c r="C274" s="259">
        <v>425.4</v>
      </c>
      <c r="D274" s="26" t="s">
        <v>8</v>
      </c>
      <c r="E274" s="256" t="s">
        <v>9</v>
      </c>
      <c r="F274" s="27">
        <v>4083949.3499999996</v>
      </c>
      <c r="G274" s="27">
        <v>0</v>
      </c>
      <c r="H274" s="288">
        <f t="shared" si="328"/>
        <v>4083949.3499999996</v>
      </c>
      <c r="I274" s="27">
        <v>0</v>
      </c>
      <c r="J274" s="27">
        <f t="shared" si="308"/>
        <v>4083949.3499999996</v>
      </c>
      <c r="K274" s="26" t="s">
        <v>14</v>
      </c>
      <c r="L274" s="257">
        <f>SUMIF('Allocation Factors'!$B$3:$B$88,'Current Income Tax Expense'!K274,'Allocation Factors'!$P$3:$P$88)</f>
        <v>0</v>
      </c>
      <c r="M274" s="27">
        <f t="shared" si="309"/>
        <v>0</v>
      </c>
      <c r="N274" s="27">
        <f t="shared" si="313"/>
        <v>0</v>
      </c>
      <c r="O274" s="27">
        <f t="shared" si="314"/>
        <v>0</v>
      </c>
      <c r="P274" s="27">
        <f t="shared" si="341"/>
        <v>0</v>
      </c>
    </row>
    <row r="275" spans="1:16">
      <c r="A275" s="25" t="s">
        <v>445</v>
      </c>
      <c r="B275" s="26">
        <v>287576</v>
      </c>
      <c r="C275" s="259">
        <v>430.11</v>
      </c>
      <c r="D275" s="26" t="s">
        <v>8</v>
      </c>
      <c r="E275" s="256" t="s">
        <v>9</v>
      </c>
      <c r="F275" s="27">
        <v>1372857.3599999996</v>
      </c>
      <c r="G275" s="27">
        <v>0</v>
      </c>
      <c r="H275" s="288">
        <f t="shared" si="328"/>
        <v>1372857.3599999996</v>
      </c>
      <c r="I275" s="27">
        <v>0</v>
      </c>
      <c r="J275" s="27">
        <f t="shared" si="308"/>
        <v>1372857.3599999996</v>
      </c>
      <c r="K275" s="261" t="s">
        <v>14</v>
      </c>
      <c r="L275" s="257">
        <f>SUMIF('Allocation Factors'!$B$3:$B$88,'Current Income Tax Expense'!K275,'Allocation Factors'!$P$3:$P$88)</f>
        <v>0</v>
      </c>
      <c r="M275" s="27">
        <f t="shared" si="309"/>
        <v>0</v>
      </c>
      <c r="N275" s="27">
        <f t="shared" si="313"/>
        <v>0</v>
      </c>
      <c r="O275" s="27">
        <f t="shared" si="314"/>
        <v>0</v>
      </c>
      <c r="P275" s="27">
        <f t="shared" si="341"/>
        <v>0</v>
      </c>
    </row>
    <row r="276" spans="1:16">
      <c r="A276" s="25" t="s">
        <v>55</v>
      </c>
      <c r="B276" s="26">
        <v>287942</v>
      </c>
      <c r="C276" s="259">
        <v>430.11200000000002</v>
      </c>
      <c r="D276" s="26" t="s">
        <v>8</v>
      </c>
      <c r="E276" s="256" t="s">
        <v>9</v>
      </c>
      <c r="F276" s="27">
        <v>-6916531.1500000004</v>
      </c>
      <c r="G276" s="27">
        <v>0</v>
      </c>
      <c r="H276" s="288">
        <f t="shared" si="328"/>
        <v>-6916531.1500000004</v>
      </c>
      <c r="I276" s="27">
        <v>0</v>
      </c>
      <c r="J276" s="27">
        <f t="shared" si="308"/>
        <v>-6916531.1500000004</v>
      </c>
      <c r="K276" s="261" t="s">
        <v>14</v>
      </c>
      <c r="L276" s="257">
        <f>SUMIF('Allocation Factors'!$B$3:$B$88,'Current Income Tax Expense'!K276,'Allocation Factors'!$P$3:$P$88)</f>
        <v>0</v>
      </c>
      <c r="M276" s="27">
        <f t="shared" si="309"/>
        <v>0</v>
      </c>
      <c r="N276" s="27">
        <f t="shared" si="313"/>
        <v>0</v>
      </c>
      <c r="O276" s="27">
        <f t="shared" si="314"/>
        <v>0</v>
      </c>
      <c r="P276" s="27">
        <f t="shared" si="341"/>
        <v>0</v>
      </c>
    </row>
    <row r="277" spans="1:16">
      <c r="A277" s="25" t="s">
        <v>239</v>
      </c>
      <c r="B277" s="26">
        <v>287354</v>
      </c>
      <c r="C277" s="259">
        <v>505.15</v>
      </c>
      <c r="D277" s="26" t="s">
        <v>8</v>
      </c>
      <c r="E277" s="256" t="s">
        <v>312</v>
      </c>
      <c r="F277" s="27">
        <v>-1400000</v>
      </c>
      <c r="G277" s="27">
        <v>0</v>
      </c>
      <c r="H277" s="288">
        <f t="shared" si="328"/>
        <v>0</v>
      </c>
      <c r="I277" s="27">
        <v>0</v>
      </c>
      <c r="J277" s="27">
        <f t="shared" si="308"/>
        <v>0</v>
      </c>
      <c r="K277" s="261" t="s">
        <v>310</v>
      </c>
      <c r="L277" s="257">
        <f>SUMIF('Allocation Factors'!$B$3:$B$88,'Current Income Tax Expense'!K277,'Allocation Factors'!$P$3:$P$88)</f>
        <v>0</v>
      </c>
      <c r="M277" s="27">
        <f t="shared" si="309"/>
        <v>0</v>
      </c>
      <c r="N277" s="27">
        <f t="shared" si="313"/>
        <v>0</v>
      </c>
      <c r="O277" s="27">
        <f t="shared" si="314"/>
        <v>0</v>
      </c>
      <c r="P277" s="27">
        <f t="shared" si="341"/>
        <v>0</v>
      </c>
    </row>
    <row r="278" spans="1:16">
      <c r="A278" s="25" t="s">
        <v>35</v>
      </c>
      <c r="B278" s="26">
        <v>287722</v>
      </c>
      <c r="C278" s="259">
        <v>505.51</v>
      </c>
      <c r="D278" s="26" t="s">
        <v>8</v>
      </c>
      <c r="E278" s="256" t="s">
        <v>9</v>
      </c>
      <c r="F278" s="27">
        <v>-326055</v>
      </c>
      <c r="G278" s="27">
        <v>0</v>
      </c>
      <c r="H278" s="288">
        <f t="shared" si="328"/>
        <v>-326055</v>
      </c>
      <c r="I278" s="27">
        <v>0</v>
      </c>
      <c r="J278" s="27">
        <f t="shared" si="308"/>
        <v>-326055</v>
      </c>
      <c r="K278" s="261" t="s">
        <v>153</v>
      </c>
      <c r="L278" s="257">
        <f>SUMIF('Allocation Factors'!$B$3:$B$88,'Current Income Tax Expense'!K278,'Allocation Factors'!$P$3:$P$88)</f>
        <v>0.22613352113854845</v>
      </c>
      <c r="M278" s="27">
        <f t="shared" si="309"/>
        <v>-73732</v>
      </c>
      <c r="N278" s="27">
        <f t="shared" si="313"/>
        <v>0</v>
      </c>
      <c r="O278" s="27">
        <f t="shared" si="314"/>
        <v>-73732</v>
      </c>
      <c r="P278" s="27">
        <f t="shared" si="341"/>
        <v>-73732</v>
      </c>
    </row>
    <row r="279" spans="1:16">
      <c r="A279" s="84" t="s">
        <v>321</v>
      </c>
      <c r="B279" s="26">
        <v>287225</v>
      </c>
      <c r="C279" s="259">
        <v>605.10299999999995</v>
      </c>
      <c r="D279" s="26" t="s">
        <v>8</v>
      </c>
      <c r="E279" s="261" t="s">
        <v>312</v>
      </c>
      <c r="F279" s="27">
        <v>28021.600000000002</v>
      </c>
      <c r="G279" s="27">
        <v>0</v>
      </c>
      <c r="H279" s="288">
        <f t="shared" si="328"/>
        <v>0</v>
      </c>
      <c r="I279" s="27">
        <v>0</v>
      </c>
      <c r="J279" s="27">
        <f t="shared" si="308"/>
        <v>0</v>
      </c>
      <c r="K279" s="261" t="s">
        <v>310</v>
      </c>
      <c r="L279" s="257">
        <f>SUMIF('Allocation Factors'!$B$3:$B$88,'Current Income Tax Expense'!K279,'Allocation Factors'!$P$3:$P$88)</f>
        <v>0</v>
      </c>
      <c r="M279" s="27">
        <f t="shared" si="309"/>
        <v>0</v>
      </c>
      <c r="N279" s="27">
        <f t="shared" si="313"/>
        <v>0</v>
      </c>
      <c r="O279" s="27">
        <f t="shared" si="314"/>
        <v>0</v>
      </c>
      <c r="P279" s="27">
        <f t="shared" si="341"/>
        <v>0</v>
      </c>
    </row>
    <row r="280" spans="1:16">
      <c r="A280" s="25" t="s">
        <v>280</v>
      </c>
      <c r="B280" s="26">
        <v>287720</v>
      </c>
      <c r="C280" s="259">
        <v>610.1</v>
      </c>
      <c r="D280" s="26" t="s">
        <v>8</v>
      </c>
      <c r="E280" s="26" t="s">
        <v>9</v>
      </c>
      <c r="F280" s="27">
        <v>701451</v>
      </c>
      <c r="G280" s="27">
        <v>0</v>
      </c>
      <c r="H280" s="288">
        <f t="shared" si="328"/>
        <v>701451</v>
      </c>
      <c r="I280" s="27">
        <v>0</v>
      </c>
      <c r="J280" s="27">
        <f t="shared" si="308"/>
        <v>701451</v>
      </c>
      <c r="K280" s="261" t="s">
        <v>153</v>
      </c>
      <c r="L280" s="257">
        <f>SUMIF('Allocation Factors'!$B$3:$B$88,'Current Income Tax Expense'!K280,'Allocation Factors'!$P$3:$P$88)</f>
        <v>0.22613352113854845</v>
      </c>
      <c r="M280" s="27">
        <f t="shared" si="309"/>
        <v>158622</v>
      </c>
      <c r="N280" s="27">
        <f t="shared" si="313"/>
        <v>0</v>
      </c>
      <c r="O280" s="27">
        <f t="shared" si="314"/>
        <v>158622</v>
      </c>
      <c r="P280" s="27">
        <f t="shared" si="341"/>
        <v>158622</v>
      </c>
    </row>
    <row r="281" spans="1:16">
      <c r="A281" s="25" t="s">
        <v>446</v>
      </c>
      <c r="B281" s="26">
        <v>287766</v>
      </c>
      <c r="C281" s="259" t="s">
        <v>56</v>
      </c>
      <c r="D281" s="26" t="s">
        <v>8</v>
      </c>
      <c r="E281" s="26" t="s">
        <v>9</v>
      </c>
      <c r="F281" s="27">
        <v>-28449</v>
      </c>
      <c r="G281" s="27">
        <v>0</v>
      </c>
      <c r="H281" s="288">
        <f t="shared" si="328"/>
        <v>-28449</v>
      </c>
      <c r="I281" s="27">
        <v>0</v>
      </c>
      <c r="J281" s="27">
        <f t="shared" si="308"/>
        <v>-28449</v>
      </c>
      <c r="K281" s="261" t="s">
        <v>10</v>
      </c>
      <c r="L281" s="257">
        <f>SUMIF('Allocation Factors'!$B$3:$B$88,'Current Income Tax Expense'!K281,'Allocation Factors'!$P$3:$P$88)</f>
        <v>7.0845810240555085E-2</v>
      </c>
      <c r="M281" s="27">
        <f t="shared" si="309"/>
        <v>-2015</v>
      </c>
      <c r="N281" s="27">
        <f t="shared" si="313"/>
        <v>0</v>
      </c>
      <c r="O281" s="27">
        <f t="shared" si="314"/>
        <v>-2015</v>
      </c>
      <c r="P281" s="27">
        <f t="shared" si="341"/>
        <v>-2015</v>
      </c>
    </row>
    <row r="282" spans="1:16">
      <c r="A282" s="25" t="s">
        <v>57</v>
      </c>
      <c r="B282" s="26">
        <v>287726</v>
      </c>
      <c r="C282" s="259">
        <v>610.11099999999999</v>
      </c>
      <c r="D282" s="26" t="s">
        <v>8</v>
      </c>
      <c r="E282" s="26" t="s">
        <v>9</v>
      </c>
      <c r="F282" s="27">
        <v>547895</v>
      </c>
      <c r="G282" s="27">
        <v>0</v>
      </c>
      <c r="H282" s="288">
        <f t="shared" si="328"/>
        <v>547895</v>
      </c>
      <c r="I282" s="27">
        <v>0</v>
      </c>
      <c r="J282" s="27">
        <f t="shared" si="308"/>
        <v>547895</v>
      </c>
      <c r="K282" s="261" t="s">
        <v>153</v>
      </c>
      <c r="L282" s="257">
        <f>SUMIF('Allocation Factors'!$B$3:$B$88,'Current Income Tax Expense'!K282,'Allocation Factors'!$P$3:$P$88)</f>
        <v>0.22613352113854845</v>
      </c>
      <c r="M282" s="27">
        <f t="shared" si="309"/>
        <v>123897</v>
      </c>
      <c r="N282" s="27">
        <f t="shared" si="313"/>
        <v>0</v>
      </c>
      <c r="O282" s="27">
        <f t="shared" si="314"/>
        <v>123897</v>
      </c>
      <c r="P282" s="27">
        <f t="shared" si="341"/>
        <v>123897</v>
      </c>
    </row>
    <row r="283" spans="1:16">
      <c r="A283" s="25" t="s">
        <v>447</v>
      </c>
      <c r="B283" s="26">
        <v>287302</v>
      </c>
      <c r="C283" s="259">
        <v>610.11400000000003</v>
      </c>
      <c r="D283" s="26" t="s">
        <v>8</v>
      </c>
      <c r="E283" s="26" t="s">
        <v>9</v>
      </c>
      <c r="F283" s="27">
        <v>1118133</v>
      </c>
      <c r="G283" s="27">
        <v>0</v>
      </c>
      <c r="H283" s="288">
        <f t="shared" si="328"/>
        <v>1118133</v>
      </c>
      <c r="I283" s="27">
        <v>0</v>
      </c>
      <c r="J283" s="27">
        <f t="shared" si="308"/>
        <v>1118133</v>
      </c>
      <c r="K283" s="261" t="s">
        <v>153</v>
      </c>
      <c r="L283" s="257">
        <f>SUMIF('Allocation Factors'!$B$3:$B$88,'Current Income Tax Expense'!K283,'Allocation Factors'!$P$3:$P$88)</f>
        <v>0.22613352113854845</v>
      </c>
      <c r="M283" s="27">
        <f t="shared" si="309"/>
        <v>252847</v>
      </c>
      <c r="N283" s="27">
        <f t="shared" si="313"/>
        <v>0</v>
      </c>
      <c r="O283" s="27">
        <f t="shared" si="314"/>
        <v>252847</v>
      </c>
      <c r="P283" s="27">
        <f t="shared" si="341"/>
        <v>252847</v>
      </c>
    </row>
    <row r="284" spans="1:16">
      <c r="A284" s="25" t="s">
        <v>37</v>
      </c>
      <c r="B284" s="26">
        <v>287445</v>
      </c>
      <c r="C284" s="259">
        <v>610.14200000000005</v>
      </c>
      <c r="D284" s="26" t="s">
        <v>8</v>
      </c>
      <c r="E284" s="261" t="s">
        <v>312</v>
      </c>
      <c r="F284" s="27">
        <v>-1351477.46</v>
      </c>
      <c r="G284" s="27">
        <v>0</v>
      </c>
      <c r="H284" s="288">
        <f t="shared" si="328"/>
        <v>0</v>
      </c>
      <c r="I284" s="27">
        <v>0</v>
      </c>
      <c r="J284" s="27">
        <f t="shared" si="308"/>
        <v>0</v>
      </c>
      <c r="K284" s="261" t="s">
        <v>310</v>
      </c>
      <c r="L284" s="257">
        <f>SUMIF('Allocation Factors'!$B$3:$B$88,'Current Income Tax Expense'!K284,'Allocation Factors'!$P$3:$P$88)</f>
        <v>0</v>
      </c>
      <c r="M284" s="27">
        <f t="shared" si="309"/>
        <v>0</v>
      </c>
      <c r="N284" s="27">
        <f t="shared" si="313"/>
        <v>0</v>
      </c>
      <c r="O284" s="27">
        <f t="shared" si="314"/>
        <v>0</v>
      </c>
      <c r="P284" s="27">
        <f t="shared" si="341"/>
        <v>0</v>
      </c>
    </row>
    <row r="285" spans="1:16">
      <c r="A285" s="25" t="s">
        <v>448</v>
      </c>
      <c r="B285" s="26">
        <v>287304</v>
      </c>
      <c r="C285" s="259">
        <v>610.14599999999996</v>
      </c>
      <c r="D285" s="26" t="s">
        <v>8</v>
      </c>
      <c r="E285" s="261" t="s">
        <v>9</v>
      </c>
      <c r="F285" s="27">
        <v>-5591.0800000000163</v>
      </c>
      <c r="G285" s="27">
        <v>0</v>
      </c>
      <c r="H285" s="288">
        <f t="shared" si="328"/>
        <v>-5591.0800000000163</v>
      </c>
      <c r="I285" s="27">
        <v>0</v>
      </c>
      <c r="J285" s="27">
        <f t="shared" si="308"/>
        <v>-5591.0800000000163</v>
      </c>
      <c r="K285" s="261" t="s">
        <v>28</v>
      </c>
      <c r="L285" s="257">
        <f>SUMIF('Allocation Factors'!$B$3:$B$88,'Current Income Tax Expense'!K285,'Allocation Factors'!$P$3:$P$88)</f>
        <v>0</v>
      </c>
      <c r="M285" s="27">
        <f t="shared" si="309"/>
        <v>0</v>
      </c>
      <c r="N285" s="27">
        <f t="shared" si="313"/>
        <v>0</v>
      </c>
      <c r="O285" s="27">
        <f t="shared" si="314"/>
        <v>0</v>
      </c>
      <c r="P285" s="27">
        <f t="shared" si="341"/>
        <v>0</v>
      </c>
    </row>
    <row r="286" spans="1:16">
      <c r="A286" s="25" t="s">
        <v>560</v>
      </c>
      <c r="B286" s="26">
        <v>287274</v>
      </c>
      <c r="C286" s="259">
        <v>705.26099999999997</v>
      </c>
      <c r="D286" s="26" t="s">
        <v>8</v>
      </c>
      <c r="E286" s="261" t="s">
        <v>9</v>
      </c>
      <c r="F286" s="27">
        <v>468157.59000000008</v>
      </c>
      <c r="G286" s="27">
        <v>0</v>
      </c>
      <c r="H286" s="288">
        <f t="shared" si="328"/>
        <v>468157.59000000008</v>
      </c>
      <c r="I286" s="27">
        <v>0</v>
      </c>
      <c r="J286" s="27">
        <f t="shared" si="308"/>
        <v>468157.59000000008</v>
      </c>
      <c r="K286" s="261" t="s">
        <v>14</v>
      </c>
      <c r="L286" s="257">
        <f>SUMIF('Allocation Factors'!$B$3:$B$88,'Current Income Tax Expense'!K286,'Allocation Factors'!$P$3:$P$88)</f>
        <v>0</v>
      </c>
      <c r="M286" s="27">
        <f t="shared" ref="M286" si="345">ROUND(H286*L286,0)</f>
        <v>0</v>
      </c>
      <c r="N286" s="27">
        <f t="shared" ref="N286" si="346">ROUND(I286*L286,0)</f>
        <v>0</v>
      </c>
      <c r="O286" s="27">
        <f t="shared" ref="O286" si="347">SUM(M286:N286)</f>
        <v>0</v>
      </c>
      <c r="P286" s="27">
        <f t="shared" ref="P286" si="348">O286</f>
        <v>0</v>
      </c>
    </row>
    <row r="287" spans="1:16">
      <c r="A287" s="25" t="s">
        <v>449</v>
      </c>
      <c r="B287" s="26">
        <v>287299</v>
      </c>
      <c r="C287" s="259">
        <v>705.26499999999999</v>
      </c>
      <c r="D287" s="26" t="s">
        <v>8</v>
      </c>
      <c r="E287" s="261" t="s">
        <v>9</v>
      </c>
      <c r="F287" s="27">
        <v>1967084.7799999998</v>
      </c>
      <c r="G287" s="27">
        <v>0</v>
      </c>
      <c r="H287" s="288">
        <f t="shared" si="328"/>
        <v>1967084.7799999998</v>
      </c>
      <c r="I287" s="27">
        <v>0</v>
      </c>
      <c r="J287" s="27">
        <f t="shared" si="308"/>
        <v>1967084.7799999998</v>
      </c>
      <c r="K287" s="261" t="s">
        <v>14</v>
      </c>
      <c r="L287" s="257">
        <f>SUMIF('Allocation Factors'!$B$3:$B$88,'Current Income Tax Expense'!K287,'Allocation Factors'!$P$3:$P$88)</f>
        <v>0</v>
      </c>
      <c r="M287" s="27">
        <f t="shared" si="309"/>
        <v>0</v>
      </c>
      <c r="N287" s="27">
        <f t="shared" si="313"/>
        <v>0</v>
      </c>
      <c r="O287" s="27">
        <f t="shared" si="314"/>
        <v>0</v>
      </c>
      <c r="P287" s="27">
        <f t="shared" si="341"/>
        <v>0</v>
      </c>
    </row>
    <row r="288" spans="1:16">
      <c r="A288" s="84" t="s">
        <v>738</v>
      </c>
      <c r="B288" s="26">
        <v>287272</v>
      </c>
      <c r="C288" s="259">
        <v>705.33699999999999</v>
      </c>
      <c r="D288" s="26" t="s">
        <v>8</v>
      </c>
      <c r="E288" s="261" t="s">
        <v>9</v>
      </c>
      <c r="F288" s="27">
        <v>126602.47999999992</v>
      </c>
      <c r="G288" s="27">
        <v>0</v>
      </c>
      <c r="H288" s="288">
        <f t="shared" si="328"/>
        <v>126602.47999999992</v>
      </c>
      <c r="I288" s="27">
        <v>0</v>
      </c>
      <c r="J288" s="27">
        <f t="shared" si="308"/>
        <v>126602.47999999992</v>
      </c>
      <c r="K288" s="261" t="s">
        <v>14</v>
      </c>
      <c r="L288" s="257">
        <f>SUMIF('Allocation Factors'!$B$3:$B$88,'Current Income Tax Expense'!K288,'Allocation Factors'!$P$3:$P$88)</f>
        <v>0</v>
      </c>
      <c r="M288" s="27">
        <f t="shared" si="309"/>
        <v>0</v>
      </c>
      <c r="N288" s="27">
        <f t="shared" ref="N288" si="349">ROUND(I288*L288,0)</f>
        <v>0</v>
      </c>
      <c r="O288" s="27">
        <f t="shared" ref="O288" si="350">SUM(M288:N288)</f>
        <v>0</v>
      </c>
      <c r="P288" s="27">
        <f t="shared" ref="P288" si="351">O288</f>
        <v>0</v>
      </c>
    </row>
    <row r="289" spans="1:16">
      <c r="A289" s="25" t="s">
        <v>450</v>
      </c>
      <c r="B289" s="26">
        <v>287258</v>
      </c>
      <c r="C289" s="259">
        <v>705.45399999999995</v>
      </c>
      <c r="D289" s="26" t="s">
        <v>8</v>
      </c>
      <c r="E289" s="26" t="s">
        <v>9</v>
      </c>
      <c r="F289" s="27">
        <v>-2126754.67</v>
      </c>
      <c r="G289" s="27">
        <v>0</v>
      </c>
      <c r="H289" s="288">
        <f t="shared" si="328"/>
        <v>-2126754.67</v>
      </c>
      <c r="I289" s="27">
        <v>0</v>
      </c>
      <c r="J289" s="27">
        <f t="shared" si="308"/>
        <v>-2126754.67</v>
      </c>
      <c r="K289" s="261" t="s">
        <v>26</v>
      </c>
      <c r="L289" s="257">
        <f>SUMIF('Allocation Factors'!$B$3:$B$88,'Current Income Tax Expense'!K289,'Allocation Factors'!$P$3:$P$88)</f>
        <v>0</v>
      </c>
      <c r="M289" s="27">
        <f t="shared" si="309"/>
        <v>0</v>
      </c>
      <c r="N289" s="27">
        <f t="shared" si="313"/>
        <v>0</v>
      </c>
      <c r="O289" s="27">
        <f t="shared" si="314"/>
        <v>0</v>
      </c>
      <c r="P289" s="27">
        <f t="shared" si="341"/>
        <v>0</v>
      </c>
    </row>
    <row r="290" spans="1:16">
      <c r="A290" s="73" t="s">
        <v>739</v>
      </c>
      <c r="B290" s="26">
        <v>287237</v>
      </c>
      <c r="C290" s="259">
        <v>705.755</v>
      </c>
      <c r="D290" s="26" t="s">
        <v>8</v>
      </c>
      <c r="E290" s="26" t="s">
        <v>9</v>
      </c>
      <c r="F290" s="27">
        <v>-503840.79000000004</v>
      </c>
      <c r="G290" s="27">
        <v>0</v>
      </c>
      <c r="H290" s="288">
        <f t="shared" si="328"/>
        <v>-503840.79000000004</v>
      </c>
      <c r="I290" s="27">
        <v>0</v>
      </c>
      <c r="J290" s="27">
        <f t="shared" si="308"/>
        <v>-503840.79000000004</v>
      </c>
      <c r="K290" s="261" t="s">
        <v>14</v>
      </c>
      <c r="L290" s="257">
        <f>SUMIF('Allocation Factors'!$B$3:$B$88,'Current Income Tax Expense'!K290,'Allocation Factors'!$P$3:$P$88)</f>
        <v>0</v>
      </c>
      <c r="M290" s="27">
        <f t="shared" si="309"/>
        <v>0</v>
      </c>
      <c r="N290" s="27">
        <f t="shared" ref="N290:N312" si="352">ROUND(I290*L290,0)</f>
        <v>0</v>
      </c>
      <c r="O290" s="27">
        <f t="shared" ref="O290:O312" si="353">SUM(M290:N290)</f>
        <v>0</v>
      </c>
      <c r="P290" s="27">
        <f t="shared" si="341"/>
        <v>0</v>
      </c>
    </row>
    <row r="291" spans="1:16">
      <c r="A291" s="25" t="s">
        <v>451</v>
      </c>
      <c r="B291" s="26">
        <v>287324</v>
      </c>
      <c r="C291" s="259">
        <v>720.2</v>
      </c>
      <c r="D291" s="26" t="s">
        <v>8</v>
      </c>
      <c r="E291" s="26" t="s">
        <v>9</v>
      </c>
      <c r="F291" s="27">
        <v>-1951822.8999999994</v>
      </c>
      <c r="G291" s="27">
        <v>0</v>
      </c>
      <c r="H291" s="288">
        <f t="shared" si="328"/>
        <v>-1951822.8999999994</v>
      </c>
      <c r="I291" s="27">
        <v>0</v>
      </c>
      <c r="J291" s="27">
        <f t="shared" si="308"/>
        <v>-1951822.8999999994</v>
      </c>
      <c r="K291" s="261" t="s">
        <v>10</v>
      </c>
      <c r="L291" s="257">
        <f>SUMIF('Allocation Factors'!$B$3:$B$88,'Current Income Tax Expense'!K291,'Allocation Factors'!$P$3:$P$88)</f>
        <v>7.0845810240555085E-2</v>
      </c>
      <c r="M291" s="27">
        <f t="shared" si="309"/>
        <v>-138278</v>
      </c>
      <c r="N291" s="27">
        <f t="shared" si="352"/>
        <v>0</v>
      </c>
      <c r="O291" s="27">
        <f t="shared" si="353"/>
        <v>-138278</v>
      </c>
      <c r="P291" s="27">
        <f t="shared" si="341"/>
        <v>-138278</v>
      </c>
    </row>
    <row r="292" spans="1:16">
      <c r="A292" s="25" t="s">
        <v>452</v>
      </c>
      <c r="B292" s="26">
        <v>287326</v>
      </c>
      <c r="C292" s="259">
        <v>720.5</v>
      </c>
      <c r="D292" s="26" t="s">
        <v>8</v>
      </c>
      <c r="E292" s="26" t="s">
        <v>9</v>
      </c>
      <c r="F292" s="27">
        <v>-423206.44999999949</v>
      </c>
      <c r="G292" s="27">
        <v>0</v>
      </c>
      <c r="H292" s="288">
        <f t="shared" si="328"/>
        <v>-423206.44999999949</v>
      </c>
      <c r="I292" s="27">
        <v>0</v>
      </c>
      <c r="J292" s="27">
        <f t="shared" si="308"/>
        <v>-423206.44999999949</v>
      </c>
      <c r="K292" s="26" t="s">
        <v>10</v>
      </c>
      <c r="L292" s="257">
        <f>SUMIF('Allocation Factors'!$B$3:$B$88,'Current Income Tax Expense'!K292,'Allocation Factors'!$P$3:$P$88)</f>
        <v>7.0845810240555085E-2</v>
      </c>
      <c r="M292" s="27">
        <f t="shared" si="309"/>
        <v>-29982</v>
      </c>
      <c r="N292" s="27">
        <f t="shared" si="352"/>
        <v>0</v>
      </c>
      <c r="O292" s="27">
        <f t="shared" si="353"/>
        <v>-29982</v>
      </c>
      <c r="P292" s="27">
        <f t="shared" ref="P292:P312" si="354">O292</f>
        <v>-29982</v>
      </c>
    </row>
    <row r="293" spans="1:16">
      <c r="A293" s="25" t="s">
        <v>59</v>
      </c>
      <c r="B293" s="26">
        <v>287460</v>
      </c>
      <c r="C293" s="259">
        <v>720.8</v>
      </c>
      <c r="D293" s="26" t="s">
        <v>8</v>
      </c>
      <c r="E293" s="261" t="s">
        <v>312</v>
      </c>
      <c r="F293" s="27">
        <v>9612548.0600000024</v>
      </c>
      <c r="G293" s="27">
        <v>0</v>
      </c>
      <c r="H293" s="288">
        <f t="shared" si="328"/>
        <v>0</v>
      </c>
      <c r="I293" s="27">
        <v>0</v>
      </c>
      <c r="J293" s="27">
        <f t="shared" si="308"/>
        <v>0</v>
      </c>
      <c r="K293" s="26" t="s">
        <v>310</v>
      </c>
      <c r="L293" s="257">
        <f>SUMIF('Allocation Factors'!$B$3:$B$88,'Current Income Tax Expense'!K293,'Allocation Factors'!$P$3:$P$88)</f>
        <v>0</v>
      </c>
      <c r="M293" s="27">
        <f t="shared" si="309"/>
        <v>0</v>
      </c>
      <c r="N293" s="27">
        <f t="shared" si="352"/>
        <v>0</v>
      </c>
      <c r="O293" s="27">
        <f t="shared" si="353"/>
        <v>0</v>
      </c>
      <c r="P293" s="27">
        <f t="shared" si="354"/>
        <v>0</v>
      </c>
    </row>
    <row r="294" spans="1:16">
      <c r="A294" s="25" t="s">
        <v>675</v>
      </c>
      <c r="B294" s="26">
        <v>287569</v>
      </c>
      <c r="C294" s="259">
        <v>720.80499999999995</v>
      </c>
      <c r="D294" s="26" t="s">
        <v>8</v>
      </c>
      <c r="E294" s="26" t="s">
        <v>312</v>
      </c>
      <c r="F294" s="27">
        <v>-26238901.539999999</v>
      </c>
      <c r="G294" s="27">
        <v>0</v>
      </c>
      <c r="H294" s="288">
        <f t="shared" si="328"/>
        <v>0</v>
      </c>
      <c r="I294" s="27">
        <v>0</v>
      </c>
      <c r="J294" s="27">
        <f t="shared" ref="J294" si="355">SUM(H294:I294)</f>
        <v>0</v>
      </c>
      <c r="K294" s="26" t="s">
        <v>310</v>
      </c>
      <c r="L294" s="257">
        <f>SUMIF('Allocation Factors'!$B$3:$B$88,'Current Income Tax Expense'!K294,'Allocation Factors'!$P$3:$P$88)</f>
        <v>0</v>
      </c>
      <c r="M294" s="27">
        <f t="shared" ref="M294" si="356">ROUND(H294*L294,0)</f>
        <v>0</v>
      </c>
      <c r="N294" s="27">
        <f t="shared" ref="N294" si="357">ROUND(I294*L294,0)</f>
        <v>0</v>
      </c>
      <c r="O294" s="27">
        <f t="shared" ref="O294" si="358">SUM(M294:N294)</f>
        <v>0</v>
      </c>
      <c r="P294" s="27">
        <f t="shared" ref="P294" si="359">O294</f>
        <v>0</v>
      </c>
    </row>
    <row r="295" spans="1:16">
      <c r="A295" s="84" t="s">
        <v>453</v>
      </c>
      <c r="B295" s="26">
        <v>286909</v>
      </c>
      <c r="C295" s="259">
        <v>720.81500000000005</v>
      </c>
      <c r="D295" s="26" t="s">
        <v>8</v>
      </c>
      <c r="E295" s="26" t="s">
        <v>312</v>
      </c>
      <c r="F295" s="27">
        <v>-1521534.3599999994</v>
      </c>
      <c r="G295" s="27">
        <v>0</v>
      </c>
      <c r="H295" s="288">
        <f t="shared" si="328"/>
        <v>0</v>
      </c>
      <c r="I295" s="27">
        <v>0</v>
      </c>
      <c r="J295" s="27">
        <f t="shared" si="308"/>
        <v>0</v>
      </c>
      <c r="K295" s="26" t="s">
        <v>310</v>
      </c>
      <c r="L295" s="257">
        <f>SUMIF('Allocation Factors'!$B$3:$B$88,'Current Income Tax Expense'!K295,'Allocation Factors'!$P$3:$P$88)</f>
        <v>0</v>
      </c>
      <c r="M295" s="27">
        <f t="shared" si="309"/>
        <v>0</v>
      </c>
      <c r="N295" s="27">
        <f t="shared" ref="N295" si="360">ROUND(I295*L295,0)</f>
        <v>0</v>
      </c>
      <c r="O295" s="27">
        <f t="shared" ref="O295" si="361">SUM(M295:N295)</f>
        <v>0</v>
      </c>
      <c r="P295" s="27">
        <f t="shared" ref="P295" si="362">O295</f>
        <v>0</v>
      </c>
    </row>
    <row r="296" spans="1:16">
      <c r="A296" s="25" t="s">
        <v>60</v>
      </c>
      <c r="B296" s="26">
        <v>287462</v>
      </c>
      <c r="C296" s="259">
        <v>720.82</v>
      </c>
      <c r="D296" s="26" t="s">
        <v>8</v>
      </c>
      <c r="E296" s="26" t="s">
        <v>312</v>
      </c>
      <c r="F296" s="27">
        <v>-1751429.5900000036</v>
      </c>
      <c r="G296" s="27">
        <v>0</v>
      </c>
      <c r="H296" s="288">
        <f t="shared" ref="H296:H312" si="363">IF(E296="U",F296,0)</f>
        <v>0</v>
      </c>
      <c r="I296" s="27">
        <v>0</v>
      </c>
      <c r="J296" s="27">
        <f t="shared" si="308"/>
        <v>0</v>
      </c>
      <c r="K296" s="26" t="s">
        <v>310</v>
      </c>
      <c r="L296" s="257">
        <f>SUMIF('Allocation Factors'!$B$3:$B$88,'Current Income Tax Expense'!K296,'Allocation Factors'!$P$3:$P$88)</f>
        <v>0</v>
      </c>
      <c r="M296" s="27">
        <f t="shared" si="309"/>
        <v>0</v>
      </c>
      <c r="N296" s="27">
        <f t="shared" si="352"/>
        <v>0</v>
      </c>
      <c r="O296" s="27">
        <f t="shared" si="353"/>
        <v>0</v>
      </c>
      <c r="P296" s="27">
        <f t="shared" si="354"/>
        <v>0</v>
      </c>
    </row>
    <row r="297" spans="1:16">
      <c r="A297" s="25" t="s">
        <v>455</v>
      </c>
      <c r="B297" s="26">
        <v>287373</v>
      </c>
      <c r="C297" s="259">
        <v>910.58</v>
      </c>
      <c r="D297" s="26" t="s">
        <v>8</v>
      </c>
      <c r="E297" s="261" t="s">
        <v>312</v>
      </c>
      <c r="F297" s="27">
        <v>-134872.16000000015</v>
      </c>
      <c r="G297" s="27">
        <v>0</v>
      </c>
      <c r="H297" s="288">
        <f t="shared" si="363"/>
        <v>0</v>
      </c>
      <c r="I297" s="27">
        <v>0</v>
      </c>
      <c r="J297" s="27">
        <f t="shared" si="308"/>
        <v>0</v>
      </c>
      <c r="K297" s="261" t="s">
        <v>310</v>
      </c>
      <c r="L297" s="257">
        <f>SUMIF('Allocation Factors'!$B$3:$B$88,'Current Income Tax Expense'!K297,'Allocation Factors'!$P$3:$P$88)</f>
        <v>0</v>
      </c>
      <c r="M297" s="27">
        <f t="shared" si="309"/>
        <v>0</v>
      </c>
      <c r="N297" s="27">
        <f t="shared" si="352"/>
        <v>0</v>
      </c>
      <c r="O297" s="27">
        <f t="shared" si="353"/>
        <v>0</v>
      </c>
      <c r="P297" s="27">
        <f t="shared" si="354"/>
        <v>0</v>
      </c>
    </row>
    <row r="298" spans="1:16">
      <c r="A298" s="70" t="s">
        <v>457</v>
      </c>
      <c r="B298" s="26">
        <v>287266</v>
      </c>
      <c r="C298" s="259">
        <v>920.11500000000001</v>
      </c>
      <c r="D298" s="26" t="s">
        <v>8</v>
      </c>
      <c r="E298" s="26" t="s">
        <v>312</v>
      </c>
      <c r="F298" s="27">
        <v>13543494</v>
      </c>
      <c r="G298" s="27">
        <v>0</v>
      </c>
      <c r="H298" s="288">
        <f t="shared" si="363"/>
        <v>0</v>
      </c>
      <c r="I298" s="27">
        <v>0</v>
      </c>
      <c r="J298" s="27">
        <f t="shared" si="308"/>
        <v>0</v>
      </c>
      <c r="K298" s="72" t="s">
        <v>310</v>
      </c>
      <c r="L298" s="257">
        <f>SUMIF('Allocation Factors'!$B$3:$B$88,'Current Income Tax Expense'!K298,'Allocation Factors'!$P$3:$P$88)</f>
        <v>0</v>
      </c>
      <c r="M298" s="27">
        <f t="shared" si="309"/>
        <v>0</v>
      </c>
      <c r="N298" s="27">
        <f t="shared" si="352"/>
        <v>0</v>
      </c>
      <c r="O298" s="27">
        <f t="shared" si="353"/>
        <v>0</v>
      </c>
      <c r="P298" s="27">
        <f t="shared" si="354"/>
        <v>0</v>
      </c>
    </row>
    <row r="299" spans="1:16">
      <c r="A299" s="84" t="s">
        <v>786</v>
      </c>
      <c r="B299" s="26" t="s">
        <v>8</v>
      </c>
      <c r="C299" s="259" t="s">
        <v>8</v>
      </c>
      <c r="D299" s="261" t="s">
        <v>578</v>
      </c>
      <c r="E299" s="26" t="s">
        <v>9</v>
      </c>
      <c r="F299" s="27">
        <v>0</v>
      </c>
      <c r="G299" s="27">
        <v>0</v>
      </c>
      <c r="H299" s="288">
        <f>IF(E299="U",F299,0)</f>
        <v>0</v>
      </c>
      <c r="I299" s="27">
        <f>SCHMDT!I5</f>
        <v>-580338</v>
      </c>
      <c r="J299" s="27">
        <f>SUM(H299:I299)</f>
        <v>-580338</v>
      </c>
      <c r="K299" s="261" t="s">
        <v>16</v>
      </c>
      <c r="L299" s="257">
        <f>SUMIF('Allocation Factors'!$B$3:$B$88,'Current Income Tax Expense'!K299,'Allocation Factors'!$P$3:$P$88)</f>
        <v>0</v>
      </c>
      <c r="M299" s="27">
        <f>ROUND(H299*L299,0)</f>
        <v>0</v>
      </c>
      <c r="N299" s="27">
        <f>ROUND(I299*L299,0)</f>
        <v>0</v>
      </c>
      <c r="O299" s="27">
        <f>SUM(M299:N299)</f>
        <v>0</v>
      </c>
      <c r="P299" s="27">
        <f>O299</f>
        <v>0</v>
      </c>
    </row>
    <row r="300" spans="1:16">
      <c r="A300" s="84" t="s">
        <v>793</v>
      </c>
      <c r="B300" s="26" t="s">
        <v>8</v>
      </c>
      <c r="C300" s="259" t="s">
        <v>8</v>
      </c>
      <c r="D300" s="261" t="s">
        <v>578</v>
      </c>
      <c r="E300" s="26" t="s">
        <v>9</v>
      </c>
      <c r="F300" s="27">
        <v>0</v>
      </c>
      <c r="G300" s="27">
        <v>0</v>
      </c>
      <c r="H300" s="288">
        <f>IF(E300="U",F300,0)</f>
        <v>0</v>
      </c>
      <c r="I300" s="27">
        <f>SCHMDT!I6</f>
        <v>-8388</v>
      </c>
      <c r="J300" s="27">
        <f>SUM(H300:I300)</f>
        <v>-8388</v>
      </c>
      <c r="K300" s="261" t="s">
        <v>102</v>
      </c>
      <c r="L300" s="257">
        <f>SUMIF('Allocation Factors'!$B$3:$B$88,'Current Income Tax Expense'!K300,'Allocation Factors'!$P$3:$P$88)</f>
        <v>0</v>
      </c>
      <c r="M300" s="27">
        <f>ROUND(H300*L300,0)</f>
        <v>0</v>
      </c>
      <c r="N300" s="27">
        <f>ROUND(I300*L300,0)</f>
        <v>0</v>
      </c>
      <c r="O300" s="27">
        <f>SUM(M300:N300)</f>
        <v>0</v>
      </c>
      <c r="P300" s="27">
        <f>O300</f>
        <v>0</v>
      </c>
    </row>
    <row r="301" spans="1:16">
      <c r="A301" s="84" t="s">
        <v>748</v>
      </c>
      <c r="B301" s="26" t="s">
        <v>8</v>
      </c>
      <c r="C301" s="259" t="s">
        <v>8</v>
      </c>
      <c r="D301" s="261" t="s">
        <v>578</v>
      </c>
      <c r="E301" s="26" t="s">
        <v>9</v>
      </c>
      <c r="F301" s="27">
        <v>0</v>
      </c>
      <c r="G301" s="27">
        <v>0</v>
      </c>
      <c r="H301" s="288">
        <f t="shared" ref="H301" si="364">IF(E301="U",F301,0)</f>
        <v>0</v>
      </c>
      <c r="I301" s="27">
        <f>SCHMDT!I7</f>
        <v>201764</v>
      </c>
      <c r="J301" s="27">
        <f t="shared" ref="J301" si="365">SUM(H301:I301)</f>
        <v>201764</v>
      </c>
      <c r="K301" s="261" t="s">
        <v>145</v>
      </c>
      <c r="L301" s="257">
        <f>SUMIF('Allocation Factors'!$B$3:$B$88,'Current Income Tax Expense'!K301,'Allocation Factors'!$P$3:$P$88)</f>
        <v>0</v>
      </c>
      <c r="M301" s="27">
        <f t="shared" ref="M301" si="366">ROUND(H301*L301,0)</f>
        <v>0</v>
      </c>
      <c r="N301" s="27">
        <f t="shared" ref="N301" si="367">ROUND(I301*L301,0)</f>
        <v>0</v>
      </c>
      <c r="O301" s="27">
        <f t="shared" ref="O301" si="368">SUM(M301:N301)</f>
        <v>0</v>
      </c>
      <c r="P301" s="27">
        <f t="shared" ref="P301" si="369">O301</f>
        <v>0</v>
      </c>
    </row>
    <row r="302" spans="1:16">
      <c r="A302" s="25" t="s">
        <v>749</v>
      </c>
      <c r="B302" s="26" t="s">
        <v>8</v>
      </c>
      <c r="C302" s="259" t="s">
        <v>8</v>
      </c>
      <c r="D302" s="261" t="s">
        <v>578</v>
      </c>
      <c r="E302" s="26" t="s">
        <v>9</v>
      </c>
      <c r="F302" s="27">
        <v>0</v>
      </c>
      <c r="G302" s="27">
        <v>0</v>
      </c>
      <c r="H302" s="288">
        <f>IF(E302="U",F302,0)</f>
        <v>0</v>
      </c>
      <c r="I302" s="27">
        <f>SCHMDT!I8</f>
        <v>-1611093</v>
      </c>
      <c r="J302" s="27">
        <f>SUM(H302:I302)</f>
        <v>-1611093</v>
      </c>
      <c r="K302" s="261" t="s">
        <v>143</v>
      </c>
      <c r="L302" s="257">
        <f>SUMIF('Allocation Factors'!$B$3:$B$88,'Current Income Tax Expense'!K302,'Allocation Factors'!$P$3:$P$88)</f>
        <v>0.22162982918040364</v>
      </c>
      <c r="M302" s="27">
        <f>ROUND(H302*L302,0)</f>
        <v>0</v>
      </c>
      <c r="N302" s="27">
        <f>ROUND(I302*L302,0)</f>
        <v>-357066</v>
      </c>
      <c r="O302" s="27">
        <f>SUM(M302:N302)</f>
        <v>-357066</v>
      </c>
      <c r="P302" s="27">
        <f>O302</f>
        <v>-357066</v>
      </c>
    </row>
    <row r="303" spans="1:16">
      <c r="A303" s="84" t="s">
        <v>792</v>
      </c>
      <c r="B303" s="26" t="s">
        <v>8</v>
      </c>
      <c r="C303" s="259" t="s">
        <v>8</v>
      </c>
      <c r="D303" s="261" t="s">
        <v>578</v>
      </c>
      <c r="E303" s="26" t="s">
        <v>9</v>
      </c>
      <c r="F303" s="27">
        <v>0</v>
      </c>
      <c r="G303" s="27">
        <v>0</v>
      </c>
      <c r="H303" s="288">
        <f>IF(E303="U",F303,0)</f>
        <v>0</v>
      </c>
      <c r="I303" s="27">
        <f>SCHMDT!I9</f>
        <v>-907835</v>
      </c>
      <c r="J303" s="27">
        <f>SUM(H303:I303)</f>
        <v>-907835</v>
      </c>
      <c r="K303" s="261" t="s">
        <v>53</v>
      </c>
      <c r="L303" s="257">
        <f>SUMIF('Allocation Factors'!$B$3:$B$88,'Current Income Tax Expense'!K303,'Allocation Factors'!$P$3:$P$88)</f>
        <v>6.742981175467383E-2</v>
      </c>
      <c r="M303" s="27">
        <f>ROUND(H303*L303,0)</f>
        <v>0</v>
      </c>
      <c r="N303" s="27">
        <f>ROUND(I303*L303,0)</f>
        <v>-61215</v>
      </c>
      <c r="O303" s="27">
        <f>SUM(M303:N303)</f>
        <v>-61215</v>
      </c>
      <c r="P303" s="27">
        <f>O303</f>
        <v>-61215</v>
      </c>
    </row>
    <row r="304" spans="1:16">
      <c r="A304" s="84" t="s">
        <v>794</v>
      </c>
      <c r="B304" s="26" t="s">
        <v>8</v>
      </c>
      <c r="C304" s="259" t="s">
        <v>8</v>
      </c>
      <c r="D304" s="261" t="s">
        <v>578</v>
      </c>
      <c r="E304" s="26" t="s">
        <v>9</v>
      </c>
      <c r="F304" s="27">
        <v>0</v>
      </c>
      <c r="G304" s="27">
        <v>0</v>
      </c>
      <c r="H304" s="288">
        <f>IF(E304="U",F304,0)</f>
        <v>0</v>
      </c>
      <c r="I304" s="27">
        <f>SCHMDT!I12</f>
        <v>56085</v>
      </c>
      <c r="J304" s="27">
        <f>SUM(H304:I304)</f>
        <v>56085</v>
      </c>
      <c r="K304" s="261" t="s">
        <v>27</v>
      </c>
      <c r="L304" s="257">
        <f>SUMIF('Allocation Factors'!$B$3:$B$88,'Current Income Tax Expense'!K304,'Allocation Factors'!$P$3:$P$88)</f>
        <v>0</v>
      </c>
      <c r="M304" s="27">
        <f>ROUND(H304*L304,0)</f>
        <v>0</v>
      </c>
      <c r="N304" s="27">
        <f>ROUND(I304*L304,0)</f>
        <v>0</v>
      </c>
      <c r="O304" s="27">
        <f>SUM(M304:N304)</f>
        <v>0</v>
      </c>
      <c r="P304" s="27">
        <f>O304</f>
        <v>0</v>
      </c>
    </row>
    <row r="305" spans="1:16">
      <c r="A305" s="84" t="s">
        <v>751</v>
      </c>
      <c r="B305" s="26" t="s">
        <v>8</v>
      </c>
      <c r="C305" s="259" t="s">
        <v>8</v>
      </c>
      <c r="D305" s="261" t="s">
        <v>578</v>
      </c>
      <c r="E305" s="26" t="s">
        <v>9</v>
      </c>
      <c r="F305" s="27">
        <v>0</v>
      </c>
      <c r="G305" s="27">
        <v>0</v>
      </c>
      <c r="H305" s="288">
        <f t="shared" ref="H305" si="370">IF(E305="U",F305,0)</f>
        <v>0</v>
      </c>
      <c r="I305" s="27">
        <f>SCHMDT!I13</f>
        <v>-3187727</v>
      </c>
      <c r="J305" s="27">
        <f t="shared" ref="J305" si="371">SUM(H305:I305)</f>
        <v>-3187727</v>
      </c>
      <c r="K305" s="261" t="s">
        <v>151</v>
      </c>
      <c r="L305" s="257">
        <f>SUMIF('Allocation Factors'!$B$3:$B$88,'Current Income Tax Expense'!K305,'Allocation Factors'!$P$3:$P$88)</f>
        <v>0.22162982918040364</v>
      </c>
      <c r="M305" s="27">
        <f t="shared" ref="M305" si="372">ROUND(H305*L305,0)</f>
        <v>0</v>
      </c>
      <c r="N305" s="27">
        <f t="shared" ref="N305" si="373">ROUND(I305*L305,0)</f>
        <v>-706495</v>
      </c>
      <c r="O305" s="27">
        <f>SUM(M305:N305)</f>
        <v>-706495</v>
      </c>
      <c r="P305" s="27">
        <f>O305</f>
        <v>-706495</v>
      </c>
    </row>
    <row r="306" spans="1:16">
      <c r="A306" s="84" t="s">
        <v>787</v>
      </c>
      <c r="B306" s="26" t="s">
        <v>8</v>
      </c>
      <c r="C306" s="259" t="s">
        <v>8</v>
      </c>
      <c r="D306" s="261" t="s">
        <v>578</v>
      </c>
      <c r="E306" s="26" t="s">
        <v>9</v>
      </c>
      <c r="F306" s="27">
        <v>0</v>
      </c>
      <c r="G306" s="27">
        <v>0</v>
      </c>
      <c r="H306" s="288">
        <f>IF(E306="U",F306,0)</f>
        <v>0</v>
      </c>
      <c r="I306" s="27">
        <f>SCHMDT!I10</f>
        <v>-910645</v>
      </c>
      <c r="J306" s="27">
        <f>SUM(H306:I306)</f>
        <v>-910645</v>
      </c>
      <c r="K306" s="261" t="s">
        <v>28</v>
      </c>
      <c r="L306" s="257">
        <f>SUMIF('Allocation Factors'!$B$3:$B$88,'Current Income Tax Expense'!K306,'Allocation Factors'!$P$3:$P$88)</f>
        <v>0</v>
      </c>
      <c r="M306" s="27">
        <f>ROUND(H306*L306,0)</f>
        <v>0</v>
      </c>
      <c r="N306" s="27">
        <f>ROUND(I306*L306,0)</f>
        <v>0</v>
      </c>
      <c r="O306" s="27">
        <f>SUM(M306:N306)</f>
        <v>0</v>
      </c>
      <c r="P306" s="27">
        <f>O306</f>
        <v>0</v>
      </c>
    </row>
    <row r="307" spans="1:16">
      <c r="A307" s="84" t="s">
        <v>539</v>
      </c>
      <c r="B307" s="26" t="s">
        <v>8</v>
      </c>
      <c r="C307" s="259" t="s">
        <v>8</v>
      </c>
      <c r="D307" s="261" t="s">
        <v>578</v>
      </c>
      <c r="E307" s="26" t="s">
        <v>9</v>
      </c>
      <c r="F307" s="27">
        <v>0</v>
      </c>
      <c r="G307" s="27">
        <v>0</v>
      </c>
      <c r="H307" s="288">
        <f t="shared" si="363"/>
        <v>0</v>
      </c>
      <c r="I307" s="27">
        <f>SCHMDT!I14-I179</f>
        <v>7635274</v>
      </c>
      <c r="J307" s="27">
        <f t="shared" si="308"/>
        <v>7635274</v>
      </c>
      <c r="K307" s="261" t="s">
        <v>18</v>
      </c>
      <c r="L307" s="257">
        <f>SUMIF('Allocation Factors'!$B$3:$B$88,'Current Income Tax Expense'!K307,'Allocation Factors'!$P$3:$P$88)</f>
        <v>7.9787774498314715E-2</v>
      </c>
      <c r="M307" s="27">
        <f t="shared" si="309"/>
        <v>0</v>
      </c>
      <c r="N307" s="27">
        <f t="shared" si="352"/>
        <v>609202</v>
      </c>
      <c r="O307" s="27">
        <f t="shared" si="353"/>
        <v>609202</v>
      </c>
      <c r="P307" s="27">
        <f t="shared" si="354"/>
        <v>609202</v>
      </c>
    </row>
    <row r="308" spans="1:16">
      <c r="A308" s="84" t="s">
        <v>540</v>
      </c>
      <c r="B308" s="26" t="s">
        <v>8</v>
      </c>
      <c r="C308" s="259" t="s">
        <v>8</v>
      </c>
      <c r="D308" s="261" t="s">
        <v>578</v>
      </c>
      <c r="E308" s="26" t="s">
        <v>9</v>
      </c>
      <c r="F308" s="27">
        <v>0</v>
      </c>
      <c r="G308" s="27">
        <v>0</v>
      </c>
      <c r="H308" s="288">
        <f t="shared" si="363"/>
        <v>0</v>
      </c>
      <c r="I308" s="27">
        <f>SCHMDT!I17-I182</f>
        <v>53933503</v>
      </c>
      <c r="J308" s="27">
        <f t="shared" si="308"/>
        <v>53933503</v>
      </c>
      <c r="K308" s="261" t="s">
        <v>10</v>
      </c>
      <c r="L308" s="257">
        <f>SUMIF('Allocation Factors'!$B$3:$B$88,'Current Income Tax Expense'!K308,'Allocation Factors'!$P$3:$P$88)</f>
        <v>7.0845810240555085E-2</v>
      </c>
      <c r="M308" s="27">
        <f t="shared" ref="M308" si="374">ROUND(H308*L308,0)</f>
        <v>0</v>
      </c>
      <c r="N308" s="27">
        <f t="shared" ref="N308" si="375">ROUND(I308*L308,0)</f>
        <v>3820963</v>
      </c>
      <c r="O308" s="27">
        <f t="shared" ref="O308" si="376">SUM(M308:N308)</f>
        <v>3820963</v>
      </c>
      <c r="P308" s="27">
        <f t="shared" ref="P308" si="377">O308</f>
        <v>3820963</v>
      </c>
    </row>
    <row r="309" spans="1:16">
      <c r="A309" s="84" t="s">
        <v>790</v>
      </c>
      <c r="B309" s="26" t="s">
        <v>8</v>
      </c>
      <c r="C309" s="259" t="s">
        <v>8</v>
      </c>
      <c r="D309" s="261" t="s">
        <v>578</v>
      </c>
      <c r="E309" s="26" t="s">
        <v>9</v>
      </c>
      <c r="F309" s="27">
        <v>0</v>
      </c>
      <c r="G309" s="27">
        <v>0</v>
      </c>
      <c r="H309" s="288">
        <f t="shared" ref="H309" si="378">IF(E309="U",F309,0)</f>
        <v>0</v>
      </c>
      <c r="I309" s="27">
        <f>SCHMDT!I20</f>
        <v>1579340</v>
      </c>
      <c r="J309" s="27">
        <f t="shared" ref="J309" si="379">SUM(H309:I309)</f>
        <v>1579340</v>
      </c>
      <c r="K309" s="261" t="s">
        <v>26</v>
      </c>
      <c r="L309" s="257">
        <f>SUMIF('Allocation Factors'!$B$3:$B$88,'Current Income Tax Expense'!K309,'Allocation Factors'!$P$3:$P$88)</f>
        <v>0</v>
      </c>
      <c r="M309" s="27">
        <f t="shared" ref="M309" si="380">ROUND(H309*L309,0)</f>
        <v>0</v>
      </c>
      <c r="N309" s="27">
        <f t="shared" ref="N309" si="381">ROUND(I309*L309,0)</f>
        <v>0</v>
      </c>
      <c r="O309" s="27">
        <f t="shared" ref="O309" si="382">SUM(M309:N309)</f>
        <v>0</v>
      </c>
      <c r="P309" s="27">
        <f t="shared" ref="P309" si="383">O309</f>
        <v>0</v>
      </c>
    </row>
    <row r="310" spans="1:16">
      <c r="A310" s="84" t="s">
        <v>788</v>
      </c>
      <c r="B310" s="26" t="s">
        <v>8</v>
      </c>
      <c r="C310" s="259" t="s">
        <v>8</v>
      </c>
      <c r="D310" s="261" t="s">
        <v>578</v>
      </c>
      <c r="E310" s="26" t="s">
        <v>9</v>
      </c>
      <c r="F310" s="27">
        <v>0</v>
      </c>
      <c r="G310" s="27">
        <v>0</v>
      </c>
      <c r="H310" s="288">
        <f>IF(E310="U",F310,0)</f>
        <v>0</v>
      </c>
      <c r="I310" s="27">
        <f>SCHMDT!I18</f>
        <v>-118361</v>
      </c>
      <c r="J310" s="27">
        <f>SUM(H310:I310)</f>
        <v>-118361</v>
      </c>
      <c r="K310" s="261" t="s">
        <v>25</v>
      </c>
      <c r="L310" s="257">
        <f>SUMIF('Allocation Factors'!$B$3:$B$88,'Current Income Tax Expense'!K310,'Allocation Factors'!$P$3:$P$88)</f>
        <v>1</v>
      </c>
      <c r="M310" s="27">
        <f>ROUND(H310*L310,0)</f>
        <v>0</v>
      </c>
      <c r="N310" s="27">
        <f>ROUND(I310*L310,0)</f>
        <v>-118361</v>
      </c>
      <c r="O310" s="27">
        <f>SUM(M310:N310)</f>
        <v>-118361</v>
      </c>
      <c r="P310" s="27">
        <f>O310</f>
        <v>-118361</v>
      </c>
    </row>
    <row r="311" spans="1:16">
      <c r="A311" s="84" t="s">
        <v>789</v>
      </c>
      <c r="B311" s="26" t="s">
        <v>8</v>
      </c>
      <c r="C311" s="259" t="s">
        <v>8</v>
      </c>
      <c r="D311" s="261" t="s">
        <v>578</v>
      </c>
      <c r="E311" s="26" t="s">
        <v>9</v>
      </c>
      <c r="F311" s="27">
        <v>0</v>
      </c>
      <c r="G311" s="27">
        <v>0</v>
      </c>
      <c r="H311" s="288">
        <f>IF(E311="U",F311,0)</f>
        <v>0</v>
      </c>
      <c r="I311" s="27">
        <f>SCHMDT!I19</f>
        <v>-815249</v>
      </c>
      <c r="J311" s="27">
        <f>SUM(H311:I311)</f>
        <v>-815249</v>
      </c>
      <c r="K311" s="261" t="s">
        <v>30</v>
      </c>
      <c r="L311" s="257">
        <f>SUMIF('Allocation Factors'!$B$3:$B$88,'Current Income Tax Expense'!K311,'Allocation Factors'!$P$3:$P$88)</f>
        <v>0</v>
      </c>
      <c r="M311" s="27">
        <f>ROUND(H311*L311,0)</f>
        <v>0</v>
      </c>
      <c r="N311" s="27">
        <f>ROUND(I311*L311,0)</f>
        <v>0</v>
      </c>
      <c r="O311" s="27">
        <f>SUM(M311:N311)</f>
        <v>0</v>
      </c>
      <c r="P311" s="27">
        <f>O311</f>
        <v>0</v>
      </c>
    </row>
    <row r="312" spans="1:16">
      <c r="A312" s="25" t="s">
        <v>756</v>
      </c>
      <c r="B312" s="26" t="s">
        <v>8</v>
      </c>
      <c r="C312" s="259" t="s">
        <v>8</v>
      </c>
      <c r="D312" s="26">
        <v>10.3</v>
      </c>
      <c r="E312" s="26" t="s">
        <v>9</v>
      </c>
      <c r="F312" s="27">
        <v>0</v>
      </c>
      <c r="G312" s="27">
        <v>0</v>
      </c>
      <c r="H312" s="288">
        <f t="shared" si="363"/>
        <v>0</v>
      </c>
      <c r="I312" s="27">
        <v>-10098078</v>
      </c>
      <c r="J312" s="27">
        <f t="shared" ref="J312" si="384">SUM(H312:I312)</f>
        <v>-10098078</v>
      </c>
      <c r="K312" s="261" t="s">
        <v>143</v>
      </c>
      <c r="L312" s="257">
        <f>SUMIF('Allocation Factors'!$B$3:$B$88,'Current Income Tax Expense'!K312,'Allocation Factors'!$P$3:$P$88)</f>
        <v>0.22162982918040364</v>
      </c>
      <c r="M312" s="27">
        <f t="shared" ref="M312" si="385">ROUND(H312*L312,0)</f>
        <v>0</v>
      </c>
      <c r="N312" s="27">
        <f t="shared" si="352"/>
        <v>-2238035</v>
      </c>
      <c r="O312" s="27">
        <f t="shared" si="353"/>
        <v>-2238035</v>
      </c>
      <c r="P312" s="27">
        <f t="shared" si="354"/>
        <v>-2238035</v>
      </c>
    </row>
    <row r="313" spans="1:16" s="2" customFormat="1">
      <c r="A313" s="101" t="s">
        <v>273</v>
      </c>
      <c r="B313" s="306"/>
      <c r="C313" s="307"/>
      <c r="D313" s="308"/>
      <c r="E313" s="305"/>
      <c r="F313" s="24">
        <f>SUBTOTAL(9,F179:F312)</f>
        <v>-1607906034.9400005</v>
      </c>
      <c r="G313" s="24">
        <f>SUBTOTAL(9,G179:G312)</f>
        <v>0</v>
      </c>
      <c r="H313" s="24">
        <f>SUBTOTAL(9,H179:H312)</f>
        <v>-1688093296.3100002</v>
      </c>
      <c r="I313" s="24">
        <f>SUBTOTAL(9,I179:I312)</f>
        <v>-99667109.00999999</v>
      </c>
      <c r="J313" s="24">
        <f>SUBTOTAL(9,J179:J312)</f>
        <v>-1787760405.3200002</v>
      </c>
      <c r="K313" s="174"/>
      <c r="L313" s="153"/>
      <c r="M313" s="24">
        <f>SUBTOTAL(9,M179:M312)</f>
        <v>-106300983</v>
      </c>
      <c r="N313" s="24">
        <f>SUBTOTAL(9,N179:N312)</f>
        <v>-8340947</v>
      </c>
      <c r="O313" s="24">
        <f>SUBTOTAL(9,O179:O312)</f>
        <v>-114641930</v>
      </c>
      <c r="P313" s="24">
        <f>SUBTOTAL(9,P179:P312)</f>
        <v>-114641930</v>
      </c>
    </row>
    <row r="314" spans="1:16" s="2" customFormat="1">
      <c r="A314" s="101" t="s">
        <v>274</v>
      </c>
      <c r="B314" s="306"/>
      <c r="C314" s="307"/>
      <c r="D314" s="308"/>
      <c r="E314" s="305"/>
      <c r="F314" s="24">
        <f>SUBTOTAL(9,F29:F313)</f>
        <v>-606912694.00987804</v>
      </c>
      <c r="G314" s="24">
        <f>SUBTOTAL(9,G29:G313)</f>
        <v>0</v>
      </c>
      <c r="H314" s="24">
        <f>SUBTOTAL(9,H29:H313)</f>
        <v>-566411767.12587845</v>
      </c>
      <c r="I314" s="24">
        <f>SUBTOTAL(9,I29:I313)</f>
        <v>6213239.7553518042</v>
      </c>
      <c r="J314" s="24">
        <f>SUBTOTAL(9,J29:J313)</f>
        <v>-560198527.37052643</v>
      </c>
      <c r="K314" s="174"/>
      <c r="L314" s="153"/>
      <c r="M314" s="24">
        <f>SUBTOTAL(9,M29:M313)</f>
        <v>-31234217</v>
      </c>
      <c r="N314" s="24">
        <f>SUBTOTAL(9,N29:N313)</f>
        <v>18524552</v>
      </c>
      <c r="O314" s="24">
        <f>SUBTOTAL(9,O29:O313)</f>
        <v>-12709665</v>
      </c>
      <c r="P314" s="24">
        <f>SUBTOTAL(9,P29:P313)</f>
        <v>-12709665</v>
      </c>
    </row>
    <row r="315" spans="1:16" s="2" customFormat="1">
      <c r="A315" s="101" t="s">
        <v>63</v>
      </c>
      <c r="B315" s="306"/>
      <c r="C315" s="307"/>
      <c r="D315" s="308"/>
      <c r="E315" s="305"/>
      <c r="F315" s="24">
        <f>SUBTOTAL(9,F4:F314)</f>
        <v>-617926793.41395152</v>
      </c>
      <c r="G315" s="24">
        <f>SUBTOTAL(9,G4:G314)</f>
        <v>0</v>
      </c>
      <c r="H315" s="24">
        <f>SUBTOTAL(9,H4:H314)</f>
        <v>-571640050.65005028</v>
      </c>
      <c r="I315" s="24">
        <f>SUBTOTAL(9,I4:I314)</f>
        <v>12161899.755351812</v>
      </c>
      <c r="J315" s="24">
        <f>SUBTOTAL(9,J4:J314)</f>
        <v>-559478150.89469826</v>
      </c>
      <c r="K315" s="174"/>
      <c r="L315" s="153"/>
      <c r="M315" s="24">
        <f>SUBTOTAL(9,M4:M314)</f>
        <v>-32486977</v>
      </c>
      <c r="N315" s="24">
        <f>SUBTOTAL(9,N4:N314)</f>
        <v>19870202</v>
      </c>
      <c r="O315" s="24">
        <f>SUBTOTAL(9,O4:O314)</f>
        <v>-12616775</v>
      </c>
      <c r="P315" s="24">
        <f>SUBTOTAL(9,P4:P314)</f>
        <v>-12616775</v>
      </c>
    </row>
    <row r="316" spans="1:16">
      <c r="A316" s="111" t="s">
        <v>249</v>
      </c>
      <c r="B316" s="309"/>
      <c r="C316" s="310"/>
      <c r="D316" s="311"/>
      <c r="E316" s="311"/>
      <c r="F316" s="453">
        <f>+F3+F315</f>
        <v>33228116.406048417</v>
      </c>
      <c r="G316" s="417">
        <f>+G3+G315</f>
        <v>0</v>
      </c>
      <c r="H316" s="417">
        <f>+H3+H315</f>
        <v>79514859.169949651</v>
      </c>
      <c r="I316" s="313"/>
      <c r="J316" s="322">
        <f>SUBTOTAL(9,J3:J315)</f>
        <v>91676758.925301954</v>
      </c>
      <c r="K316" s="226"/>
      <c r="L316" s="312"/>
      <c r="M316" s="313"/>
      <c r="N316" s="313"/>
      <c r="O316" s="322">
        <f>SUBTOTAL(9,O3:O315)</f>
        <v>17048113.983544782</v>
      </c>
      <c r="P316" s="322">
        <f>SUBTOTAL(9,P3:P315)</f>
        <v>34889389.983544767</v>
      </c>
    </row>
    <row r="317" spans="1:16">
      <c r="A317" s="22" t="s">
        <v>250</v>
      </c>
      <c r="B317" s="323"/>
      <c r="C317" s="324"/>
      <c r="D317" s="325"/>
      <c r="E317" s="324"/>
      <c r="F317" s="454">
        <f>ROUND(-F316*0.0454,0)</f>
        <v>-1508556</v>
      </c>
      <c r="G317" s="418">
        <f t="shared" ref="G317:H317" si="386">ROUND(-G316*0.0454,0)</f>
        <v>0</v>
      </c>
      <c r="H317" s="418">
        <f t="shared" si="386"/>
        <v>-3609975</v>
      </c>
      <c r="I317" s="326"/>
      <c r="J317" s="34">
        <f>-ROUND(J316*0.0454,0)</f>
        <v>-4162125</v>
      </c>
      <c r="K317" s="327"/>
      <c r="L317" s="328"/>
      <c r="M317" s="329"/>
      <c r="N317" s="329"/>
      <c r="O317" s="34">
        <v>0</v>
      </c>
      <c r="P317" s="34">
        <v>0</v>
      </c>
    </row>
    <row r="318" spans="1:16">
      <c r="A318" s="22" t="s">
        <v>513</v>
      </c>
      <c r="B318" s="330" t="s">
        <v>8</v>
      </c>
      <c r="C318" s="332" t="s">
        <v>8</v>
      </c>
      <c r="D318" s="26" t="s">
        <v>8</v>
      </c>
      <c r="E318" s="333" t="s">
        <v>9</v>
      </c>
      <c r="F318" s="331">
        <v>0</v>
      </c>
      <c r="G318" s="331">
        <v>0</v>
      </c>
      <c r="H318" s="288">
        <f>IF(E318="U",F318,0)</f>
        <v>0</v>
      </c>
      <c r="I318" s="331">
        <v>0</v>
      </c>
      <c r="J318" s="27">
        <f>SUM(I318:I318)</f>
        <v>0</v>
      </c>
      <c r="K318" s="420" t="s">
        <v>14</v>
      </c>
      <c r="L318" s="257">
        <f>SUMIF('Allocation Factors'!$B$3:$B$88,'Current Income Tax Expense'!K318,'Allocation Factors'!$P$3:$P$88)</f>
        <v>0</v>
      </c>
      <c r="M318" s="27">
        <f>ROUND(H318*L318,0)</f>
        <v>0</v>
      </c>
      <c r="N318" s="331">
        <f>ROUND(I318*L318,0)</f>
        <v>0</v>
      </c>
      <c r="O318" s="27">
        <f>SUM(M318:N318)</f>
        <v>0</v>
      </c>
      <c r="P318" s="27">
        <f>O318</f>
        <v>0</v>
      </c>
    </row>
    <row r="319" spans="1:16">
      <c r="A319" s="112" t="s">
        <v>251</v>
      </c>
      <c r="B319" s="30" t="s">
        <v>8</v>
      </c>
      <c r="C319" s="262" t="s">
        <v>8</v>
      </c>
      <c r="D319" s="26" t="s">
        <v>8</v>
      </c>
      <c r="E319" s="282" t="s">
        <v>9</v>
      </c>
      <c r="F319" s="263">
        <v>0</v>
      </c>
      <c r="G319" s="263">
        <f>H319-F319</f>
        <v>0</v>
      </c>
      <c r="H319" s="288">
        <f>IF(E319="U",F319,0)</f>
        <v>0</v>
      </c>
      <c r="I319" s="263">
        <v>0</v>
      </c>
      <c r="J319" s="263">
        <f>SUM(I319:I319)</f>
        <v>0</v>
      </c>
      <c r="K319" s="30" t="s">
        <v>18</v>
      </c>
      <c r="L319" s="257">
        <f>SUMIF('Allocation Factors'!$B$3:$B$88,'Current Income Tax Expense'!K319,'Allocation Factors'!$P$3:$P$88)</f>
        <v>7.9787774498314715E-2</v>
      </c>
      <c r="M319" s="27">
        <f>ROUND(H319*L319,0)</f>
        <v>0</v>
      </c>
      <c r="N319" s="263">
        <f>ROUND(I319*L319,0)</f>
        <v>0</v>
      </c>
      <c r="O319" s="263">
        <f>SUM(M319:N319)</f>
        <v>0</v>
      </c>
      <c r="P319" s="263">
        <f>O319</f>
        <v>0</v>
      </c>
    </row>
    <row r="320" spans="1:16">
      <c r="A320" s="352" t="s">
        <v>252</v>
      </c>
      <c r="B320" s="314"/>
      <c r="C320" s="227"/>
      <c r="D320" s="312"/>
      <c r="E320" s="312"/>
      <c r="F320" s="453">
        <f>SUM(F316:F319)</f>
        <v>31719560.406048417</v>
      </c>
      <c r="G320" s="417">
        <f t="shared" ref="G320:H320" si="387">SUM(G316:G319)</f>
        <v>0</v>
      </c>
      <c r="H320" s="417">
        <f t="shared" si="387"/>
        <v>75904884.169949651</v>
      </c>
      <c r="I320" s="265"/>
      <c r="J320" s="322">
        <f>SUM(J316:J319)</f>
        <v>87514633.925301954</v>
      </c>
      <c r="K320" s="318"/>
      <c r="L320" s="313"/>
      <c r="M320" s="313"/>
      <c r="N320" s="313"/>
      <c r="O320" s="322">
        <f>SUM(O316:O319)</f>
        <v>17048113.983544782</v>
      </c>
      <c r="P320" s="322">
        <f>SUM(P316:P319)</f>
        <v>34889389.983544767</v>
      </c>
    </row>
    <row r="321" spans="1:16">
      <c r="A321" s="112" t="s">
        <v>253</v>
      </c>
      <c r="B321" s="316"/>
      <c r="C321" s="235"/>
      <c r="D321" s="317"/>
      <c r="E321" s="317"/>
      <c r="F321" s="370">
        <v>0.21</v>
      </c>
      <c r="G321" s="419">
        <v>0.21</v>
      </c>
      <c r="H321" s="419">
        <v>0.21</v>
      </c>
      <c r="I321" s="269"/>
      <c r="J321" s="349">
        <v>0.21</v>
      </c>
      <c r="K321" s="319"/>
      <c r="L321" s="320"/>
      <c r="M321" s="320"/>
      <c r="N321" s="320"/>
      <c r="O321" s="428">
        <f>21%</f>
        <v>0.21</v>
      </c>
      <c r="P321" s="370">
        <f>21%</f>
        <v>0.21</v>
      </c>
    </row>
    <row r="322" spans="1:16">
      <c r="A322" s="111" t="s">
        <v>254</v>
      </c>
      <c r="B322" s="314"/>
      <c r="C322" s="227"/>
      <c r="D322" s="312"/>
      <c r="E322" s="312"/>
      <c r="F322" s="455">
        <f t="shared" ref="F322:H322" si="388">ROUND(F320*F321,0)</f>
        <v>6661108</v>
      </c>
      <c r="G322" s="322">
        <f t="shared" si="388"/>
        <v>0</v>
      </c>
      <c r="H322" s="322">
        <f t="shared" si="388"/>
        <v>15940026</v>
      </c>
      <c r="I322" s="315"/>
      <c r="J322" s="102">
        <f>ROUND(J321*J320,0)</f>
        <v>18378073</v>
      </c>
      <c r="K322" s="226"/>
      <c r="L322" s="312"/>
      <c r="M322" s="313"/>
      <c r="N322" s="313"/>
      <c r="O322" s="322">
        <f>ROUND(O320*O321,0)</f>
        <v>3580104</v>
      </c>
      <c r="P322" s="322">
        <f>ROUND(P320*P321,0)</f>
        <v>7326772</v>
      </c>
    </row>
    <row r="323" spans="1:16" ht="12" customHeight="1">
      <c r="A323" s="25" t="s">
        <v>255</v>
      </c>
      <c r="B323" s="330" t="s">
        <v>8</v>
      </c>
      <c r="C323" s="332" t="s">
        <v>8</v>
      </c>
      <c r="D323" s="26" t="s">
        <v>799</v>
      </c>
      <c r="E323" s="333" t="s">
        <v>9</v>
      </c>
      <c r="F323" s="331">
        <v>-137286825.80638829</v>
      </c>
      <c r="G323" s="331">
        <v>0</v>
      </c>
      <c r="H323" s="288">
        <f t="shared" ref="H323:H327" si="389">IF(E323="U",F323,0)</f>
        <v>-137286825.80638829</v>
      </c>
      <c r="I323" s="512">
        <f>-82360517+-446394</f>
        <v>-82806911</v>
      </c>
      <c r="J323" s="102">
        <f>+H323+I323</f>
        <v>-220093736.80638829</v>
      </c>
      <c r="K323" s="330" t="s">
        <v>18</v>
      </c>
      <c r="L323" s="257">
        <f>SUMIF('Allocation Factors'!$B$3:$B$88,'Current Income Tax Expense'!K323,'Allocation Factors'!$P$3:$P$88)</f>
        <v>7.9787774498314715E-2</v>
      </c>
      <c r="M323" s="27">
        <f>ROUND(H323*L323,0)</f>
        <v>-10953810</v>
      </c>
      <c r="N323" s="331">
        <f>ROUND(I323*L323,0)</f>
        <v>-6606979</v>
      </c>
      <c r="O323" s="102">
        <f t="shared" ref="O323:O327" si="390">SUM(M323:N323)</f>
        <v>-17560789</v>
      </c>
      <c r="P323" s="102">
        <f t="shared" ref="P323:P327" si="391">O323</f>
        <v>-17560789</v>
      </c>
    </row>
    <row r="324" spans="1:16" ht="12" customHeight="1">
      <c r="A324" s="25" t="s">
        <v>277</v>
      </c>
      <c r="B324" s="26" t="s">
        <v>8</v>
      </c>
      <c r="C324" s="259" t="s">
        <v>8</v>
      </c>
      <c r="D324" s="26">
        <v>7.5</v>
      </c>
      <c r="E324" s="72" t="s">
        <v>9</v>
      </c>
      <c r="F324" s="331">
        <v>-26318.859253526778</v>
      </c>
      <c r="G324" s="27">
        <v>0</v>
      </c>
      <c r="H324" s="288">
        <f t="shared" si="389"/>
        <v>-26318.859253526778</v>
      </c>
      <c r="I324" s="27">
        <v>6319</v>
      </c>
      <c r="J324" s="102">
        <f>SUM(H324:I324)</f>
        <v>-19999.859253526778</v>
      </c>
      <c r="K324" s="261" t="s">
        <v>153</v>
      </c>
      <c r="L324" s="257">
        <f>SUMIF('Allocation Factors'!$B$3:$B$88,'Current Income Tax Expense'!K324,'Allocation Factors'!$P$3:$P$88)</f>
        <v>0.22613352113854845</v>
      </c>
      <c r="M324" s="27">
        <f>ROUND(H324*L324,0)</f>
        <v>-5952</v>
      </c>
      <c r="N324" s="27">
        <f t="shared" ref="N324:N327" si="392">ROUND(I324*L324,0)</f>
        <v>1429</v>
      </c>
      <c r="O324" s="27">
        <f t="shared" si="390"/>
        <v>-4523</v>
      </c>
      <c r="P324" s="27">
        <f t="shared" si="391"/>
        <v>-4523</v>
      </c>
    </row>
    <row r="325" spans="1:16">
      <c r="A325" s="25" t="s">
        <v>278</v>
      </c>
      <c r="B325" s="26" t="s">
        <v>8</v>
      </c>
      <c r="C325" s="259" t="s">
        <v>8</v>
      </c>
      <c r="D325" s="26">
        <v>7.5</v>
      </c>
      <c r="E325" s="72" t="s">
        <v>9</v>
      </c>
      <c r="F325" s="331">
        <v>-1759</v>
      </c>
      <c r="G325" s="27">
        <v>0</v>
      </c>
      <c r="H325" s="288">
        <f t="shared" si="389"/>
        <v>-1759</v>
      </c>
      <c r="I325" s="27">
        <v>-21864</v>
      </c>
      <c r="J325" s="102">
        <f t="shared" ref="J325:J327" si="393">SUM(H325:I325)</f>
        <v>-23623</v>
      </c>
      <c r="K325" s="26" t="s">
        <v>10</v>
      </c>
      <c r="L325" s="257">
        <f>SUMIF('Allocation Factors'!$B$3:$B$88,'Current Income Tax Expense'!K325,'Allocation Factors'!$P$3:$P$88)</f>
        <v>7.0845810240555085E-2</v>
      </c>
      <c r="M325" s="27">
        <f t="shared" ref="M325:M327" si="394">ROUND(H325*L325,0)</f>
        <v>-125</v>
      </c>
      <c r="N325" s="27">
        <f t="shared" si="392"/>
        <v>-1549</v>
      </c>
      <c r="O325" s="27">
        <f t="shared" si="390"/>
        <v>-1674</v>
      </c>
      <c r="P325" s="27">
        <f t="shared" si="391"/>
        <v>-1674</v>
      </c>
    </row>
    <row r="326" spans="1:16">
      <c r="A326" s="84" t="s">
        <v>362</v>
      </c>
      <c r="B326" s="26" t="s">
        <v>8</v>
      </c>
      <c r="C326" s="259" t="s">
        <v>8</v>
      </c>
      <c r="D326" s="26">
        <v>7.5</v>
      </c>
      <c r="E326" s="72" t="s">
        <v>9</v>
      </c>
      <c r="F326" s="331">
        <v>-9401</v>
      </c>
      <c r="G326" s="27">
        <v>0</v>
      </c>
      <c r="H326" s="288">
        <f t="shared" si="389"/>
        <v>-9401</v>
      </c>
      <c r="I326" s="27">
        <v>9401</v>
      </c>
      <c r="J326" s="102">
        <f t="shared" si="393"/>
        <v>0</v>
      </c>
      <c r="K326" s="261" t="s">
        <v>10</v>
      </c>
      <c r="L326" s="257">
        <f>SUMIF('Allocation Factors'!$B$3:$B$88,'Current Income Tax Expense'!K326,'Allocation Factors'!$P$3:$P$88)</f>
        <v>7.0845810240555085E-2</v>
      </c>
      <c r="M326" s="27">
        <f t="shared" si="394"/>
        <v>-666</v>
      </c>
      <c r="N326" s="27">
        <f t="shared" ref="N326" si="395">ROUND(I326*L326,0)</f>
        <v>666</v>
      </c>
      <c r="O326" s="27">
        <f t="shared" ref="O326" si="396">SUM(M326:N326)</f>
        <v>0</v>
      </c>
      <c r="P326" s="27">
        <f t="shared" ref="P326" si="397">O326</f>
        <v>0</v>
      </c>
    </row>
    <row r="327" spans="1:16">
      <c r="A327" s="29" t="s">
        <v>541</v>
      </c>
      <c r="B327" s="30" t="s">
        <v>8</v>
      </c>
      <c r="C327" s="262" t="s">
        <v>8</v>
      </c>
      <c r="D327" s="26">
        <v>7.5</v>
      </c>
      <c r="E327" s="282" t="s">
        <v>9</v>
      </c>
      <c r="F327" s="331">
        <v>-83592</v>
      </c>
      <c r="G327" s="263">
        <v>0</v>
      </c>
      <c r="H327" s="288">
        <f t="shared" si="389"/>
        <v>-83592</v>
      </c>
      <c r="I327" s="263">
        <v>83592</v>
      </c>
      <c r="J327" s="102">
        <f t="shared" si="393"/>
        <v>0</v>
      </c>
      <c r="K327" s="301" t="s">
        <v>153</v>
      </c>
      <c r="L327" s="257">
        <f>SUMIF('Allocation Factors'!$B$3:$B$88,'Current Income Tax Expense'!K327,'Allocation Factors'!$P$3:$P$88)</f>
        <v>0.22613352113854845</v>
      </c>
      <c r="M327" s="27">
        <f t="shared" si="394"/>
        <v>-18903</v>
      </c>
      <c r="N327" s="263">
        <f t="shared" si="392"/>
        <v>18903</v>
      </c>
      <c r="O327" s="263">
        <f t="shared" si="390"/>
        <v>0</v>
      </c>
      <c r="P327" s="263">
        <f t="shared" si="391"/>
        <v>0</v>
      </c>
    </row>
    <row r="328" spans="1:16" ht="12" customHeight="1">
      <c r="A328" s="82" t="s">
        <v>256</v>
      </c>
      <c r="B328" s="275"/>
      <c r="C328" s="278"/>
      <c r="D328" s="278"/>
      <c r="E328" s="277"/>
      <c r="F328" s="456">
        <f>SUM(F322:F327)</f>
        <v>-130746788.66564181</v>
      </c>
      <c r="G328" s="411">
        <f>SUM(G322:G327)</f>
        <v>0</v>
      </c>
      <c r="H328" s="411">
        <f>SUM(H322:H327)</f>
        <v>-121467870.66564181</v>
      </c>
      <c r="I328" s="141"/>
      <c r="J328" s="39">
        <f>SUM(J322:J327)</f>
        <v>-201759286.66564181</v>
      </c>
      <c r="K328" s="321"/>
      <c r="L328" s="277"/>
      <c r="M328" s="292"/>
      <c r="N328" s="292"/>
      <c r="O328" s="39">
        <f>SUM(O322:O327)</f>
        <v>-13986882</v>
      </c>
      <c r="P328" s="39">
        <f>SUM(P322:P327)</f>
        <v>-10240214</v>
      </c>
    </row>
    <row r="329" spans="1:16" ht="12" customHeight="1">
      <c r="A329" s="82" t="s">
        <v>257</v>
      </c>
      <c r="B329" s="275"/>
      <c r="C329" s="278"/>
      <c r="D329" s="278"/>
      <c r="E329" s="277"/>
      <c r="F329" s="456">
        <f>-F317</f>
        <v>1508556</v>
      </c>
      <c r="G329" s="411">
        <f>-G317</f>
        <v>0</v>
      </c>
      <c r="H329" s="411">
        <f>-H317-H318</f>
        <v>3609975</v>
      </c>
      <c r="I329" s="141"/>
      <c r="J329" s="39">
        <f>-SUM(J317:J319)</f>
        <v>4162125</v>
      </c>
      <c r="K329" s="321"/>
      <c r="L329" s="277"/>
      <c r="M329" s="292"/>
      <c r="N329" s="292"/>
      <c r="O329" s="39">
        <f>-SUM(O317:O319)</f>
        <v>0</v>
      </c>
      <c r="P329" s="39">
        <f>-SUM(P317:P319)</f>
        <v>0</v>
      </c>
    </row>
    <row r="330" spans="1:16">
      <c r="A330" s="82" t="s">
        <v>258</v>
      </c>
      <c r="B330" s="275"/>
      <c r="C330" s="278"/>
      <c r="D330" s="278"/>
      <c r="E330" s="277"/>
      <c r="F330" s="456">
        <f>SUM(F328:F329)</f>
        <v>-129238232.66564181</v>
      </c>
      <c r="G330" s="411">
        <f t="shared" ref="G330:H330" si="398">SUM(G328:G329)</f>
        <v>0</v>
      </c>
      <c r="H330" s="411">
        <f t="shared" si="398"/>
        <v>-117857895.66564181</v>
      </c>
      <c r="I330" s="141"/>
      <c r="J330" s="39">
        <f>SUM(J328:J329)</f>
        <v>-197597161.66564181</v>
      </c>
      <c r="K330" s="321"/>
      <c r="L330" s="277"/>
      <c r="M330" s="292"/>
      <c r="N330" s="292"/>
      <c r="O330" s="39">
        <f>SUM(O328:O329)</f>
        <v>-13986882</v>
      </c>
      <c r="P330" s="39">
        <f>SUM(P328:P329)</f>
        <v>-10240214</v>
      </c>
    </row>
  </sheetData>
  <autoFilter ref="A2:P330" xr:uid="{00000000-0009-0000-0000-000005000000}"/>
  <sortState xmlns:xlrd2="http://schemas.microsoft.com/office/spreadsheetml/2017/richdata2" ref="A125:P143">
    <sortCondition ref="K125:K143"/>
  </sortState>
  <phoneticPr fontId="110" type="noConversion"/>
  <pageMargins left="0.75" right="0.75" top="1" bottom="0.75" header="0.5" footer="0.5"/>
  <pageSetup paperSize="3" scale="54" fitToHeight="100" orientation="landscape" r:id="rId1"/>
  <headerFooter>
    <oddHeader>&amp;L&amp;"Arial,Bold"&amp;10PacifiCorp 
Washington General Rate Case - Rebuttal
Twelve Months Ending December 31, 2024</oddHeader>
    <oddFooter>&amp;L&amp;"Arial,Bold"&amp;10CURRENT INCOME TAX EXPENSE&amp;R&amp;"Arial,Bold"&amp;10Page &amp;P of &amp;N</oddFooter>
  </headerFooter>
  <ignoredErrors>
    <ignoredError sqref="J74:J95 J312:J330 J171:J172 J307:J308 J176:J298 J126:J162 J165:J166 J169 J301:J302 J305" formula="1"/>
    <ignoredError sqref="F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21"/>
  <sheetViews>
    <sheetView zoomScale="80" zoomScaleNormal="80" zoomScaleSheetLayoutView="80" workbookViewId="0">
      <pane xSplit="4" ySplit="2" topLeftCell="F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2.75"/>
  <cols>
    <col min="1" max="1" width="65.7109375" style="183" customWidth="1"/>
    <col min="2" max="3" width="15.7109375" style="184" customWidth="1"/>
    <col min="4" max="4" width="18.7109375" style="185" customWidth="1"/>
    <col min="5" max="5" width="15.7109375" style="172" customWidth="1"/>
    <col min="6" max="8" width="20.7109375" style="186" customWidth="1"/>
    <col min="9" max="9" width="20.7109375" style="187" customWidth="1"/>
    <col min="10" max="10" width="20.7109375" style="186" customWidth="1"/>
    <col min="11" max="15" width="20.7109375" style="172" customWidth="1"/>
    <col min="16" max="16" width="9.140625" style="172"/>
    <col min="17" max="17" width="13.7109375" style="172" bestFit="1" customWidth="1"/>
    <col min="18" max="16384" width="9.140625" style="172"/>
  </cols>
  <sheetData>
    <row r="1" spans="1:15" s="164" customFormat="1">
      <c r="A1" s="155" t="s">
        <v>0</v>
      </c>
      <c r="B1" s="156" t="s">
        <v>69</v>
      </c>
      <c r="C1" s="157"/>
      <c r="D1" s="158" t="s">
        <v>259</v>
      </c>
      <c r="E1" s="159" t="s">
        <v>1</v>
      </c>
      <c r="F1" s="160" t="s">
        <v>2</v>
      </c>
      <c r="G1" s="421"/>
      <c r="H1" s="421"/>
      <c r="I1" s="161"/>
      <c r="J1" s="162"/>
      <c r="K1" s="160" t="s">
        <v>309</v>
      </c>
      <c r="L1" s="163"/>
      <c r="M1" s="161"/>
      <c r="N1" s="161"/>
      <c r="O1" s="162"/>
    </row>
    <row r="2" spans="1:15">
      <c r="A2" s="165" t="s">
        <v>3</v>
      </c>
      <c r="B2" s="166" t="s">
        <v>4</v>
      </c>
      <c r="C2" s="167" t="s">
        <v>70</v>
      </c>
      <c r="D2" s="168" t="s">
        <v>5</v>
      </c>
      <c r="E2" s="169" t="s">
        <v>311</v>
      </c>
      <c r="F2" s="170" t="s">
        <v>268</v>
      </c>
      <c r="G2" s="422" t="s">
        <v>317</v>
      </c>
      <c r="H2" s="422" t="s">
        <v>550</v>
      </c>
      <c r="I2" s="170" t="s">
        <v>259</v>
      </c>
      <c r="J2" s="170" t="s">
        <v>72</v>
      </c>
      <c r="K2" s="170" t="s">
        <v>705</v>
      </c>
      <c r="L2" s="171" t="s">
        <v>73</v>
      </c>
      <c r="M2" s="170" t="s">
        <v>74</v>
      </c>
      <c r="N2" s="170" t="s">
        <v>259</v>
      </c>
      <c r="O2" s="170" t="s">
        <v>72</v>
      </c>
    </row>
    <row r="3" spans="1:15">
      <c r="A3" s="283" t="str">
        <f>'Current Income Tax Expense'!A29</f>
        <v xml:space="preserve">Capitalized labor and benefit costs </v>
      </c>
      <c r="B3" s="284">
        <f>'Current Income Tax Expense'!B29</f>
        <v>287605</v>
      </c>
      <c r="C3" s="297">
        <f>'Current Income Tax Expense'!C29</f>
        <v>105.1</v>
      </c>
      <c r="D3" s="261" t="s">
        <v>577</v>
      </c>
      <c r="E3" s="284" t="str">
        <f>'Current Income Tax Expense'!E29</f>
        <v>U</v>
      </c>
      <c r="F3" s="287">
        <f>ROUND(-'Current Income Tax Expense'!F29*0.245866,0)</f>
        <v>-1804954</v>
      </c>
      <c r="G3" s="288">
        <f>ROUND(-'Current Income Tax Expense'!G29*0.245866,0)</f>
        <v>0</v>
      </c>
      <c r="H3" s="288">
        <f>ROUND(-'Current Income Tax Expense'!H29*0.245866,0)</f>
        <v>-1804954</v>
      </c>
      <c r="I3" s="287">
        <f>-ROUND('Current Income Tax Expense'!I29*0.245866,0)</f>
        <v>1785517</v>
      </c>
      <c r="J3" s="288">
        <f t="shared" ref="J3:J31" si="0">SUM(H3:I3)</f>
        <v>-19437</v>
      </c>
      <c r="K3" s="284" t="str">
        <f>'Current Income Tax Expense'!K29</f>
        <v>SO</v>
      </c>
      <c r="L3" s="298">
        <f>SUMIF('Allocation Factors'!$B$3:$B$88,'Deferred Income Tax Expense'!K3,'Allocation Factors'!$P$3:$P$88)</f>
        <v>7.0845810240555085E-2</v>
      </c>
      <c r="M3" s="288">
        <f t="shared" ref="M3:M31" si="1">ROUND(H3*L3,0)</f>
        <v>-127873</v>
      </c>
      <c r="N3" s="288">
        <f t="shared" ref="N3:N4" si="2">ROUND(SUM(I3:I3)*L3,0)</f>
        <v>126496</v>
      </c>
      <c r="O3" s="287">
        <f>SUM(M3:N3)</f>
        <v>-1377</v>
      </c>
    </row>
    <row r="4" spans="1:15">
      <c r="A4" s="84" t="str">
        <f>'Current Income Tax Expense'!A30</f>
        <v>Book Depreciation</v>
      </c>
      <c r="B4" s="261">
        <f>'Current Income Tax Expense'!B30</f>
        <v>287605</v>
      </c>
      <c r="C4" s="299">
        <f>'Current Income Tax Expense'!C30</f>
        <v>105.12</v>
      </c>
      <c r="D4" s="261" t="s">
        <v>577</v>
      </c>
      <c r="E4" s="261" t="str">
        <f>'Current Income Tax Expense'!E30</f>
        <v>U</v>
      </c>
      <c r="F4" s="288">
        <f>ROUND(-'Current Income Tax Expense'!F30*0.245866,0)</f>
        <v>-263425062</v>
      </c>
      <c r="G4" s="288">
        <f>ROUND(-'Current Income Tax Expense'!G30*0.245866,0)</f>
        <v>0</v>
      </c>
      <c r="H4" s="288">
        <f>ROUND(-'Current Income Tax Expense'!H30*0.245866,0)</f>
        <v>-263425062</v>
      </c>
      <c r="I4" s="288">
        <f>-ROUND('Current Income Tax Expense'!I30*0.245866,0)</f>
        <v>2836092</v>
      </c>
      <c r="J4" s="288">
        <f t="shared" si="0"/>
        <v>-260588970</v>
      </c>
      <c r="K4" s="261" t="str">
        <f>'Current Income Tax Expense'!K30</f>
        <v>SCHMDEXP</v>
      </c>
      <c r="L4" s="300">
        <f>SUMIF('Allocation Factors'!$B$3:$B$88,'Deferred Income Tax Expense'!K4,'Allocation Factors'!$P$3:$P$88)</f>
        <v>6.946105534858768E-2</v>
      </c>
      <c r="M4" s="288">
        <f t="shared" si="1"/>
        <v>-18297783</v>
      </c>
      <c r="N4" s="288">
        <f t="shared" si="2"/>
        <v>196998</v>
      </c>
      <c r="O4" s="288">
        <f t="shared" ref="O4" si="3">SUM(M4:N4)</f>
        <v>-18100785</v>
      </c>
    </row>
    <row r="5" spans="1:15">
      <c r="A5" s="84" t="str">
        <f>'Current Income Tax Expense'!A31</f>
        <v>Book Depreciation - PMI</v>
      </c>
      <c r="B5" s="261">
        <f>'Current Income Tax Expense'!B31</f>
        <v>287726</v>
      </c>
      <c r="C5" s="299">
        <f>'Current Income Tax Expense'!C31</f>
        <v>105.121</v>
      </c>
      <c r="D5" s="261" t="str">
        <f>'Current Income Tax Expense'!D31</f>
        <v>- - - - -</v>
      </c>
      <c r="E5" s="261" t="str">
        <f>'Current Income Tax Expense'!E31</f>
        <v>U</v>
      </c>
      <c r="F5" s="288">
        <f>ROUND(-'Current Income Tax Expense'!F31*0.245866,0)</f>
        <v>-3847326</v>
      </c>
      <c r="G5" s="288">
        <f>ROUND(-'Current Income Tax Expense'!G31*0.245866,0)</f>
        <v>0</v>
      </c>
      <c r="H5" s="288">
        <f>ROUND(-'Current Income Tax Expense'!H31*0.245866,0)</f>
        <v>-3847326</v>
      </c>
      <c r="I5" s="288">
        <f>-ROUND('Current Income Tax Expense'!I31*0.245866,0)</f>
        <v>0</v>
      </c>
      <c r="J5" s="288">
        <f t="shared" si="0"/>
        <v>-3847326</v>
      </c>
      <c r="K5" s="261" t="str">
        <f>'Current Income Tax Expense'!K31</f>
        <v>JBE</v>
      </c>
      <c r="L5" s="300">
        <f>SUMIF('Allocation Factors'!$B$3:$B$88,'Deferred Income Tax Expense'!K5,'Allocation Factors'!$P$3:$P$88)</f>
        <v>0.22613352113854845</v>
      </c>
      <c r="M5" s="288">
        <f t="shared" si="1"/>
        <v>-870009</v>
      </c>
      <c r="N5" s="288">
        <f t="shared" ref="N5:N37" si="4">ROUND(SUM(I5:I5)*L5,0)</f>
        <v>0</v>
      </c>
      <c r="O5" s="288">
        <f t="shared" ref="O5:O37" si="5">SUM(M5:N5)</f>
        <v>-870009</v>
      </c>
    </row>
    <row r="6" spans="1:15">
      <c r="A6" s="84" t="str">
        <f>'Current Income Tax Expense'!A32</f>
        <v xml:space="preserve">CIAC </v>
      </c>
      <c r="B6" s="261">
        <f>'Current Income Tax Expense'!B32</f>
        <v>287605</v>
      </c>
      <c r="C6" s="299">
        <f>'Current Income Tax Expense'!C32</f>
        <v>105.13</v>
      </c>
      <c r="D6" s="261" t="s">
        <v>577</v>
      </c>
      <c r="E6" s="261" t="str">
        <f>'Current Income Tax Expense'!E32</f>
        <v>U</v>
      </c>
      <c r="F6" s="288">
        <f>ROUND(-'Current Income Tax Expense'!F32*0.245866,0)</f>
        <v>-27014726</v>
      </c>
      <c r="G6" s="288">
        <f>ROUND(-'Current Income Tax Expense'!G32*0.245866,0)</f>
        <v>0</v>
      </c>
      <c r="H6" s="288">
        <f>ROUND(-'Current Income Tax Expense'!H32*0.245866,0)</f>
        <v>-27014726</v>
      </c>
      <c r="I6" s="288">
        <f>-ROUND('Current Income Tax Expense'!I32*0.245866,0)</f>
        <v>5914909</v>
      </c>
      <c r="J6" s="288">
        <f t="shared" si="0"/>
        <v>-21099817</v>
      </c>
      <c r="K6" s="261" t="str">
        <f>'Current Income Tax Expense'!K32</f>
        <v>CIAC</v>
      </c>
      <c r="L6" s="300">
        <f>SUMIF('Allocation Factors'!$B$3:$B$88,'Deferred Income Tax Expense'!K6,'Allocation Factors'!$P$3:$P$88)</f>
        <v>6.264027551852748E-2</v>
      </c>
      <c r="M6" s="288">
        <f t="shared" si="1"/>
        <v>-1692210</v>
      </c>
      <c r="N6" s="288">
        <f t="shared" si="4"/>
        <v>370512</v>
      </c>
      <c r="O6" s="288">
        <f t="shared" si="5"/>
        <v>-1321698</v>
      </c>
    </row>
    <row r="7" spans="1:15">
      <c r="A7" s="84" t="str">
        <f>'Current Income Tax Expense'!A33</f>
        <v>Idaho Disallowed Loss</v>
      </c>
      <c r="B7" s="261">
        <f>'Current Income Tax Expense'!B33</f>
        <v>287605</v>
      </c>
      <c r="C7" s="299">
        <f>'Current Income Tax Expense'!C33</f>
        <v>105.131</v>
      </c>
      <c r="D7" s="261" t="str">
        <f>'Current Income Tax Expense'!D33</f>
        <v>- - - - -</v>
      </c>
      <c r="E7" s="261" t="str">
        <f>'Current Income Tax Expense'!E33</f>
        <v>NR</v>
      </c>
      <c r="F7" s="288">
        <f>ROUND(-'Current Income Tax Expense'!F33*0.245866,0)</f>
        <v>-513633</v>
      </c>
      <c r="G7" s="288">
        <f>ROUND(-'Current Income Tax Expense'!G33*0.245866,0)</f>
        <v>0</v>
      </c>
      <c r="H7" s="288">
        <f>ROUND(-'Current Income Tax Expense'!H33*0.245866,0)</f>
        <v>0</v>
      </c>
      <c r="I7" s="288">
        <f>-ROUND('Current Income Tax Expense'!I33*0.245866,0)</f>
        <v>0</v>
      </c>
      <c r="J7" s="288">
        <f t="shared" ref="J7" si="6">SUM(H7:I7)</f>
        <v>0</v>
      </c>
      <c r="K7" s="261" t="str">
        <f>'Current Income Tax Expense'!K33</f>
        <v>NREG</v>
      </c>
      <c r="L7" s="300">
        <f>SUMIF('Allocation Factors'!$B$3:$B$88,'Deferred Income Tax Expense'!K7,'Allocation Factors'!$P$3:$P$88)</f>
        <v>0</v>
      </c>
      <c r="M7" s="288">
        <f t="shared" ref="M7" si="7">ROUND(H7*L7,0)</f>
        <v>0</v>
      </c>
      <c r="N7" s="288">
        <f t="shared" si="4"/>
        <v>0</v>
      </c>
      <c r="O7" s="288">
        <f t="shared" si="5"/>
        <v>0</v>
      </c>
    </row>
    <row r="8" spans="1:15">
      <c r="A8" s="84" t="str">
        <f>'Current Income Tax Expense'!A34</f>
        <v>Reimbursements</v>
      </c>
      <c r="B8" s="261">
        <f>'Current Income Tax Expense'!B34</f>
        <v>287605</v>
      </c>
      <c r="C8" s="299">
        <f>'Current Income Tax Expense'!C34</f>
        <v>105.14</v>
      </c>
      <c r="D8" s="261" t="s">
        <v>577</v>
      </c>
      <c r="E8" s="261" t="str">
        <f>'Current Income Tax Expense'!E34</f>
        <v>U</v>
      </c>
      <c r="F8" s="288">
        <f>ROUND(-'Current Income Tax Expense'!F34*0.245866,0)</f>
        <v>-975981</v>
      </c>
      <c r="G8" s="288">
        <f>ROUND(-'Current Income Tax Expense'!G34*0.245866,0)</f>
        <v>0</v>
      </c>
      <c r="H8" s="288">
        <f>ROUND(-'Current Income Tax Expense'!H34*0.245866,0)</f>
        <v>-975981</v>
      </c>
      <c r="I8" s="288">
        <f>-ROUND('Current Income Tax Expense'!I34*0.245866,0)</f>
        <v>975981</v>
      </c>
      <c r="J8" s="288">
        <f t="shared" si="0"/>
        <v>0</v>
      </c>
      <c r="K8" s="261" t="str">
        <f>'Current Income Tax Expense'!K34</f>
        <v>SNPD</v>
      </c>
      <c r="L8" s="300">
        <f>SUMIF('Allocation Factors'!$B$3:$B$88,'Deferred Income Tax Expense'!K8,'Allocation Factors'!$P$3:$P$88)</f>
        <v>6.264027551852748E-2</v>
      </c>
      <c r="M8" s="288">
        <f t="shared" si="1"/>
        <v>-61136</v>
      </c>
      <c r="N8" s="288">
        <f t="shared" si="4"/>
        <v>61136</v>
      </c>
      <c r="O8" s="288">
        <f t="shared" si="5"/>
        <v>0</v>
      </c>
    </row>
    <row r="9" spans="1:15">
      <c r="A9" s="84" t="str">
        <f>'Current Income Tax Expense'!A35</f>
        <v xml:space="preserve">Avoided Costs </v>
      </c>
      <c r="B9" s="261">
        <f>'Current Income Tax Expense'!B35</f>
        <v>287605</v>
      </c>
      <c r="C9" s="299">
        <f>'Current Income Tax Expense'!C35</f>
        <v>105.142</v>
      </c>
      <c r="D9" s="261" t="s">
        <v>577</v>
      </c>
      <c r="E9" s="261" t="str">
        <f>'Current Income Tax Expense'!E35</f>
        <v>U</v>
      </c>
      <c r="F9" s="288">
        <f>ROUND(-'Current Income Tax Expense'!F35*0.245866,0)</f>
        <v>-10385653</v>
      </c>
      <c r="G9" s="288">
        <f>ROUND(-'Current Income Tax Expense'!G35*0.245866,0)</f>
        <v>0</v>
      </c>
      <c r="H9" s="288">
        <f>ROUND(-'Current Income Tax Expense'!H35*0.245866,0)</f>
        <v>-10385653</v>
      </c>
      <c r="I9" s="288">
        <f>-ROUND('Current Income Tax Expense'!I35*0.245866,0)</f>
        <v>-32749290</v>
      </c>
      <c r="J9" s="288">
        <f t="shared" si="0"/>
        <v>-43134943</v>
      </c>
      <c r="K9" s="261" t="str">
        <f>'Current Income Tax Expense'!K35</f>
        <v>SNP</v>
      </c>
      <c r="L9" s="300">
        <f>SUMIF('Allocation Factors'!$B$3:$B$88,'Deferred Income Tax Expense'!K9,'Allocation Factors'!$P$3:$P$88)</f>
        <v>6.8841450639549967E-2</v>
      </c>
      <c r="M9" s="288">
        <f t="shared" si="1"/>
        <v>-714963</v>
      </c>
      <c r="N9" s="288">
        <f t="shared" si="4"/>
        <v>-2254509</v>
      </c>
      <c r="O9" s="288">
        <f t="shared" si="5"/>
        <v>-2969472</v>
      </c>
    </row>
    <row r="10" spans="1:15">
      <c r="A10" s="84" t="str">
        <f>'Current Income Tax Expense'!A36</f>
        <v>Capitalization of Test Energy</v>
      </c>
      <c r="B10" s="261">
        <f>'Current Income Tax Expense'!B36</f>
        <v>287605</v>
      </c>
      <c r="C10" s="299">
        <f>'Current Income Tax Expense'!C36</f>
        <v>105.146</v>
      </c>
      <c r="D10" s="261" t="s">
        <v>577</v>
      </c>
      <c r="E10" s="261" t="str">
        <f>'Current Income Tax Expense'!E36</f>
        <v>U</v>
      </c>
      <c r="F10" s="288">
        <f>ROUND(-'Current Income Tax Expense'!F36*0.245866,0)</f>
        <v>-564204</v>
      </c>
      <c r="G10" s="288">
        <f>ROUND(-'Current Income Tax Expense'!G36*0.245866,0)</f>
        <v>0</v>
      </c>
      <c r="H10" s="288">
        <f>ROUND(-'Current Income Tax Expense'!H36*0.245866,0)</f>
        <v>-564204</v>
      </c>
      <c r="I10" s="288">
        <f>-ROUND('Current Income Tax Expense'!I36*0.245866,0)</f>
        <v>564204</v>
      </c>
      <c r="J10" s="288">
        <f t="shared" si="0"/>
        <v>0</v>
      </c>
      <c r="K10" s="261" t="str">
        <f>'Current Income Tax Expense'!K36</f>
        <v>SG</v>
      </c>
      <c r="L10" s="300">
        <f>SUMIF('Allocation Factors'!$B$3:$B$88,'Deferred Income Tax Expense'!K10,'Allocation Factors'!$P$3:$P$88)</f>
        <v>7.9787774498314715E-2</v>
      </c>
      <c r="M10" s="288">
        <f t="shared" si="1"/>
        <v>-45017</v>
      </c>
      <c r="N10" s="288">
        <f t="shared" si="4"/>
        <v>45017</v>
      </c>
      <c r="O10" s="288">
        <f t="shared" si="5"/>
        <v>0</v>
      </c>
    </row>
    <row r="11" spans="1:15">
      <c r="A11" s="84" t="str">
        <f>'Current Income Tax Expense'!A37</f>
        <v>FAS 143 ARO Liability</v>
      </c>
      <c r="B11" s="261">
        <f>'Current Income Tax Expense'!B37</f>
        <v>287339</v>
      </c>
      <c r="C11" s="299" t="str">
        <f>'Current Income Tax Expense'!C37</f>
        <v>105.400a</v>
      </c>
      <c r="D11" s="261" t="str">
        <f>'Current Income Tax Expense'!D37</f>
        <v>- - - - -</v>
      </c>
      <c r="E11" s="261" t="str">
        <f>'Current Income Tax Expense'!E37</f>
        <v>NR</v>
      </c>
      <c r="F11" s="288">
        <f>ROUND(-'Current Income Tax Expense'!F37*0.245866,0)</f>
        <v>-3308721</v>
      </c>
      <c r="G11" s="288">
        <f>ROUND(-'Current Income Tax Expense'!G37*0.245866,0)</f>
        <v>0</v>
      </c>
      <c r="H11" s="288">
        <f>ROUND(-'Current Income Tax Expense'!H37*0.245866,0)</f>
        <v>0</v>
      </c>
      <c r="I11" s="288">
        <f>-ROUND('Current Income Tax Expense'!I37*0.245866,0)</f>
        <v>0</v>
      </c>
      <c r="J11" s="288">
        <f t="shared" si="0"/>
        <v>0</v>
      </c>
      <c r="K11" s="261" t="str">
        <f>'Current Income Tax Expense'!K37</f>
        <v>NREG</v>
      </c>
      <c r="L11" s="300">
        <f>SUMIF('Allocation Factors'!$B$3:$B$88,'Deferred Income Tax Expense'!K11,'Allocation Factors'!$P$3:$P$88)</f>
        <v>0</v>
      </c>
      <c r="M11" s="288">
        <f t="shared" si="1"/>
        <v>0</v>
      </c>
      <c r="N11" s="288">
        <f t="shared" si="4"/>
        <v>0</v>
      </c>
      <c r="O11" s="288">
        <f t="shared" si="5"/>
        <v>0</v>
      </c>
    </row>
    <row r="12" spans="1:15">
      <c r="A12" s="84" t="str">
        <f>'Current Income Tax Expense'!A38</f>
        <v>Non ARO - reclass to regulatory assets/liabilities</v>
      </c>
      <c r="B12" s="261">
        <f>'Current Income Tax Expense'!B38</f>
        <v>287313</v>
      </c>
      <c r="C12" s="299">
        <f>'Current Income Tax Expense'!C38</f>
        <v>105.46</v>
      </c>
      <c r="D12" s="261" t="str">
        <f>'Current Income Tax Expense'!D38</f>
        <v>- - - - -</v>
      </c>
      <c r="E12" s="261" t="str">
        <f>'Current Income Tax Expense'!E38</f>
        <v>NR</v>
      </c>
      <c r="F12" s="288">
        <f>ROUND(-'Current Income Tax Expense'!F38*0.245866,0)</f>
        <v>15816269</v>
      </c>
      <c r="G12" s="288">
        <f>ROUND(-'Current Income Tax Expense'!G38*0.245866,0)</f>
        <v>0</v>
      </c>
      <c r="H12" s="288">
        <f>ROUND(-'Current Income Tax Expense'!H38*0.245866,0)</f>
        <v>0</v>
      </c>
      <c r="I12" s="288">
        <f>-ROUND('Current Income Tax Expense'!I38*0.245866,0)</f>
        <v>0</v>
      </c>
      <c r="J12" s="288">
        <f t="shared" si="0"/>
        <v>0</v>
      </c>
      <c r="K12" s="261" t="str">
        <f>'Current Income Tax Expense'!K38</f>
        <v>NREG</v>
      </c>
      <c r="L12" s="300">
        <f>SUMIF('Allocation Factors'!$B$3:$B$88,'Deferred Income Tax Expense'!K12,'Allocation Factors'!$P$3:$P$88)</f>
        <v>0</v>
      </c>
      <c r="M12" s="288">
        <f t="shared" si="1"/>
        <v>0</v>
      </c>
      <c r="N12" s="288">
        <f t="shared" si="4"/>
        <v>0</v>
      </c>
      <c r="O12" s="288">
        <f t="shared" si="5"/>
        <v>0</v>
      </c>
    </row>
    <row r="13" spans="1:15">
      <c r="A13" s="84" t="str">
        <f>'Current Income Tax Expense'!A39</f>
        <v>Inventory Reserve - Cholla U4</v>
      </c>
      <c r="B13" s="261">
        <f>'Current Income Tax Expense'!B39</f>
        <v>287181</v>
      </c>
      <c r="C13" s="299">
        <f>'Current Income Tax Expense'!C39</f>
        <v>205.20099999999999</v>
      </c>
      <c r="D13" s="261" t="str">
        <f>'Current Income Tax Expense'!D39</f>
        <v>- - - - -</v>
      </c>
      <c r="E13" s="261" t="str">
        <f>'Current Income Tax Expense'!E39</f>
        <v>NR</v>
      </c>
      <c r="F13" s="288">
        <f>ROUND(-'Current Income Tax Expense'!F39*0.245866,0)</f>
        <v>148047</v>
      </c>
      <c r="G13" s="288">
        <f>ROUND(-'Current Income Tax Expense'!G39*0.245866,0)</f>
        <v>0</v>
      </c>
      <c r="H13" s="288">
        <f>ROUND(-'Current Income Tax Expense'!H39*0.245866,0)</f>
        <v>0</v>
      </c>
      <c r="I13" s="288">
        <f>-ROUND('Current Income Tax Expense'!I39*0.245866,0)</f>
        <v>0</v>
      </c>
      <c r="J13" s="288">
        <f t="shared" si="0"/>
        <v>0</v>
      </c>
      <c r="K13" s="261" t="str">
        <f>'Current Income Tax Expense'!K39</f>
        <v>NREG</v>
      </c>
      <c r="L13" s="300">
        <f>SUMIF('Allocation Factors'!$B$3:$B$88,'Deferred Income Tax Expense'!K13,'Allocation Factors'!$P$3:$P$88)</f>
        <v>0</v>
      </c>
      <c r="M13" s="288">
        <f t="shared" si="1"/>
        <v>0</v>
      </c>
      <c r="N13" s="288">
        <f t="shared" si="4"/>
        <v>0</v>
      </c>
      <c r="O13" s="288">
        <f t="shared" si="5"/>
        <v>0</v>
      </c>
    </row>
    <row r="14" spans="1:15">
      <c r="A14" s="84" t="str">
        <f>'Current Income Tax Expense'!A40</f>
        <v>Property Taxes - Lien Date</v>
      </c>
      <c r="B14" s="261">
        <f>'Current Income Tax Expense'!B40</f>
        <v>287708</v>
      </c>
      <c r="C14" s="299">
        <f>'Current Income Tax Expense'!C40</f>
        <v>210.2</v>
      </c>
      <c r="D14" s="261" t="str">
        <f>'Current Income Tax Expense'!D40</f>
        <v>- - - - -</v>
      </c>
      <c r="E14" s="261" t="str">
        <f>'Current Income Tax Expense'!E40</f>
        <v>U</v>
      </c>
      <c r="F14" s="288">
        <f>ROUND(-'Current Income Tax Expense'!F40*0.245866,0)</f>
        <v>564828</v>
      </c>
      <c r="G14" s="288">
        <f>ROUND(-'Current Income Tax Expense'!G40*0.245866,0)</f>
        <v>0</v>
      </c>
      <c r="H14" s="288">
        <f>ROUND(-'Current Income Tax Expense'!H40*0.245866,0)</f>
        <v>564828</v>
      </c>
      <c r="I14" s="288">
        <f>-ROUND('Current Income Tax Expense'!I40*0.245866,0)</f>
        <v>0</v>
      </c>
      <c r="J14" s="288">
        <f t="shared" si="0"/>
        <v>564828</v>
      </c>
      <c r="K14" s="261" t="str">
        <f>'Current Income Tax Expense'!K40</f>
        <v>GPS</v>
      </c>
      <c r="L14" s="300">
        <f>SUMIF('Allocation Factors'!$B$3:$B$88,'Deferred Income Tax Expense'!K14,'Allocation Factors'!$P$3:$P$88)</f>
        <v>7.0845810240555071E-2</v>
      </c>
      <c r="M14" s="288">
        <f t="shared" si="1"/>
        <v>40016</v>
      </c>
      <c r="N14" s="288">
        <f t="shared" si="4"/>
        <v>0</v>
      </c>
      <c r="O14" s="288">
        <f t="shared" si="5"/>
        <v>40016</v>
      </c>
    </row>
    <row r="15" spans="1:15">
      <c r="A15" s="84" t="str">
        <f>'Current Income Tax Expense'!A41</f>
        <v>Bad Debt Allowances</v>
      </c>
      <c r="B15" s="261">
        <f>'Current Income Tax Expense'!B41</f>
        <v>287340</v>
      </c>
      <c r="C15" s="299">
        <f>'Current Income Tax Expense'!C41</f>
        <v>220.1</v>
      </c>
      <c r="D15" s="261" t="str">
        <f>'Current Income Tax Expense'!D41</f>
        <v>- - - - -</v>
      </c>
      <c r="E15" s="261" t="str">
        <f>'Current Income Tax Expense'!E41</f>
        <v>U</v>
      </c>
      <c r="F15" s="288">
        <f>ROUND(-'Current Income Tax Expense'!F41*0.245866,0)</f>
        <v>-231600</v>
      </c>
      <c r="G15" s="288">
        <f>ROUND(-'Current Income Tax Expense'!G41*0.245866,0)</f>
        <v>0</v>
      </c>
      <c r="H15" s="288">
        <f>ROUND(-'Current Income Tax Expense'!H41*0.245866,0)</f>
        <v>-231600</v>
      </c>
      <c r="I15" s="288">
        <f>-ROUND('Current Income Tax Expense'!I41*0.245866,0)</f>
        <v>0</v>
      </c>
      <c r="J15" s="288">
        <f t="shared" si="0"/>
        <v>-231600</v>
      </c>
      <c r="K15" s="261" t="str">
        <f>'Current Income Tax Expense'!K41</f>
        <v>BADDEBT</v>
      </c>
      <c r="L15" s="300">
        <f>SUMIF('Allocation Factors'!$B$3:$B$88,'Deferred Income Tax Expense'!K15,'Allocation Factors'!$P$3:$P$88)</f>
        <v>0.13627237107686591</v>
      </c>
      <c r="M15" s="288">
        <f t="shared" si="1"/>
        <v>-31561</v>
      </c>
      <c r="N15" s="288">
        <f t="shared" si="4"/>
        <v>0</v>
      </c>
      <c r="O15" s="288">
        <f t="shared" si="5"/>
        <v>-31561</v>
      </c>
    </row>
    <row r="16" spans="1:15">
      <c r="A16" s="84" t="str">
        <f>'Current Income Tax Expense'!A42</f>
        <v>Reg Asset - FAS 158 Pension Liability</v>
      </c>
      <c r="B16" s="261">
        <f>'Current Income Tax Expense'!B42</f>
        <v>287738</v>
      </c>
      <c r="C16" s="299">
        <f>'Current Income Tax Expense'!C42</f>
        <v>320.27</v>
      </c>
      <c r="D16" s="261" t="str">
        <f>'Current Income Tax Expense'!D42</f>
        <v>- - - - -</v>
      </c>
      <c r="E16" s="256" t="str">
        <f>'Current Income Tax Expense'!E42</f>
        <v>U</v>
      </c>
      <c r="F16" s="288">
        <f>ROUND(-'Current Income Tax Expense'!F42*0.245866,0)</f>
        <v>-7761751</v>
      </c>
      <c r="G16" s="288">
        <f>ROUND(-'Current Income Tax Expense'!G42*0.245866,0)</f>
        <v>0</v>
      </c>
      <c r="H16" s="288">
        <f>ROUND(-'Current Income Tax Expense'!H42*0.245866,0)</f>
        <v>-7761751</v>
      </c>
      <c r="I16" s="288">
        <f>-ROUND('Current Income Tax Expense'!I42*0.245866,0)</f>
        <v>0</v>
      </c>
      <c r="J16" s="288">
        <f t="shared" si="0"/>
        <v>-7761751</v>
      </c>
      <c r="K16" s="261" t="str">
        <f>'Current Income Tax Expense'!K42</f>
        <v>NREG</v>
      </c>
      <c r="L16" s="300">
        <f>SUMIF('Allocation Factors'!$B$3:$B$88,'Deferred Income Tax Expense'!K16,'Allocation Factors'!$P$3:$P$88)</f>
        <v>0</v>
      </c>
      <c r="M16" s="288">
        <f t="shared" si="1"/>
        <v>0</v>
      </c>
      <c r="N16" s="288">
        <f t="shared" si="4"/>
        <v>0</v>
      </c>
      <c r="O16" s="288">
        <f t="shared" si="5"/>
        <v>0</v>
      </c>
    </row>
    <row r="17" spans="1:15">
      <c r="A17" s="84" t="str">
        <f>'Current Income Tax Expense'!A43</f>
        <v>Reg Asset - FAS 158 Post Retirement Liability</v>
      </c>
      <c r="B17" s="261">
        <f>'Current Income Tax Expense'!B43</f>
        <v>287739</v>
      </c>
      <c r="C17" s="299">
        <f>'Current Income Tax Expense'!C43</f>
        <v>320.27999999999997</v>
      </c>
      <c r="D17" s="261" t="str">
        <f>'Current Income Tax Expense'!D43</f>
        <v>- - - - -</v>
      </c>
      <c r="E17" s="261" t="str">
        <f>'Current Income Tax Expense'!E43</f>
        <v>U</v>
      </c>
      <c r="F17" s="288">
        <f>ROUND(-'Current Income Tax Expense'!F43*0.245866,0)</f>
        <v>3826997</v>
      </c>
      <c r="G17" s="288">
        <f>ROUND(-'Current Income Tax Expense'!G43*0.245866,0)</f>
        <v>0</v>
      </c>
      <c r="H17" s="288">
        <f>ROUND(-'Current Income Tax Expense'!H43*0.245866,0)</f>
        <v>3826997</v>
      </c>
      <c r="I17" s="288">
        <f>-ROUND('Current Income Tax Expense'!I43*0.245866,0)</f>
        <v>0</v>
      </c>
      <c r="J17" s="288">
        <f t="shared" si="0"/>
        <v>3826997</v>
      </c>
      <c r="K17" s="261" t="str">
        <f>'Current Income Tax Expense'!K43</f>
        <v>NREG</v>
      </c>
      <c r="L17" s="300">
        <f>SUMIF('Allocation Factors'!$B$3:$B$88,'Deferred Income Tax Expense'!K17,'Allocation Factors'!$P$3:$P$88)</f>
        <v>0</v>
      </c>
      <c r="M17" s="288">
        <f t="shared" si="1"/>
        <v>0</v>
      </c>
      <c r="N17" s="288">
        <f t="shared" si="4"/>
        <v>0</v>
      </c>
      <c r="O17" s="288">
        <f t="shared" si="5"/>
        <v>0</v>
      </c>
    </row>
    <row r="18" spans="1:15">
      <c r="A18" s="84" t="str">
        <f>'Current Income Tax Expense'!A44</f>
        <v>Reg Asset - Post Retirement Settlement Loss</v>
      </c>
      <c r="B18" s="261">
        <f>'Current Income Tax Expense'!B44</f>
        <v>287848</v>
      </c>
      <c r="C18" s="299">
        <f>'Current Income Tax Expense'!C44</f>
        <v>320.28100000000001</v>
      </c>
      <c r="D18" s="261" t="str">
        <f>'Current Income Tax Expense'!D44</f>
        <v>- - - - -</v>
      </c>
      <c r="E18" s="261" t="str">
        <f>'Current Income Tax Expense'!E44</f>
        <v>NR</v>
      </c>
      <c r="F18" s="288">
        <f>ROUND(-'Current Income Tax Expense'!F44*0.245866,0)</f>
        <v>-204513</v>
      </c>
      <c r="G18" s="288">
        <f>ROUND(-'Current Income Tax Expense'!G44*0.245866,0)</f>
        <v>0</v>
      </c>
      <c r="H18" s="288">
        <f>ROUND(-'Current Income Tax Expense'!H44*0.245866,0)</f>
        <v>0</v>
      </c>
      <c r="I18" s="288">
        <f>-ROUND('Current Income Tax Expense'!I44*0.245866,0)</f>
        <v>0</v>
      </c>
      <c r="J18" s="288">
        <f t="shared" si="0"/>
        <v>0</v>
      </c>
      <c r="K18" s="261" t="str">
        <f>'Current Income Tax Expense'!K44</f>
        <v>NREG</v>
      </c>
      <c r="L18" s="300">
        <f>SUMIF('Allocation Factors'!$B$3:$B$88,'Deferred Income Tax Expense'!K18,'Allocation Factors'!$P$3:$P$88)</f>
        <v>0</v>
      </c>
      <c r="M18" s="288">
        <f t="shared" si="1"/>
        <v>0</v>
      </c>
      <c r="N18" s="288">
        <f t="shared" si="4"/>
        <v>0</v>
      </c>
      <c r="O18" s="288">
        <f t="shared" si="5"/>
        <v>0</v>
      </c>
    </row>
    <row r="19" spans="1:15">
      <c r="A19" s="84" t="str">
        <f>'Current Income Tax Expense'!A45</f>
        <v>Reg Asset - Utah STEP Pilot Program Balance Account</v>
      </c>
      <c r="B19" s="261">
        <f>'Current Income Tax Expense'!B45</f>
        <v>287939</v>
      </c>
      <c r="C19" s="299">
        <f>'Current Income Tax Expense'!C45</f>
        <v>415.11500000000001</v>
      </c>
      <c r="D19" s="261" t="str">
        <f>'Current Income Tax Expense'!D45</f>
        <v>- - - - -</v>
      </c>
      <c r="E19" s="261" t="str">
        <f>'Current Income Tax Expense'!E45</f>
        <v>U</v>
      </c>
      <c r="F19" s="288">
        <f>ROUND(-'Current Income Tax Expense'!F45*0.245866,0)</f>
        <v>1627526</v>
      </c>
      <c r="G19" s="288">
        <f>ROUND(-'Current Income Tax Expense'!G45*0.245866,0)</f>
        <v>0</v>
      </c>
      <c r="H19" s="288">
        <f>ROUND(-'Current Income Tax Expense'!H45*0.245866,0)</f>
        <v>1627526</v>
      </c>
      <c r="I19" s="288">
        <f>-ROUND('Current Income Tax Expense'!I45*0.245866,0)</f>
        <v>0</v>
      </c>
      <c r="J19" s="288">
        <f t="shared" si="0"/>
        <v>1627526</v>
      </c>
      <c r="K19" s="261" t="str">
        <f>'Current Income Tax Expense'!K45</f>
        <v>OTHER</v>
      </c>
      <c r="L19" s="300">
        <f>SUMIF('Allocation Factors'!$B$3:$B$88,'Deferred Income Tax Expense'!K19,'Allocation Factors'!$P$3:$P$88)</f>
        <v>0</v>
      </c>
      <c r="M19" s="288">
        <f t="shared" si="1"/>
        <v>0</v>
      </c>
      <c r="N19" s="288">
        <f t="shared" si="4"/>
        <v>0</v>
      </c>
      <c r="O19" s="288">
        <f t="shared" si="5"/>
        <v>0</v>
      </c>
    </row>
    <row r="20" spans="1:15">
      <c r="A20" s="84" t="str">
        <f>'Current Income Tax Expense'!A46</f>
        <v>Reg Asset - Low Carbon Energy Standards - WY</v>
      </c>
      <c r="B20" s="261">
        <f>'Current Income Tax Expense'!B46</f>
        <v>286935</v>
      </c>
      <c r="C20" s="299">
        <f>'Current Income Tax Expense'!C46</f>
        <v>415.25099999999998</v>
      </c>
      <c r="D20" s="261" t="str">
        <f>'Current Income Tax Expense'!D46</f>
        <v>- - - - -</v>
      </c>
      <c r="E20" s="261" t="str">
        <f>'Current Income Tax Expense'!E46</f>
        <v>U</v>
      </c>
      <c r="F20" s="288">
        <f>ROUND(-'Current Income Tax Expense'!F46*0.245866,0)</f>
        <v>80577</v>
      </c>
      <c r="G20" s="288">
        <f>ROUND(-'Current Income Tax Expense'!G46*0.245866,0)</f>
        <v>0</v>
      </c>
      <c r="H20" s="288">
        <f>ROUND(-'Current Income Tax Expense'!H46*0.245866,0)</f>
        <v>80577</v>
      </c>
      <c r="I20" s="288">
        <f>-ROUND('Current Income Tax Expense'!I46*0.245866,0)</f>
        <v>0</v>
      </c>
      <c r="J20" s="288">
        <f t="shared" ref="J20" si="8">SUM(H20:I20)</f>
        <v>80577</v>
      </c>
      <c r="K20" s="261" t="str">
        <f>'Current Income Tax Expense'!K46</f>
        <v>OTHER</v>
      </c>
      <c r="L20" s="300">
        <f>SUMIF('Allocation Factors'!$B$3:$B$88,'Deferred Income Tax Expense'!K20,'Allocation Factors'!$P$3:$P$88)</f>
        <v>0</v>
      </c>
      <c r="M20" s="288">
        <f t="shared" ref="M20" si="9">ROUND(H20*L20,0)</f>
        <v>0</v>
      </c>
      <c r="N20" s="288">
        <f t="shared" ref="N20" si="10">ROUND(SUM(I20:I20)*L20,0)</f>
        <v>0</v>
      </c>
      <c r="O20" s="288">
        <f t="shared" ref="O20" si="11">SUM(M20:N20)</f>
        <v>0</v>
      </c>
    </row>
    <row r="21" spans="1:15">
      <c r="A21" s="84" t="str">
        <f>'Current Income Tax Expense'!A47</f>
        <v>Reg Asset - UT Wildland Fire Protection</v>
      </c>
      <c r="B21" s="261">
        <f>'Current Income Tax Expense'!B47</f>
        <v>286894</v>
      </c>
      <c r="C21" s="299">
        <f>'Current Income Tax Expense'!C47</f>
        <v>415.26100000000002</v>
      </c>
      <c r="D21" s="261" t="str">
        <f>'Current Income Tax Expense'!D47</f>
        <v>- - - - -</v>
      </c>
      <c r="E21" s="261" t="str">
        <f>'Current Income Tax Expense'!E47</f>
        <v>U</v>
      </c>
      <c r="F21" s="288">
        <f>ROUND(-'Current Income Tax Expense'!F47*0.245866,0)</f>
        <v>-332483</v>
      </c>
      <c r="G21" s="288">
        <f>ROUND(-'Current Income Tax Expense'!G47*0.245866,0)</f>
        <v>0</v>
      </c>
      <c r="H21" s="288">
        <f>ROUND(-'Current Income Tax Expense'!H47*0.245866,0)</f>
        <v>-332483</v>
      </c>
      <c r="I21" s="288">
        <f>-ROUND('Current Income Tax Expense'!I47*0.245866,0)</f>
        <v>0</v>
      </c>
      <c r="J21" s="288">
        <f t="shared" ref="J21" si="12">SUM(H21:I21)</f>
        <v>-332483</v>
      </c>
      <c r="K21" s="261" t="str">
        <f>'Current Income Tax Expense'!K47</f>
        <v>OTHER</v>
      </c>
      <c r="L21" s="300">
        <f>SUMIF('Allocation Factors'!$B$3:$B$88,'Deferred Income Tax Expense'!K21,'Allocation Factors'!$P$3:$P$88)</f>
        <v>0</v>
      </c>
      <c r="M21" s="288">
        <f t="shared" ref="M21" si="13">ROUND(H21*L21,0)</f>
        <v>0</v>
      </c>
      <c r="N21" s="288">
        <f t="shared" si="4"/>
        <v>0</v>
      </c>
      <c r="O21" s="288">
        <f t="shared" si="5"/>
        <v>0</v>
      </c>
    </row>
    <row r="22" spans="1:15">
      <c r="A22" s="84" t="str">
        <f>'Current Income Tax Expense'!A48</f>
        <v>Reg Asset - Wildfire Mitigation Account - OR</v>
      </c>
      <c r="B22" s="261">
        <f>'Current Income Tax Expense'!B48</f>
        <v>286895</v>
      </c>
      <c r="C22" s="299">
        <f>'Current Income Tax Expense'!C48</f>
        <v>415.262</v>
      </c>
      <c r="D22" s="261" t="str">
        <f>'Current Income Tax Expense'!D48</f>
        <v>- - - - -</v>
      </c>
      <c r="E22" s="261" t="str">
        <f>'Current Income Tax Expense'!E48</f>
        <v>U</v>
      </c>
      <c r="F22" s="288">
        <f>ROUND(-'Current Income Tax Expense'!F48*0.245866,0)</f>
        <v>2666318</v>
      </c>
      <c r="G22" s="288">
        <f>ROUND(-'Current Income Tax Expense'!G48*0.245866,0)</f>
        <v>0</v>
      </c>
      <c r="H22" s="288">
        <f>ROUND(-'Current Income Tax Expense'!H48*0.245866,0)</f>
        <v>2666318</v>
      </c>
      <c r="I22" s="288">
        <f>-ROUND('Current Income Tax Expense'!I48*0.245866,0)</f>
        <v>0</v>
      </c>
      <c r="J22" s="288">
        <f t="shared" ref="J22:J23" si="14">SUM(H22:I22)</f>
        <v>2666318</v>
      </c>
      <c r="K22" s="261" t="str">
        <f>'Current Income Tax Expense'!K48</f>
        <v>OTHER</v>
      </c>
      <c r="L22" s="300">
        <f>SUMIF('Allocation Factors'!$B$3:$B$88,'Deferred Income Tax Expense'!K22,'Allocation Factors'!$P$3:$P$88)</f>
        <v>0</v>
      </c>
      <c r="M22" s="288">
        <f t="shared" ref="M22:M23" si="15">ROUND(H22*L22,0)</f>
        <v>0</v>
      </c>
      <c r="N22" s="288">
        <f t="shared" ref="N22:N23" si="16">ROUND(SUM(I22:I22)*L22,0)</f>
        <v>0</v>
      </c>
      <c r="O22" s="288">
        <f t="shared" ref="O22:O23" si="17">SUM(M22:N22)</f>
        <v>0</v>
      </c>
    </row>
    <row r="23" spans="1:15">
      <c r="A23" s="84" t="str">
        <f>'Current Income Tax Expense'!A49</f>
        <v>Reg Asset - Electric Vehicle Charging Infrastructure - UT</v>
      </c>
      <c r="B23" s="261">
        <f>'Current Income Tax Expense'!B49</f>
        <v>286937</v>
      </c>
      <c r="C23" s="299">
        <f>'Current Income Tax Expense'!C49</f>
        <v>415.27</v>
      </c>
      <c r="D23" s="261" t="str">
        <f>'Current Income Tax Expense'!D49</f>
        <v>- - - - -</v>
      </c>
      <c r="E23" s="261" t="str">
        <f>'Current Income Tax Expense'!E49</f>
        <v>U</v>
      </c>
      <c r="F23" s="288">
        <f>ROUND(-'Current Income Tax Expense'!F49*0.245866,0)</f>
        <v>-522532</v>
      </c>
      <c r="G23" s="288">
        <f>ROUND(-'Current Income Tax Expense'!G49*0.245866,0)</f>
        <v>0</v>
      </c>
      <c r="H23" s="288">
        <f>ROUND(-'Current Income Tax Expense'!H49*0.245866,0)</f>
        <v>-522532</v>
      </c>
      <c r="I23" s="288">
        <f>-ROUND('Current Income Tax Expense'!I49*0.245866,0)</f>
        <v>0</v>
      </c>
      <c r="J23" s="288">
        <f t="shared" si="14"/>
        <v>-522532</v>
      </c>
      <c r="K23" s="261" t="str">
        <f>'Current Income Tax Expense'!K49</f>
        <v>OTHER</v>
      </c>
      <c r="L23" s="300">
        <f>SUMIF('Allocation Factors'!$B$3:$B$88,'Deferred Income Tax Expense'!K23,'Allocation Factors'!$P$3:$P$88)</f>
        <v>0</v>
      </c>
      <c r="M23" s="288">
        <f t="shared" si="15"/>
        <v>0</v>
      </c>
      <c r="N23" s="288">
        <f t="shared" si="16"/>
        <v>0</v>
      </c>
      <c r="O23" s="288">
        <f t="shared" si="17"/>
        <v>0</v>
      </c>
    </row>
    <row r="24" spans="1:15">
      <c r="A24" s="84" t="str">
        <f>'Current Income Tax Expense'!A50</f>
        <v>Reg Asset - Environmental Costs - WA</v>
      </c>
      <c r="B24" s="261">
        <f>'Current Income Tax Expense'!B50</f>
        <v>287591</v>
      </c>
      <c r="C24" s="299">
        <f>'Current Income Tax Expense'!C50</f>
        <v>415.30099999999999</v>
      </c>
      <c r="D24" s="261">
        <f>'Current Income Tax Expense'!D50</f>
        <v>4.1100000000000003</v>
      </c>
      <c r="E24" s="261" t="str">
        <f>'Current Income Tax Expense'!E50</f>
        <v>U</v>
      </c>
      <c r="F24" s="288">
        <f>ROUND(-'Current Income Tax Expense'!F50*0.245866,0)</f>
        <v>-189550</v>
      </c>
      <c r="G24" s="288">
        <f>ROUND(-'Current Income Tax Expense'!G50*0.245866,0)</f>
        <v>0</v>
      </c>
      <c r="H24" s="288">
        <f>ROUND(-'Current Income Tax Expense'!H50*0.245866,0)</f>
        <v>-189550</v>
      </c>
      <c r="I24" s="288">
        <f>-ROUND('Current Income Tax Expense'!I50*0.245866,0)</f>
        <v>189550</v>
      </c>
      <c r="J24" s="288">
        <f t="shared" si="0"/>
        <v>0</v>
      </c>
      <c r="K24" s="261" t="str">
        <f>'Current Income Tax Expense'!K50</f>
        <v>WA</v>
      </c>
      <c r="L24" s="300">
        <f>SUMIF('Allocation Factors'!$B$3:$B$88,'Deferred Income Tax Expense'!K24,'Allocation Factors'!$P$3:$P$88)</f>
        <v>1</v>
      </c>
      <c r="M24" s="288">
        <f t="shared" si="1"/>
        <v>-189550</v>
      </c>
      <c r="N24" s="288">
        <f t="shared" si="4"/>
        <v>189550</v>
      </c>
      <c r="O24" s="288">
        <f t="shared" si="5"/>
        <v>0</v>
      </c>
    </row>
    <row r="25" spans="1:15">
      <c r="A25" s="84" t="str">
        <f>'Current Income Tax Expense'!A51</f>
        <v>Contra Reg Asset - Deer Creek Abandonment</v>
      </c>
      <c r="B25" s="261">
        <f>'Current Income Tax Expense'!B51</f>
        <v>287849</v>
      </c>
      <c r="C25" s="299">
        <f>'Current Income Tax Expense'!C51</f>
        <v>415.42399999999998</v>
      </c>
      <c r="D25" s="261" t="str">
        <f>'Current Income Tax Expense'!D51</f>
        <v>- - - - -</v>
      </c>
      <c r="E25" s="261" t="str">
        <f>'Current Income Tax Expense'!E51</f>
        <v>U</v>
      </c>
      <c r="F25" s="288">
        <f>ROUND(-'Current Income Tax Expense'!F51*0.245866,0)</f>
        <v>17873057</v>
      </c>
      <c r="G25" s="288">
        <f>ROUND(-'Current Income Tax Expense'!G51*0.245866,0)</f>
        <v>0</v>
      </c>
      <c r="H25" s="288">
        <f>ROUND(-'Current Income Tax Expense'!H51*0.245866,0)</f>
        <v>17873057</v>
      </c>
      <c r="I25" s="288">
        <f>-ROUND('Current Income Tax Expense'!I51*0.245866,0)</f>
        <v>0</v>
      </c>
      <c r="J25" s="288">
        <f t="shared" si="0"/>
        <v>17873057</v>
      </c>
      <c r="K25" s="261" t="str">
        <f>'Current Income Tax Expense'!K51</f>
        <v>CAEE</v>
      </c>
      <c r="L25" s="300">
        <f>SUMIF('Allocation Factors'!$B$3:$B$88,'Deferred Income Tax Expense'!K25,'Allocation Factors'!$P$3:$P$88)</f>
        <v>0</v>
      </c>
      <c r="M25" s="288">
        <f t="shared" si="1"/>
        <v>0</v>
      </c>
      <c r="N25" s="288">
        <f t="shared" si="4"/>
        <v>0</v>
      </c>
      <c r="O25" s="288">
        <f t="shared" si="5"/>
        <v>0</v>
      </c>
    </row>
    <row r="26" spans="1:15">
      <c r="A26" s="84" t="str">
        <f>'Current Income Tax Expense'!A52</f>
        <v>Reg Asset - 2020 GRC - Meters Replaced by AMI - OR</v>
      </c>
      <c r="B26" s="261">
        <f>'Current Income Tax Expense'!B52</f>
        <v>286930</v>
      </c>
      <c r="C26" s="299">
        <f>'Current Income Tax Expense'!C52</f>
        <v>415.42599999999999</v>
      </c>
      <c r="D26" s="261" t="str">
        <f>'Current Income Tax Expense'!D52</f>
        <v>- - - - -</v>
      </c>
      <c r="E26" s="261" t="str">
        <f>'Current Income Tax Expense'!E52</f>
        <v>U</v>
      </c>
      <c r="F26" s="288">
        <f>ROUND(-'Current Income Tax Expense'!F52*0.245866,0)</f>
        <v>-790163</v>
      </c>
      <c r="G26" s="288">
        <f>ROUND(-'Current Income Tax Expense'!G52*0.245866,0)</f>
        <v>0</v>
      </c>
      <c r="H26" s="288">
        <f>ROUND(-'Current Income Tax Expense'!H52*0.245866,0)</f>
        <v>-790163</v>
      </c>
      <c r="I26" s="288">
        <f>-ROUND('Current Income Tax Expense'!I52*0.245866,0)</f>
        <v>0</v>
      </c>
      <c r="J26" s="288">
        <f t="shared" ref="J26" si="18">SUM(H26:I26)</f>
        <v>-790163</v>
      </c>
      <c r="K26" s="261" t="str">
        <f>'Current Income Tax Expense'!K52</f>
        <v>OTHER</v>
      </c>
      <c r="L26" s="300">
        <f>SUMIF('Allocation Factors'!$B$3:$B$88,'Deferred Income Tax Expense'!K26,'Allocation Factors'!$P$3:$P$88)</f>
        <v>0</v>
      </c>
      <c r="M26" s="288">
        <f t="shared" ref="M26" si="19">ROUND(H26*L26,0)</f>
        <v>0</v>
      </c>
      <c r="N26" s="288">
        <f t="shared" si="4"/>
        <v>0</v>
      </c>
      <c r="O26" s="288">
        <f t="shared" si="5"/>
        <v>0</v>
      </c>
    </row>
    <row r="27" spans="1:15">
      <c r="A27" s="84" t="str">
        <f>'Current Income Tax Expense'!A53</f>
        <v>Reg Asset - CA Transportation Electrification Pilot</v>
      </c>
      <c r="B27" s="261">
        <f>'Current Income Tax Expense'!B53</f>
        <v>286911</v>
      </c>
      <c r="C27" s="299">
        <f>'Current Income Tax Expense'!C53</f>
        <v>415.43</v>
      </c>
      <c r="D27" s="261" t="str">
        <f>'Current Income Tax Expense'!D53</f>
        <v>- - - - -</v>
      </c>
      <c r="E27" s="261" t="str">
        <f>'Current Income Tax Expense'!E53</f>
        <v>U</v>
      </c>
      <c r="F27" s="288">
        <f>ROUND(-'Current Income Tax Expense'!F53*0.245866,0)</f>
        <v>906</v>
      </c>
      <c r="G27" s="288">
        <f>ROUND(-'Current Income Tax Expense'!G53*0.245866,0)</f>
        <v>0</v>
      </c>
      <c r="H27" s="288">
        <f>ROUND(-'Current Income Tax Expense'!H53*0.245866,0)</f>
        <v>906</v>
      </c>
      <c r="I27" s="288">
        <f>-ROUND('Current Income Tax Expense'!I53*0.245866,0)</f>
        <v>0</v>
      </c>
      <c r="J27" s="288">
        <f t="shared" si="0"/>
        <v>906</v>
      </c>
      <c r="K27" s="261" t="str">
        <f>'Current Income Tax Expense'!K53</f>
        <v>OTHER</v>
      </c>
      <c r="L27" s="300">
        <f>SUMIF('Allocation Factors'!$B$3:$B$88,'Deferred Income Tax Expense'!K27,'Allocation Factors'!$P$3:$P$88)</f>
        <v>0</v>
      </c>
      <c r="M27" s="288">
        <f t="shared" si="1"/>
        <v>0</v>
      </c>
      <c r="N27" s="288">
        <f t="shared" si="4"/>
        <v>0</v>
      </c>
      <c r="O27" s="288">
        <f t="shared" si="5"/>
        <v>0</v>
      </c>
    </row>
    <row r="28" spans="1:15">
      <c r="A28" s="84" t="str">
        <f>'Current Income Tax Expense'!A54</f>
        <v>Reg Asset - Lake Side Settlement - WY</v>
      </c>
      <c r="B28" s="261">
        <f>'Current Income Tax Expense'!B54</f>
        <v>287571</v>
      </c>
      <c r="C28" s="299">
        <f>'Current Income Tax Expense'!C54</f>
        <v>415.702</v>
      </c>
      <c r="D28" s="261" t="str">
        <f>'Current Income Tax Expense'!D54</f>
        <v>- - - - -</v>
      </c>
      <c r="E28" s="261" t="str">
        <f>'Current Income Tax Expense'!E54</f>
        <v>U</v>
      </c>
      <c r="F28" s="288">
        <f>ROUND(-'Current Income Tax Expense'!F54*0.245866,0)</f>
        <v>-6720</v>
      </c>
      <c r="G28" s="288">
        <f>ROUND(-'Current Income Tax Expense'!G54*0.245866,0)</f>
        <v>0</v>
      </c>
      <c r="H28" s="288">
        <f>ROUND(-'Current Income Tax Expense'!H54*0.245866,0)</f>
        <v>-6720</v>
      </c>
      <c r="I28" s="288">
        <f>-ROUND('Current Income Tax Expense'!I54*0.245866,0)</f>
        <v>0</v>
      </c>
      <c r="J28" s="288">
        <f t="shared" si="0"/>
        <v>-6720</v>
      </c>
      <c r="K28" s="261" t="str">
        <f>'Current Income Tax Expense'!K54</f>
        <v>WYP</v>
      </c>
      <c r="L28" s="300">
        <f>SUMIF('Allocation Factors'!$B$3:$B$88,'Deferred Income Tax Expense'!K28,'Allocation Factors'!$P$3:$P$88)</f>
        <v>0</v>
      </c>
      <c r="M28" s="288">
        <f t="shared" si="1"/>
        <v>0</v>
      </c>
      <c r="N28" s="288">
        <f t="shared" si="4"/>
        <v>0</v>
      </c>
      <c r="O28" s="288">
        <f t="shared" si="5"/>
        <v>0</v>
      </c>
    </row>
    <row r="29" spans="1:15">
      <c r="A29" s="84" t="str">
        <f>'Current Income Tax Expense'!A55</f>
        <v>Reg Asset - Goodnoe Hills Settlement - WY</v>
      </c>
      <c r="B29" s="261">
        <f>'Current Income Tax Expense'!B55</f>
        <v>287597</v>
      </c>
      <c r="C29" s="299">
        <f>'Current Income Tax Expense'!C55</f>
        <v>415.70299999999997</v>
      </c>
      <c r="D29" s="261" t="str">
        <f>'Current Income Tax Expense'!D55</f>
        <v>- - - - -</v>
      </c>
      <c r="E29" s="261" t="str">
        <f>'Current Income Tax Expense'!E55</f>
        <v>U</v>
      </c>
      <c r="F29" s="288">
        <f>ROUND(-'Current Income Tax Expense'!F55*0.245866,0)</f>
        <v>-5225</v>
      </c>
      <c r="G29" s="288">
        <f>ROUND(-'Current Income Tax Expense'!G55*0.245866,0)</f>
        <v>0</v>
      </c>
      <c r="H29" s="288">
        <f>ROUND(-'Current Income Tax Expense'!H55*0.245866,0)</f>
        <v>-5225</v>
      </c>
      <c r="I29" s="288">
        <f>-ROUND('Current Income Tax Expense'!I55*0.245866,0)</f>
        <v>0</v>
      </c>
      <c r="J29" s="288">
        <f t="shared" si="0"/>
        <v>-5225</v>
      </c>
      <c r="K29" s="261" t="str">
        <f>'Current Income Tax Expense'!K55</f>
        <v>WYP</v>
      </c>
      <c r="L29" s="300">
        <f>SUMIF('Allocation Factors'!$B$3:$B$88,'Deferred Income Tax Expense'!K29,'Allocation Factors'!$P$3:$P$88)</f>
        <v>0</v>
      </c>
      <c r="M29" s="288">
        <f t="shared" si="1"/>
        <v>0</v>
      </c>
      <c r="N29" s="288">
        <f t="shared" si="4"/>
        <v>0</v>
      </c>
      <c r="O29" s="288">
        <f t="shared" si="5"/>
        <v>0</v>
      </c>
    </row>
    <row r="30" spans="1:15">
      <c r="A30" s="84" t="str">
        <f>'Current Income Tax Expense'!A56</f>
        <v>Reg Liability - 50% Bonus Tax Depreciation - WY</v>
      </c>
      <c r="B30" s="261">
        <f>'Current Income Tax Expense'!B56</f>
        <v>287268</v>
      </c>
      <c r="C30" s="299">
        <f>'Current Income Tax Expense'!C56</f>
        <v>415.70600000000002</v>
      </c>
      <c r="D30" s="261" t="str">
        <f>'Current Income Tax Expense'!D56</f>
        <v>- - - - -</v>
      </c>
      <c r="E30" s="261" t="str">
        <f>'Current Income Tax Expense'!E56</f>
        <v>NR</v>
      </c>
      <c r="F30" s="288">
        <f>ROUND(-'Current Income Tax Expense'!F56*0.245866,0)</f>
        <v>589</v>
      </c>
      <c r="G30" s="288">
        <f>ROUND(-'Current Income Tax Expense'!G56*0.245866,0)</f>
        <v>0</v>
      </c>
      <c r="H30" s="288">
        <f>ROUND(-'Current Income Tax Expense'!H56*0.245866,0)</f>
        <v>0</v>
      </c>
      <c r="I30" s="288">
        <f>-ROUND('Current Income Tax Expense'!I56*0.245866,0)</f>
        <v>0</v>
      </c>
      <c r="J30" s="288">
        <f t="shared" si="0"/>
        <v>0</v>
      </c>
      <c r="K30" s="261" t="str">
        <f>'Current Income Tax Expense'!K56</f>
        <v>NREG</v>
      </c>
      <c r="L30" s="300">
        <f>SUMIF('Allocation Factors'!$B$3:$B$88,'Deferred Income Tax Expense'!K30,'Allocation Factors'!$P$3:$P$88)</f>
        <v>0</v>
      </c>
      <c r="M30" s="288">
        <f t="shared" si="1"/>
        <v>0</v>
      </c>
      <c r="N30" s="288">
        <f t="shared" si="4"/>
        <v>0</v>
      </c>
      <c r="O30" s="288">
        <f t="shared" si="5"/>
        <v>0</v>
      </c>
    </row>
    <row r="31" spans="1:15">
      <c r="A31" s="84" t="str">
        <f>'Current Income Tax Expense'!A57</f>
        <v>Reg Liability - WA - Accelerated Depreciation</v>
      </c>
      <c r="B31" s="261">
        <f>'Current Income Tax Expense'!B57</f>
        <v>287206</v>
      </c>
      <c r="C31" s="299">
        <f>'Current Income Tax Expense'!C57</f>
        <v>415.71</v>
      </c>
      <c r="D31" s="261">
        <f>'Current Income Tax Expense'!D57</f>
        <v>8.1999999999999993</v>
      </c>
      <c r="E31" s="261" t="str">
        <f>'Current Income Tax Expense'!E57</f>
        <v>U</v>
      </c>
      <c r="F31" s="288">
        <f>ROUND(-'Current Income Tax Expense'!F57*0.245866,0)</f>
        <v>4282521</v>
      </c>
      <c r="G31" s="288">
        <f>ROUND(-'Current Income Tax Expense'!G57*0.245866,0)</f>
        <v>0</v>
      </c>
      <c r="H31" s="288">
        <f>ROUND(-'Current Income Tax Expense'!H57*0.245866,0)</f>
        <v>4282521</v>
      </c>
      <c r="I31" s="288">
        <f>-ROUND('Current Income Tax Expense'!I57*0.245866,0)</f>
        <v>-4282521</v>
      </c>
      <c r="J31" s="288">
        <f t="shared" si="0"/>
        <v>0</v>
      </c>
      <c r="K31" s="261" t="str">
        <f>'Current Income Tax Expense'!K57</f>
        <v>WA</v>
      </c>
      <c r="L31" s="300">
        <f>SUMIF('Allocation Factors'!$B$3:$B$88,'Deferred Income Tax Expense'!K31,'Allocation Factors'!$P$3:$P$88)</f>
        <v>1</v>
      </c>
      <c r="M31" s="288">
        <f t="shared" si="1"/>
        <v>4282521</v>
      </c>
      <c r="N31" s="288">
        <f t="shared" si="4"/>
        <v>-4282521</v>
      </c>
      <c r="O31" s="288">
        <f t="shared" si="5"/>
        <v>0</v>
      </c>
    </row>
    <row r="32" spans="1:15">
      <c r="A32" s="84" t="str">
        <f>'Current Income Tax Expense'!A58</f>
        <v>Reg Asset - Cholla U4 - O&amp;M Depreciation Savings - ID</v>
      </c>
      <c r="B32" s="261">
        <f>'Current Income Tax Expense'!B58</f>
        <v>286932</v>
      </c>
      <c r="C32" s="299">
        <f>'Current Income Tax Expense'!C58</f>
        <v>415.72300000000001</v>
      </c>
      <c r="D32" s="261" t="str">
        <f>'Current Income Tax Expense'!D58</f>
        <v>- - - - -</v>
      </c>
      <c r="E32" s="261" t="str">
        <f>'Current Income Tax Expense'!E58</f>
        <v>U</v>
      </c>
      <c r="F32" s="288">
        <f>ROUND(-'Current Income Tax Expense'!F58*0.245866,0)</f>
        <v>198139</v>
      </c>
      <c r="G32" s="288">
        <f>ROUND(-'Current Income Tax Expense'!G58*0.245866,0)</f>
        <v>0</v>
      </c>
      <c r="H32" s="288">
        <f>ROUND(-'Current Income Tax Expense'!H58*0.245866,0)</f>
        <v>198139</v>
      </c>
      <c r="I32" s="288">
        <f>-ROUND('Current Income Tax Expense'!I58*0.245866,0)</f>
        <v>0</v>
      </c>
      <c r="J32" s="288">
        <f t="shared" ref="J32:J85" si="20">SUM(H32:I32)</f>
        <v>198139</v>
      </c>
      <c r="K32" s="261" t="str">
        <f>'Current Income Tax Expense'!K58</f>
        <v>IDU</v>
      </c>
      <c r="L32" s="300">
        <f>SUMIF('Allocation Factors'!$B$3:$B$88,'Deferred Income Tax Expense'!K32,'Allocation Factors'!$P$3:$P$88)</f>
        <v>0</v>
      </c>
      <c r="M32" s="288">
        <f t="shared" ref="M32:M85" si="21">ROUND(H32*L32,0)</f>
        <v>0</v>
      </c>
      <c r="N32" s="288">
        <f t="shared" si="4"/>
        <v>0</v>
      </c>
      <c r="O32" s="288">
        <f t="shared" si="5"/>
        <v>0</v>
      </c>
    </row>
    <row r="33" spans="1:15">
      <c r="A33" s="84" t="str">
        <f>'Current Income Tax Expense'!A59</f>
        <v>Contra Reg Asset - Cholla U4 Closure - OR</v>
      </c>
      <c r="B33" s="261">
        <f>'Current Income Tax Expense'!B59</f>
        <v>286925</v>
      </c>
      <c r="C33" s="299">
        <f>'Current Income Tax Expense'!C59</f>
        <v>415.72800000000001</v>
      </c>
      <c r="D33" s="261" t="str">
        <f>'Current Income Tax Expense'!D59</f>
        <v>- - - - -</v>
      </c>
      <c r="E33" s="261" t="str">
        <f>'Current Income Tax Expense'!E59</f>
        <v>U</v>
      </c>
      <c r="F33" s="288">
        <f>ROUND(-'Current Income Tax Expense'!F59*0.245866,0)</f>
        <v>128310</v>
      </c>
      <c r="G33" s="288">
        <f>ROUND(-'Current Income Tax Expense'!G59*0.245866,0)</f>
        <v>0</v>
      </c>
      <c r="H33" s="288">
        <f>ROUND(-'Current Income Tax Expense'!H59*0.245866,0)</f>
        <v>128310</v>
      </c>
      <c r="I33" s="288">
        <f>-ROUND('Current Income Tax Expense'!I59*0.245866,0)</f>
        <v>0</v>
      </c>
      <c r="J33" s="288">
        <f t="shared" si="20"/>
        <v>128310</v>
      </c>
      <c r="K33" s="261" t="str">
        <f>'Current Income Tax Expense'!K59</f>
        <v>OR</v>
      </c>
      <c r="L33" s="300">
        <f>SUMIF('Allocation Factors'!$B$3:$B$88,'Deferred Income Tax Expense'!K33,'Allocation Factors'!$P$3:$P$88)</f>
        <v>0</v>
      </c>
      <c r="M33" s="288">
        <f t="shared" si="21"/>
        <v>0</v>
      </c>
      <c r="N33" s="288">
        <f t="shared" si="4"/>
        <v>0</v>
      </c>
      <c r="O33" s="288">
        <f t="shared" si="5"/>
        <v>0</v>
      </c>
    </row>
    <row r="34" spans="1:15">
      <c r="A34" s="84" t="str">
        <f>'Current Income Tax Expense'!A60</f>
        <v>Contra Reg Asset - Cholla U4 Closure - UT</v>
      </c>
      <c r="B34" s="261">
        <f>'Current Income Tax Expense'!B60</f>
        <v>286926</v>
      </c>
      <c r="C34" s="299">
        <f>'Current Income Tax Expense'!C60</f>
        <v>415.72899999999998</v>
      </c>
      <c r="D34" s="261" t="str">
        <f>'Current Income Tax Expense'!D60</f>
        <v>- - - - -</v>
      </c>
      <c r="E34" s="261" t="str">
        <f>'Current Income Tax Expense'!E60</f>
        <v>U</v>
      </c>
      <c r="F34" s="288">
        <f>ROUND(-'Current Income Tax Expense'!F60*0.245866,0)</f>
        <v>78175</v>
      </c>
      <c r="G34" s="288">
        <f>ROUND(-'Current Income Tax Expense'!G60*0.245866,0)</f>
        <v>0</v>
      </c>
      <c r="H34" s="288">
        <f>ROUND(-'Current Income Tax Expense'!H60*0.245866,0)</f>
        <v>78175</v>
      </c>
      <c r="I34" s="288">
        <f>-ROUND('Current Income Tax Expense'!I60*0.245866,0)</f>
        <v>0</v>
      </c>
      <c r="J34" s="288">
        <f t="shared" si="20"/>
        <v>78175</v>
      </c>
      <c r="K34" s="261" t="str">
        <f>'Current Income Tax Expense'!K60</f>
        <v>UT</v>
      </c>
      <c r="L34" s="300">
        <f>SUMIF('Allocation Factors'!$B$3:$B$88,'Deferred Income Tax Expense'!K34,'Allocation Factors'!$P$3:$P$88)</f>
        <v>0</v>
      </c>
      <c r="M34" s="288">
        <f t="shared" si="21"/>
        <v>0</v>
      </c>
      <c r="N34" s="288">
        <f t="shared" si="4"/>
        <v>0</v>
      </c>
      <c r="O34" s="288">
        <f t="shared" si="5"/>
        <v>0</v>
      </c>
    </row>
    <row r="35" spans="1:15">
      <c r="A35" s="84" t="str">
        <f>'Current Income Tax Expense'!A61</f>
        <v>Contra Reg Asset - Cholla U4 Closure - WY</v>
      </c>
      <c r="B35" s="261">
        <f>'Current Income Tax Expense'!B61</f>
        <v>286927</v>
      </c>
      <c r="C35" s="299">
        <f>'Current Income Tax Expense'!C61</f>
        <v>415.73</v>
      </c>
      <c r="D35" s="261" t="str">
        <f>'Current Income Tax Expense'!D61</f>
        <v>- - - - -</v>
      </c>
      <c r="E35" s="261" t="str">
        <f>'Current Income Tax Expense'!E61</f>
        <v>U</v>
      </c>
      <c r="F35" s="288">
        <f>ROUND(-'Current Income Tax Expense'!F61*0.245866,0)</f>
        <v>25986</v>
      </c>
      <c r="G35" s="288">
        <f>ROUND(-'Current Income Tax Expense'!G61*0.245866,0)</f>
        <v>0</v>
      </c>
      <c r="H35" s="288">
        <f>ROUND(-'Current Income Tax Expense'!H61*0.245866,0)</f>
        <v>25986</v>
      </c>
      <c r="I35" s="288">
        <f>-ROUND('Current Income Tax Expense'!I61*0.245866,0)</f>
        <v>0</v>
      </c>
      <c r="J35" s="288">
        <f t="shared" si="20"/>
        <v>25986</v>
      </c>
      <c r="K35" s="261" t="str">
        <f>'Current Income Tax Expense'!K61</f>
        <v>WYP</v>
      </c>
      <c r="L35" s="300">
        <f>SUMIF('Allocation Factors'!$B$3:$B$88,'Deferred Income Tax Expense'!K35,'Allocation Factors'!$P$3:$P$88)</f>
        <v>0</v>
      </c>
      <c r="M35" s="288">
        <f t="shared" si="21"/>
        <v>0</v>
      </c>
      <c r="N35" s="288">
        <f t="shared" si="4"/>
        <v>0</v>
      </c>
      <c r="O35" s="288">
        <f t="shared" si="5"/>
        <v>0</v>
      </c>
    </row>
    <row r="36" spans="1:15">
      <c r="A36" s="84" t="str">
        <f>'Current Income Tax Expense'!A62</f>
        <v>Contra Reg Asset - Cholla U4 Closure WA/FERC</v>
      </c>
      <c r="B36" s="261">
        <f>'Current Income Tax Expense'!B62</f>
        <v>286921</v>
      </c>
      <c r="C36" s="299">
        <f>'Current Income Tax Expense'!C62</f>
        <v>415.73099999999999</v>
      </c>
      <c r="D36" s="261" t="str">
        <f>'Current Income Tax Expense'!D62</f>
        <v>- - - - -</v>
      </c>
      <c r="E36" s="261" t="str">
        <f>'Current Income Tax Expense'!E62</f>
        <v>NR</v>
      </c>
      <c r="F36" s="288">
        <f>ROUND(-'Current Income Tax Expense'!F62*0.245866,0)</f>
        <v>25799</v>
      </c>
      <c r="G36" s="288">
        <f>ROUND(-'Current Income Tax Expense'!G62*0.245866,0)</f>
        <v>0</v>
      </c>
      <c r="H36" s="288">
        <f>ROUND(-'Current Income Tax Expense'!H62*0.245866,0)</f>
        <v>0</v>
      </c>
      <c r="I36" s="288">
        <f>-ROUND('Current Income Tax Expense'!I62*0.245866,0)</f>
        <v>0</v>
      </c>
      <c r="J36" s="288">
        <f t="shared" si="20"/>
        <v>0</v>
      </c>
      <c r="K36" s="261" t="str">
        <f>'Current Income Tax Expense'!K62</f>
        <v>NREG</v>
      </c>
      <c r="L36" s="300">
        <f>SUMIF('Allocation Factors'!$B$3:$B$88,'Deferred Income Tax Expense'!K36,'Allocation Factors'!$P$3:$P$88)</f>
        <v>0</v>
      </c>
      <c r="M36" s="288">
        <f t="shared" si="21"/>
        <v>0</v>
      </c>
      <c r="N36" s="288">
        <f t="shared" si="4"/>
        <v>0</v>
      </c>
      <c r="O36" s="288">
        <f t="shared" si="5"/>
        <v>0</v>
      </c>
    </row>
    <row r="37" spans="1:15">
      <c r="A37" s="84" t="str">
        <f>'Current Income Tax Expense'!A63</f>
        <v>Reg Asset - Cholla Unrecovered Plant - CA</v>
      </c>
      <c r="B37" s="261">
        <f>'Current Income Tax Expense'!B63</f>
        <v>286896</v>
      </c>
      <c r="C37" s="299">
        <f>'Current Income Tax Expense'!C63</f>
        <v>415.73399999999998</v>
      </c>
      <c r="D37" s="261" t="str">
        <f>'Current Income Tax Expense'!D63</f>
        <v>- - - - -</v>
      </c>
      <c r="E37" s="261" t="str">
        <f>'Current Income Tax Expense'!E63</f>
        <v>U</v>
      </c>
      <c r="F37" s="288">
        <f>ROUND(-'Current Income Tax Expense'!F63*0.245866,0)</f>
        <v>-59298</v>
      </c>
      <c r="G37" s="288">
        <f>ROUND(-'Current Income Tax Expense'!G63*0.245866,0)</f>
        <v>0</v>
      </c>
      <c r="H37" s="288">
        <f>ROUND(-'Current Income Tax Expense'!H63*0.245866,0)</f>
        <v>-59298</v>
      </c>
      <c r="I37" s="288">
        <f>-ROUND('Current Income Tax Expense'!I63*0.245866,0)</f>
        <v>0</v>
      </c>
      <c r="J37" s="288">
        <f t="shared" si="20"/>
        <v>-59298</v>
      </c>
      <c r="K37" s="261" t="str">
        <f>'Current Income Tax Expense'!K63</f>
        <v>CA</v>
      </c>
      <c r="L37" s="300">
        <f>SUMIF('Allocation Factors'!$B$3:$B$88,'Deferred Income Tax Expense'!K37,'Allocation Factors'!$P$3:$P$88)</f>
        <v>0</v>
      </c>
      <c r="M37" s="288">
        <f t="shared" si="21"/>
        <v>0</v>
      </c>
      <c r="N37" s="288">
        <f t="shared" si="4"/>
        <v>0</v>
      </c>
      <c r="O37" s="288">
        <f t="shared" si="5"/>
        <v>0</v>
      </c>
    </row>
    <row r="38" spans="1:15">
      <c r="A38" s="84" t="str">
        <f>'Current Income Tax Expense'!A64</f>
        <v>Reg Asset - Cholla Unrecovered Plant - WY</v>
      </c>
      <c r="B38" s="261">
        <f>'Current Income Tax Expense'!B64</f>
        <v>286898</v>
      </c>
      <c r="C38" s="299">
        <f>'Current Income Tax Expense'!C64</f>
        <v>415.73599999999999</v>
      </c>
      <c r="D38" s="261" t="str">
        <f>'Current Income Tax Expense'!D64</f>
        <v>- - - - -</v>
      </c>
      <c r="E38" s="261" t="str">
        <f>'Current Income Tax Expense'!E64</f>
        <v>U</v>
      </c>
      <c r="F38" s="288">
        <f>ROUND(-'Current Income Tax Expense'!F64*0.245866,0)</f>
        <v>-936717</v>
      </c>
      <c r="G38" s="288">
        <f>ROUND(-'Current Income Tax Expense'!G64*0.245866,0)</f>
        <v>0</v>
      </c>
      <c r="H38" s="288">
        <f>ROUND(-'Current Income Tax Expense'!H64*0.245866,0)</f>
        <v>-936717</v>
      </c>
      <c r="I38" s="288">
        <f>-ROUND('Current Income Tax Expense'!I64*0.245866,0)</f>
        <v>0</v>
      </c>
      <c r="J38" s="288">
        <f t="shared" si="20"/>
        <v>-936717</v>
      </c>
      <c r="K38" s="261" t="str">
        <f>'Current Income Tax Expense'!K64</f>
        <v>WYP</v>
      </c>
      <c r="L38" s="300">
        <f>SUMIF('Allocation Factors'!$B$3:$B$88,'Deferred Income Tax Expense'!K38,'Allocation Factors'!$P$3:$P$88)</f>
        <v>0</v>
      </c>
      <c r="M38" s="288">
        <f t="shared" si="21"/>
        <v>0</v>
      </c>
      <c r="N38" s="288">
        <f t="shared" ref="N38:N85" si="22">ROUND(SUM(I38:I38)*L38,0)</f>
        <v>0</v>
      </c>
      <c r="O38" s="288">
        <f t="shared" ref="O38:O85" si="23">SUM(M38:N38)</f>
        <v>0</v>
      </c>
    </row>
    <row r="39" spans="1:15">
      <c r="A39" s="84" t="str">
        <f>'Current Income Tax Expense'!A65</f>
        <v>NonCurr Liab - Frozen MTM</v>
      </c>
      <c r="B39" s="261">
        <f>'Current Income Tax Expense'!B65</f>
        <v>287249</v>
      </c>
      <c r="C39" s="299">
        <f>'Current Income Tax Expense'!C65</f>
        <v>415.839</v>
      </c>
      <c r="D39" s="261" t="str">
        <f>'Current Income Tax Expense'!D65</f>
        <v>- - - - -</v>
      </c>
      <c r="E39" s="261" t="str">
        <f>'Current Income Tax Expense'!E65</f>
        <v>NR</v>
      </c>
      <c r="F39" s="288">
        <f>ROUND(-'Current Income Tax Expense'!F65*0.245866,0)</f>
        <v>4312854</v>
      </c>
      <c r="G39" s="288">
        <f>ROUND(-'Current Income Tax Expense'!G65*0.245866,0)</f>
        <v>0</v>
      </c>
      <c r="H39" s="288">
        <f>ROUND(-'Current Income Tax Expense'!H65*0.245866,0)</f>
        <v>0</v>
      </c>
      <c r="I39" s="288">
        <f>-ROUND('Current Income Tax Expense'!I65*0.245866,0)</f>
        <v>0</v>
      </c>
      <c r="J39" s="288">
        <f t="shared" si="20"/>
        <v>0</v>
      </c>
      <c r="K39" s="261" t="str">
        <f>'Current Income Tax Expense'!K65</f>
        <v>NREG</v>
      </c>
      <c r="L39" s="300">
        <f>SUMIF('Allocation Factors'!$B$3:$B$88,'Deferred Income Tax Expense'!K39,'Allocation Factors'!$P$3:$P$88)</f>
        <v>0</v>
      </c>
      <c r="M39" s="288">
        <f t="shared" si="21"/>
        <v>0</v>
      </c>
      <c r="N39" s="288">
        <f t="shared" si="22"/>
        <v>0</v>
      </c>
      <c r="O39" s="288">
        <f t="shared" si="23"/>
        <v>0</v>
      </c>
    </row>
    <row r="40" spans="1:15">
      <c r="A40" s="84" t="str">
        <f>'Current Income Tax Expense'!A66</f>
        <v>Reg Asset - Deferred OR Independent Evaluator Fees</v>
      </c>
      <c r="B40" s="261">
        <f>'Current Income Tax Expense'!B66</f>
        <v>287590</v>
      </c>
      <c r="C40" s="299">
        <f>'Current Income Tax Expense'!C66</f>
        <v>415.84</v>
      </c>
      <c r="D40" s="261" t="str">
        <f>'Current Income Tax Expense'!D66</f>
        <v>- - - - -</v>
      </c>
      <c r="E40" s="261" t="str">
        <f>'Current Income Tax Expense'!E66</f>
        <v>U</v>
      </c>
      <c r="F40" s="288">
        <f>ROUND(-'Current Income Tax Expense'!F66*0.245866,0)</f>
        <v>145</v>
      </c>
      <c r="G40" s="288">
        <f>ROUND(-'Current Income Tax Expense'!G66*0.245866,0)</f>
        <v>0</v>
      </c>
      <c r="H40" s="288">
        <f>ROUND(-'Current Income Tax Expense'!H66*0.245866,0)</f>
        <v>145</v>
      </c>
      <c r="I40" s="288">
        <f>-ROUND('Current Income Tax Expense'!I66*0.245866,0)</f>
        <v>0</v>
      </c>
      <c r="J40" s="288">
        <f t="shared" si="20"/>
        <v>145</v>
      </c>
      <c r="K40" s="261" t="str">
        <f>'Current Income Tax Expense'!K66</f>
        <v>OTHER</v>
      </c>
      <c r="L40" s="300">
        <f>SUMIF('Allocation Factors'!$B$3:$B$88,'Deferred Income Tax Expense'!K40,'Allocation Factors'!$P$3:$P$88)</f>
        <v>0</v>
      </c>
      <c r="M40" s="288">
        <f t="shared" si="21"/>
        <v>0</v>
      </c>
      <c r="N40" s="288">
        <f t="shared" si="22"/>
        <v>0</v>
      </c>
      <c r="O40" s="288">
        <f t="shared" si="23"/>
        <v>0</v>
      </c>
    </row>
    <row r="41" spans="1:15">
      <c r="A41" s="84" t="str">
        <f>'Current Income Tax Expense'!A67</f>
        <v>Reg Asset - Emergency Service Programs - Battery Storage - CA</v>
      </c>
      <c r="B41" s="261">
        <f>'Current Income Tax Expense'!B67</f>
        <v>286929</v>
      </c>
      <c r="C41" s="299">
        <f>'Current Income Tax Expense'!C67</f>
        <v>415.84100000000001</v>
      </c>
      <c r="D41" s="261" t="str">
        <f>'Current Income Tax Expense'!D67</f>
        <v>- - - - -</v>
      </c>
      <c r="E41" s="261" t="str">
        <f>'Current Income Tax Expense'!E67</f>
        <v>U</v>
      </c>
      <c r="F41" s="288">
        <f>ROUND(-'Current Income Tax Expense'!F67*0.245866,0)</f>
        <v>49847</v>
      </c>
      <c r="G41" s="288">
        <f>ROUND(-'Current Income Tax Expense'!G67*0.245866,0)</f>
        <v>0</v>
      </c>
      <c r="H41" s="288">
        <f>ROUND(-'Current Income Tax Expense'!H67*0.245866,0)</f>
        <v>49847</v>
      </c>
      <c r="I41" s="288">
        <f>-ROUND('Current Income Tax Expense'!I67*0.245866,0)</f>
        <v>0</v>
      </c>
      <c r="J41" s="288">
        <f t="shared" si="20"/>
        <v>49847</v>
      </c>
      <c r="K41" s="261" t="str">
        <f>'Current Income Tax Expense'!K67</f>
        <v>OTHER</v>
      </c>
      <c r="L41" s="300">
        <f>SUMIF('Allocation Factors'!$B$3:$B$88,'Deferred Income Tax Expense'!K41,'Allocation Factors'!$P$3:$P$88)</f>
        <v>0</v>
      </c>
      <c r="M41" s="288">
        <f t="shared" si="21"/>
        <v>0</v>
      </c>
      <c r="N41" s="288">
        <f t="shared" si="22"/>
        <v>0</v>
      </c>
      <c r="O41" s="288">
        <f t="shared" si="23"/>
        <v>0</v>
      </c>
    </row>
    <row r="42" spans="1:15">
      <c r="A42" s="84" t="str">
        <f>'Current Income Tax Expense'!A68</f>
        <v>Reg Asset - Powerdale Decommissioning - ID</v>
      </c>
      <c r="B42" s="261">
        <f>'Current Income Tax Expense'!B68</f>
        <v>287864</v>
      </c>
      <c r="C42" s="299">
        <f>'Current Income Tax Expense'!C68</f>
        <v>415.85199999999998</v>
      </c>
      <c r="D42" s="261" t="str">
        <f>'Current Income Tax Expense'!D68</f>
        <v>- - - - -</v>
      </c>
      <c r="E42" s="261" t="str">
        <f>'Current Income Tax Expense'!E68</f>
        <v>U</v>
      </c>
      <c r="F42" s="288">
        <f>ROUND(-'Current Income Tax Expense'!F68*0.245866,0)</f>
        <v>-1395</v>
      </c>
      <c r="G42" s="288">
        <f>ROUND(-'Current Income Tax Expense'!G68*0.245866,0)</f>
        <v>0</v>
      </c>
      <c r="H42" s="288">
        <f>ROUND(-'Current Income Tax Expense'!H68*0.245866,0)</f>
        <v>-1395</v>
      </c>
      <c r="I42" s="288">
        <f>-ROUND('Current Income Tax Expense'!I68*0.245866,0)</f>
        <v>0</v>
      </c>
      <c r="J42" s="288">
        <f t="shared" si="20"/>
        <v>-1395</v>
      </c>
      <c r="K42" s="261" t="str">
        <f>'Current Income Tax Expense'!K68</f>
        <v>IDU</v>
      </c>
      <c r="L42" s="300">
        <f>SUMIF('Allocation Factors'!$B$3:$B$88,'Deferred Income Tax Expense'!K42,'Allocation Factors'!$P$3:$P$88)</f>
        <v>0</v>
      </c>
      <c r="M42" s="288">
        <f t="shared" si="21"/>
        <v>0</v>
      </c>
      <c r="N42" s="288">
        <f t="shared" si="22"/>
        <v>0</v>
      </c>
      <c r="O42" s="288">
        <f t="shared" si="23"/>
        <v>0</v>
      </c>
    </row>
    <row r="43" spans="1:15">
      <c r="A43" s="84" t="str">
        <f>'Current Income Tax Expense'!A69</f>
        <v xml:space="preserve">Reg Asset - Storm Damage Deferral - CA </v>
      </c>
      <c r="B43" s="261">
        <f>'Current Income Tax Expense'!B69</f>
        <v>287860</v>
      </c>
      <c r="C43" s="299">
        <f>'Current Income Tax Expense'!C69</f>
        <v>415.85500000000002</v>
      </c>
      <c r="D43" s="261" t="str">
        <f>'Current Income Tax Expense'!D69</f>
        <v>- - - - -</v>
      </c>
      <c r="E43" s="261" t="str">
        <f>'Current Income Tax Expense'!E69</f>
        <v>U</v>
      </c>
      <c r="F43" s="288">
        <f>ROUND(-'Current Income Tax Expense'!F69*0.245866,0)</f>
        <v>-21597</v>
      </c>
      <c r="G43" s="288">
        <f>ROUND(-'Current Income Tax Expense'!G69*0.245866,0)</f>
        <v>0</v>
      </c>
      <c r="H43" s="288">
        <f>ROUND(-'Current Income Tax Expense'!H69*0.245866,0)</f>
        <v>-21597</v>
      </c>
      <c r="I43" s="288">
        <f>-ROUND('Current Income Tax Expense'!I69*0.245866,0)</f>
        <v>0</v>
      </c>
      <c r="J43" s="288">
        <f t="shared" si="20"/>
        <v>-21597</v>
      </c>
      <c r="K43" s="261" t="str">
        <f>'Current Income Tax Expense'!K69</f>
        <v>OTHER</v>
      </c>
      <c r="L43" s="300">
        <f>SUMIF('Allocation Factors'!$B$3:$B$88,'Deferred Income Tax Expense'!K43,'Allocation Factors'!$P$3:$P$88)</f>
        <v>0</v>
      </c>
      <c r="M43" s="288">
        <f t="shared" si="21"/>
        <v>0</v>
      </c>
      <c r="N43" s="288">
        <f t="shared" si="22"/>
        <v>0</v>
      </c>
      <c r="O43" s="288">
        <f t="shared" si="23"/>
        <v>0</v>
      </c>
    </row>
    <row r="44" spans="1:15">
      <c r="A44" s="84" t="str">
        <f>'Current Income Tax Expense'!A70</f>
        <v>Reg Asset - Deferred Overburden Costs - ID</v>
      </c>
      <c r="B44" s="261">
        <f>'Current Income Tax Expense'!B70</f>
        <v>287861</v>
      </c>
      <c r="C44" s="299">
        <f>'Current Income Tax Expense'!C70</f>
        <v>415.85700000000003</v>
      </c>
      <c r="D44" s="261" t="str">
        <f>'Current Income Tax Expense'!D70</f>
        <v>- - - - -</v>
      </c>
      <c r="E44" s="261" t="str">
        <f>'Current Income Tax Expense'!E70</f>
        <v>U</v>
      </c>
      <c r="F44" s="288">
        <f>ROUND(-'Current Income Tax Expense'!F70*0.245866,0)</f>
        <v>74844</v>
      </c>
      <c r="G44" s="288">
        <f>ROUND(-'Current Income Tax Expense'!G70*0.245866,0)</f>
        <v>0</v>
      </c>
      <c r="H44" s="288">
        <f>ROUND(-'Current Income Tax Expense'!H70*0.245866,0)</f>
        <v>74844</v>
      </c>
      <c r="I44" s="288">
        <f>-ROUND('Current Income Tax Expense'!I70*0.245866,0)</f>
        <v>0</v>
      </c>
      <c r="J44" s="288">
        <f t="shared" si="20"/>
        <v>74844</v>
      </c>
      <c r="K44" s="261" t="str">
        <f>'Current Income Tax Expense'!K70</f>
        <v>OTHER</v>
      </c>
      <c r="L44" s="300">
        <f>SUMIF('Allocation Factors'!$B$3:$B$88,'Deferred Income Tax Expense'!K44,'Allocation Factors'!$P$3:$P$88)</f>
        <v>0</v>
      </c>
      <c r="M44" s="288">
        <f t="shared" si="21"/>
        <v>0</v>
      </c>
      <c r="N44" s="288">
        <f t="shared" si="22"/>
        <v>0</v>
      </c>
      <c r="O44" s="288">
        <f t="shared" si="23"/>
        <v>0</v>
      </c>
    </row>
    <row r="45" spans="1:15">
      <c r="A45" s="84" t="str">
        <f>'Current Income Tax Expense'!A71</f>
        <v>Reg Asset - Deferred Overburden Costs - WY</v>
      </c>
      <c r="B45" s="261">
        <f>'Current Income Tax Expense'!B71</f>
        <v>287868</v>
      </c>
      <c r="C45" s="299">
        <f>'Current Income Tax Expense'!C71</f>
        <v>415.858</v>
      </c>
      <c r="D45" s="261" t="str">
        <f>'Current Income Tax Expense'!D71</f>
        <v>- - - - -</v>
      </c>
      <c r="E45" s="261" t="str">
        <f>'Current Income Tax Expense'!E71</f>
        <v>U</v>
      </c>
      <c r="F45" s="288">
        <f>ROUND(-'Current Income Tax Expense'!F71*0.245866,0)</f>
        <v>151092</v>
      </c>
      <c r="G45" s="288">
        <f>ROUND(-'Current Income Tax Expense'!G71*0.245866,0)</f>
        <v>0</v>
      </c>
      <c r="H45" s="288">
        <f>ROUND(-'Current Income Tax Expense'!H71*0.245866,0)</f>
        <v>151092</v>
      </c>
      <c r="I45" s="288">
        <f>-ROUND('Current Income Tax Expense'!I71*0.245866,0)</f>
        <v>0</v>
      </c>
      <c r="J45" s="288">
        <f t="shared" si="20"/>
        <v>151092</v>
      </c>
      <c r="K45" s="261" t="str">
        <f>'Current Income Tax Expense'!K71</f>
        <v>WYP</v>
      </c>
      <c r="L45" s="300">
        <f>SUMIF('Allocation Factors'!$B$3:$B$88,'Deferred Income Tax Expense'!K45,'Allocation Factors'!$P$3:$P$88)</f>
        <v>0</v>
      </c>
      <c r="M45" s="288">
        <f t="shared" si="21"/>
        <v>0</v>
      </c>
      <c r="N45" s="288">
        <f t="shared" si="22"/>
        <v>0</v>
      </c>
      <c r="O45" s="288">
        <f t="shared" si="23"/>
        <v>0</v>
      </c>
    </row>
    <row r="46" spans="1:15">
      <c r="A46" s="84" t="str">
        <f>'Current Income Tax Expense'!A72</f>
        <v>Reg Asset - Solar Incentive Program - UT</v>
      </c>
      <c r="B46" s="261">
        <f>'Current Income Tax Expense'!B72</f>
        <v>287971</v>
      </c>
      <c r="C46" s="299">
        <f>'Current Income Tax Expense'!C72</f>
        <v>415.86799999999999</v>
      </c>
      <c r="D46" s="261" t="str">
        <f>'Current Income Tax Expense'!D72</f>
        <v>- - - - -</v>
      </c>
      <c r="E46" s="261" t="str">
        <f>'Current Income Tax Expense'!E72</f>
        <v>U</v>
      </c>
      <c r="F46" s="288">
        <f>ROUND(-'Current Income Tax Expense'!F72*0.245866,0)</f>
        <v>-1627526</v>
      </c>
      <c r="G46" s="288">
        <f>ROUND(-'Current Income Tax Expense'!G72*0.245866,0)</f>
        <v>0</v>
      </c>
      <c r="H46" s="288">
        <f>ROUND(-'Current Income Tax Expense'!H72*0.245866,0)</f>
        <v>-1627526</v>
      </c>
      <c r="I46" s="288">
        <f>-ROUND('Current Income Tax Expense'!I72*0.245866,0)</f>
        <v>0</v>
      </c>
      <c r="J46" s="288">
        <f t="shared" si="20"/>
        <v>-1627526</v>
      </c>
      <c r="K46" s="261" t="str">
        <f>'Current Income Tax Expense'!K72</f>
        <v>OTHER</v>
      </c>
      <c r="L46" s="300">
        <f>SUMIF('Allocation Factors'!$B$3:$B$88,'Deferred Income Tax Expense'!K46,'Allocation Factors'!$P$3:$P$88)</f>
        <v>0</v>
      </c>
      <c r="M46" s="288">
        <f t="shared" si="21"/>
        <v>0</v>
      </c>
      <c r="N46" s="288">
        <f t="shared" si="22"/>
        <v>0</v>
      </c>
      <c r="O46" s="288">
        <f t="shared" si="23"/>
        <v>0</v>
      </c>
    </row>
    <row r="47" spans="1:15">
      <c r="A47" s="84" t="str">
        <f>'Current Income Tax Expense'!A73</f>
        <v>Reg Asset - Deferred Excess NPC - OR</v>
      </c>
      <c r="B47" s="261">
        <f>'Current Income Tax Expense'!B73</f>
        <v>287882</v>
      </c>
      <c r="C47" s="299">
        <f>'Current Income Tax Expense'!C73</f>
        <v>415.87599999999998</v>
      </c>
      <c r="D47" s="261" t="str">
        <f>'Current Income Tax Expense'!D73</f>
        <v>- - - - -</v>
      </c>
      <c r="E47" s="261" t="str">
        <f>'Current Income Tax Expense'!E73</f>
        <v>U</v>
      </c>
      <c r="F47" s="288">
        <f>ROUND(-'Current Income Tax Expense'!F73*0.245866,0)</f>
        <v>-196627</v>
      </c>
      <c r="G47" s="288">
        <f>ROUND(-'Current Income Tax Expense'!G73*0.245866,0)</f>
        <v>0</v>
      </c>
      <c r="H47" s="288">
        <f>ROUND(-'Current Income Tax Expense'!H73*0.245866,0)</f>
        <v>-196627</v>
      </c>
      <c r="I47" s="288">
        <f>-ROUND('Current Income Tax Expense'!I73*0.245866,0)</f>
        <v>0</v>
      </c>
      <c r="J47" s="288">
        <f t="shared" si="20"/>
        <v>-196627</v>
      </c>
      <c r="K47" s="261" t="str">
        <f>'Current Income Tax Expense'!K73</f>
        <v>OTHER</v>
      </c>
      <c r="L47" s="300">
        <f>SUMIF('Allocation Factors'!$B$3:$B$88,'Deferred Income Tax Expense'!K47,'Allocation Factors'!$P$3:$P$88)</f>
        <v>0</v>
      </c>
      <c r="M47" s="288">
        <f t="shared" si="21"/>
        <v>0</v>
      </c>
      <c r="N47" s="288">
        <f t="shared" si="22"/>
        <v>0</v>
      </c>
      <c r="O47" s="288">
        <f t="shared" si="23"/>
        <v>0</v>
      </c>
    </row>
    <row r="48" spans="1:15">
      <c r="A48" s="84" t="str">
        <f>'Current Income Tax Expense'!A74</f>
        <v>Reg Asset - Deferred Excess NPC - WA Hydro</v>
      </c>
      <c r="B48" s="261">
        <f>'Current Income Tax Expense'!B74</f>
        <v>287573</v>
      </c>
      <c r="C48" s="299">
        <f>'Current Income Tax Expense'!C74</f>
        <v>415.87299999999999</v>
      </c>
      <c r="D48" s="261" t="str">
        <f>'Current Income Tax Expense'!D74</f>
        <v>- - - - -</v>
      </c>
      <c r="E48" s="261" t="str">
        <f>'Current Income Tax Expense'!E74</f>
        <v>NR</v>
      </c>
      <c r="F48" s="288">
        <f>ROUND(-'Current Income Tax Expense'!F74*0.245866,0)</f>
        <v>5754500</v>
      </c>
      <c r="G48" s="288">
        <f>ROUND(-'Current Income Tax Expense'!G74*0.245866,0)</f>
        <v>0</v>
      </c>
      <c r="H48" s="288">
        <f>ROUND(-'Current Income Tax Expense'!H74*0.245866,0)</f>
        <v>0</v>
      </c>
      <c r="I48" s="288">
        <f>-ROUND('Current Income Tax Expense'!I74*0.245866,0)</f>
        <v>0</v>
      </c>
      <c r="J48" s="288">
        <f t="shared" si="20"/>
        <v>0</v>
      </c>
      <c r="K48" s="261" t="str">
        <f>'Current Income Tax Expense'!K74</f>
        <v>NREG</v>
      </c>
      <c r="L48" s="300">
        <f>SUMIF('Allocation Factors'!$B$3:$B$88,'Deferred Income Tax Expense'!K48,'Allocation Factors'!$P$3:$P$88)</f>
        <v>0</v>
      </c>
      <c r="M48" s="288">
        <f t="shared" si="21"/>
        <v>0</v>
      </c>
      <c r="N48" s="288">
        <f t="shared" si="22"/>
        <v>0</v>
      </c>
      <c r="O48" s="288">
        <f t="shared" si="23"/>
        <v>0</v>
      </c>
    </row>
    <row r="49" spans="1:15">
      <c r="A49" s="84" t="str">
        <f>'Current Income Tax Expense'!A75</f>
        <v>Reg Liability - Depreciation Decrease - OR</v>
      </c>
      <c r="B49" s="261">
        <f>'Current Income Tax Expense'!B75</f>
        <v>287486</v>
      </c>
      <c r="C49" s="299">
        <f>'Current Income Tax Expense'!C75</f>
        <v>415.92599999999999</v>
      </c>
      <c r="D49" s="261" t="str">
        <f>'Current Income Tax Expense'!D75</f>
        <v>- - - - -</v>
      </c>
      <c r="E49" s="261" t="str">
        <f>'Current Income Tax Expense'!E75</f>
        <v>U</v>
      </c>
      <c r="F49" s="288">
        <f>ROUND(-'Current Income Tax Expense'!F75*0.245866,0)</f>
        <v>620615</v>
      </c>
      <c r="G49" s="288">
        <f>ROUND(-'Current Income Tax Expense'!G75*0.245866,0)</f>
        <v>0</v>
      </c>
      <c r="H49" s="288">
        <f>ROUND(-'Current Income Tax Expense'!H75*0.245866,0)</f>
        <v>620615</v>
      </c>
      <c r="I49" s="288">
        <f>-ROUND('Current Income Tax Expense'!I75*0.245866,0)</f>
        <v>0</v>
      </c>
      <c r="J49" s="288">
        <f t="shared" si="20"/>
        <v>620615</v>
      </c>
      <c r="K49" s="261" t="str">
        <f>'Current Income Tax Expense'!K75</f>
        <v>OTHER</v>
      </c>
      <c r="L49" s="300">
        <f>SUMIF('Allocation Factors'!$B$3:$B$88,'Deferred Income Tax Expense'!K49,'Allocation Factors'!$P$3:$P$88)</f>
        <v>0</v>
      </c>
      <c r="M49" s="288">
        <f t="shared" si="21"/>
        <v>0</v>
      </c>
      <c r="N49" s="288">
        <f t="shared" si="22"/>
        <v>0</v>
      </c>
      <c r="O49" s="288">
        <f t="shared" si="23"/>
        <v>0</v>
      </c>
    </row>
    <row r="50" spans="1:15">
      <c r="A50" s="84" t="str">
        <f>'Current Income Tax Expense'!A76</f>
        <v>Reg Asset - Carbon Plant Decommissioning/Inventory - WY</v>
      </c>
      <c r="B50" s="261">
        <f>'Current Income Tax Expense'!B76</f>
        <v>286899</v>
      </c>
      <c r="C50" s="299">
        <f>'Current Income Tax Expense'!C76</f>
        <v>415.93900000000002</v>
      </c>
      <c r="D50" s="261" t="str">
        <f>'Current Income Tax Expense'!D76</f>
        <v>- - - - -</v>
      </c>
      <c r="E50" s="261" t="str">
        <f>'Current Income Tax Expense'!E76</f>
        <v>U</v>
      </c>
      <c r="F50" s="288">
        <f>ROUND(-'Current Income Tax Expense'!F76*0.245866,0)</f>
        <v>128650</v>
      </c>
      <c r="G50" s="288">
        <f>ROUND(-'Current Income Tax Expense'!G76*0.245866,0)</f>
        <v>0</v>
      </c>
      <c r="H50" s="288">
        <f>ROUND(-'Current Income Tax Expense'!H76*0.245866,0)</f>
        <v>128650</v>
      </c>
      <c r="I50" s="288">
        <f>-ROUND('Current Income Tax Expense'!I76*0.245866,0)</f>
        <v>0</v>
      </c>
      <c r="J50" s="288">
        <f t="shared" si="20"/>
        <v>128650</v>
      </c>
      <c r="K50" s="261" t="str">
        <f>'Current Income Tax Expense'!K76</f>
        <v>WYP</v>
      </c>
      <c r="L50" s="300">
        <f>SUMIF('Allocation Factors'!$B$3:$B$88,'Deferred Income Tax Expense'!K50,'Allocation Factors'!$P$3:$P$88)</f>
        <v>0</v>
      </c>
      <c r="M50" s="288">
        <f t="shared" si="21"/>
        <v>0</v>
      </c>
      <c r="N50" s="288">
        <f t="shared" si="22"/>
        <v>0</v>
      </c>
      <c r="O50" s="288">
        <f t="shared" si="23"/>
        <v>0</v>
      </c>
    </row>
    <row r="51" spans="1:15">
      <c r="A51" s="84" t="str">
        <f>'Current Income Tax Expense'!A77</f>
        <v>Reg Liability - Steam Decommissioning - WA</v>
      </c>
      <c r="B51" s="261">
        <f>'Current Income Tax Expense'!B77</f>
        <v>287173</v>
      </c>
      <c r="C51" s="299">
        <f>'Current Income Tax Expense'!C77</f>
        <v>415.94200000000001</v>
      </c>
      <c r="D51" s="261" t="str">
        <f>'Current Income Tax Expense'!D77</f>
        <v>- - - - -</v>
      </c>
      <c r="E51" s="261" t="str">
        <f>'Current Income Tax Expense'!E77</f>
        <v>U</v>
      </c>
      <c r="F51" s="288">
        <f>ROUND(-'Current Income Tax Expense'!F77*0.245866,0)</f>
        <v>-877647</v>
      </c>
      <c r="G51" s="288">
        <f>ROUND(-'Current Income Tax Expense'!G77*0.245866,0)</f>
        <v>0</v>
      </c>
      <c r="H51" s="288">
        <f>ROUND(-'Current Income Tax Expense'!H77*0.245866,0)</f>
        <v>-877647</v>
      </c>
      <c r="I51" s="288">
        <f>-ROUND('Current Income Tax Expense'!I77*0.245866,0)</f>
        <v>0</v>
      </c>
      <c r="J51" s="288">
        <f t="shared" si="20"/>
        <v>-877647</v>
      </c>
      <c r="K51" s="261" t="str">
        <f>'Current Income Tax Expense'!K77</f>
        <v>CAGE</v>
      </c>
      <c r="L51" s="300">
        <f>SUMIF('Allocation Factors'!$B$3:$B$88,'Deferred Income Tax Expense'!K51,'Allocation Factors'!$P$3:$P$88)</f>
        <v>0</v>
      </c>
      <c r="M51" s="288">
        <f t="shared" si="21"/>
        <v>0</v>
      </c>
      <c r="N51" s="288">
        <f t="shared" si="22"/>
        <v>0</v>
      </c>
      <c r="O51" s="288">
        <f t="shared" si="23"/>
        <v>0</v>
      </c>
    </row>
    <row r="52" spans="1:15">
      <c r="A52" s="84" t="str">
        <f>'Current Income Tax Expense'!A78</f>
        <v>Reg Asset - OR Asset Sale Gain Giveback</v>
      </c>
      <c r="B52" s="261">
        <f>'Current Income Tax Expense'!B78</f>
        <v>287919</v>
      </c>
      <c r="C52" s="299">
        <f>'Current Income Tax Expense'!C78</f>
        <v>425.10500000000002</v>
      </c>
      <c r="D52" s="261" t="str">
        <f>'Current Income Tax Expense'!D78</f>
        <v>- - - - -</v>
      </c>
      <c r="E52" s="261" t="str">
        <f>'Current Income Tax Expense'!E78</f>
        <v>U</v>
      </c>
      <c r="F52" s="288">
        <f>ROUND(-'Current Income Tax Expense'!F78*0.245866,0)</f>
        <v>54161</v>
      </c>
      <c r="G52" s="288">
        <f>ROUND(-'Current Income Tax Expense'!G78*0.245866,0)</f>
        <v>0</v>
      </c>
      <c r="H52" s="288">
        <f>ROUND(-'Current Income Tax Expense'!H78*0.245866,0)</f>
        <v>54161</v>
      </c>
      <c r="I52" s="288">
        <f>-ROUND('Current Income Tax Expense'!I78*0.245866,0)</f>
        <v>0</v>
      </c>
      <c r="J52" s="288">
        <f t="shared" si="20"/>
        <v>54161</v>
      </c>
      <c r="K52" s="261" t="str">
        <f>'Current Income Tax Expense'!K78</f>
        <v>OTHER</v>
      </c>
      <c r="L52" s="300">
        <f>SUMIF('Allocation Factors'!$B$3:$B$88,'Deferred Income Tax Expense'!K52,'Allocation Factors'!$P$3:$P$88)</f>
        <v>0</v>
      </c>
      <c r="M52" s="288">
        <f t="shared" si="21"/>
        <v>0</v>
      </c>
      <c r="N52" s="288">
        <f t="shared" si="22"/>
        <v>0</v>
      </c>
      <c r="O52" s="288">
        <f t="shared" si="23"/>
        <v>0</v>
      </c>
    </row>
    <row r="53" spans="1:15">
      <c r="A53" s="84" t="str">
        <f>'Current Income Tax Expense'!A79</f>
        <v>Bear River Settlement Agreement</v>
      </c>
      <c r="B53" s="261">
        <f>'Current Income Tax Expense'!B79</f>
        <v>287392</v>
      </c>
      <c r="C53" s="299">
        <f>'Current Income Tax Expense'!C79</f>
        <v>425.12</v>
      </c>
      <c r="D53" s="261" t="str">
        <f>'Current Income Tax Expense'!D79</f>
        <v>- - - - -</v>
      </c>
      <c r="E53" s="261" t="str">
        <f>'Current Income Tax Expense'!E79</f>
        <v>NR</v>
      </c>
      <c r="F53" s="288">
        <f>ROUND(-'Current Income Tax Expense'!F79*0.245866,0)</f>
        <v>33499</v>
      </c>
      <c r="G53" s="288">
        <f>ROUND(-'Current Income Tax Expense'!G79*0.245866,0)</f>
        <v>0</v>
      </c>
      <c r="H53" s="288">
        <f>ROUND(-'Current Income Tax Expense'!H79*0.245866,0)</f>
        <v>0</v>
      </c>
      <c r="I53" s="288">
        <f>-ROUND('Current Income Tax Expense'!I79*0.245866,0)</f>
        <v>0</v>
      </c>
      <c r="J53" s="288">
        <f t="shared" si="20"/>
        <v>0</v>
      </c>
      <c r="K53" s="261" t="str">
        <f>'Current Income Tax Expense'!K79</f>
        <v>NREG</v>
      </c>
      <c r="L53" s="300">
        <f>SUMIF('Allocation Factors'!$B$3:$B$88,'Deferred Income Tax Expense'!K53,'Allocation Factors'!$P$3:$P$88)</f>
        <v>0</v>
      </c>
      <c r="M53" s="288">
        <f t="shared" si="21"/>
        <v>0</v>
      </c>
      <c r="N53" s="288">
        <f t="shared" si="22"/>
        <v>0</v>
      </c>
      <c r="O53" s="288">
        <f t="shared" si="23"/>
        <v>0</v>
      </c>
    </row>
    <row r="54" spans="1:15">
      <c r="A54" s="84" t="str">
        <f>'Current Income Tax Expense'!A80</f>
        <v>Rogue River - Habitat Enhancement Liability</v>
      </c>
      <c r="B54" s="261">
        <f>'Current Income Tax Expense'!B80</f>
        <v>287564</v>
      </c>
      <c r="C54" s="299">
        <f>'Current Income Tax Expense'!C80</f>
        <v>425.13</v>
      </c>
      <c r="D54" s="261" t="str">
        <f>'Current Income Tax Expense'!D80</f>
        <v>- - - - -</v>
      </c>
      <c r="E54" s="261" t="str">
        <f>'Current Income Tax Expense'!E80</f>
        <v>NR</v>
      </c>
      <c r="F54" s="288">
        <f>ROUND(-'Current Income Tax Expense'!F80*0.245866,0)</f>
        <v>21139</v>
      </c>
      <c r="G54" s="288">
        <f>ROUND(-'Current Income Tax Expense'!G80*0.245866,0)</f>
        <v>0</v>
      </c>
      <c r="H54" s="288">
        <f>ROUND(-'Current Income Tax Expense'!H80*0.245866,0)</f>
        <v>0</v>
      </c>
      <c r="I54" s="288">
        <f>-ROUND('Current Income Tax Expense'!I80*0.245866,0)</f>
        <v>0</v>
      </c>
      <c r="J54" s="288">
        <f t="shared" si="20"/>
        <v>0</v>
      </c>
      <c r="K54" s="261" t="str">
        <f>'Current Income Tax Expense'!K80</f>
        <v>NREG</v>
      </c>
      <c r="L54" s="300">
        <f>SUMIF('Allocation Factors'!$B$3:$B$88,'Deferred Income Tax Expense'!K54,'Allocation Factors'!$P$3:$P$88)</f>
        <v>0</v>
      </c>
      <c r="M54" s="288">
        <f t="shared" si="21"/>
        <v>0</v>
      </c>
      <c r="N54" s="288">
        <f t="shared" si="22"/>
        <v>0</v>
      </c>
      <c r="O54" s="288">
        <f t="shared" si="23"/>
        <v>0</v>
      </c>
    </row>
    <row r="55" spans="1:15">
      <c r="A55" s="84" t="str">
        <f>'Current Income Tax Expense'!A81</f>
        <v>Lewis River Settlement Agreement</v>
      </c>
      <c r="B55" s="261">
        <f>'Current Income Tax Expense'!B81</f>
        <v>287290</v>
      </c>
      <c r="C55" s="299">
        <f>'Current Income Tax Expense'!C81</f>
        <v>425.15</v>
      </c>
      <c r="D55" s="261" t="str">
        <f>'Current Income Tax Expense'!D81</f>
        <v>- - - - -</v>
      </c>
      <c r="E55" s="261" t="str">
        <f>'Current Income Tax Expense'!E81</f>
        <v>NR</v>
      </c>
      <c r="F55" s="288">
        <f>ROUND(-'Current Income Tax Expense'!F81*0.245866,0)</f>
        <v>14286</v>
      </c>
      <c r="G55" s="288">
        <f>ROUND(-'Current Income Tax Expense'!G81*0.245866,0)</f>
        <v>0</v>
      </c>
      <c r="H55" s="288">
        <f>ROUND(-'Current Income Tax Expense'!H81*0.245866,0)</f>
        <v>0</v>
      </c>
      <c r="I55" s="288">
        <f>-ROUND('Current Income Tax Expense'!I81*0.245866,0)</f>
        <v>0</v>
      </c>
      <c r="J55" s="288">
        <f t="shared" si="20"/>
        <v>0</v>
      </c>
      <c r="K55" s="261" t="str">
        <f>'Current Income Tax Expense'!K81</f>
        <v>NREG</v>
      </c>
      <c r="L55" s="300">
        <f>SUMIF('Allocation Factors'!$B$3:$B$88,'Deferred Income Tax Expense'!K55,'Allocation Factors'!$P$3:$P$88)</f>
        <v>0</v>
      </c>
      <c r="M55" s="288">
        <f t="shared" si="21"/>
        <v>0</v>
      </c>
      <c r="N55" s="288">
        <f t="shared" si="22"/>
        <v>0</v>
      </c>
      <c r="O55" s="288">
        <f t="shared" si="23"/>
        <v>0</v>
      </c>
    </row>
    <row r="56" spans="1:15">
      <c r="A56" s="84" t="str">
        <f>'Current Income Tax Expense'!A82</f>
        <v>Lease Liability (Operating Lease)</v>
      </c>
      <c r="B56" s="261">
        <f>'Current Income Tax Expense'!B82</f>
        <v>287183</v>
      </c>
      <c r="C56" s="299">
        <f>'Current Income Tax Expense'!C82</f>
        <v>425.16</v>
      </c>
      <c r="D56" s="261" t="str">
        <f>'Current Income Tax Expense'!D82</f>
        <v>- - - - -</v>
      </c>
      <c r="E56" s="261" t="str">
        <f>'Current Income Tax Expense'!E82</f>
        <v>NR</v>
      </c>
      <c r="F56" s="288">
        <f>ROUND(-'Current Income Tax Expense'!F82*0.245866,0)</f>
        <v>400906</v>
      </c>
      <c r="G56" s="288">
        <f>ROUND(-'Current Income Tax Expense'!G82*0.245866,0)</f>
        <v>0</v>
      </c>
      <c r="H56" s="288">
        <f>ROUND(-'Current Income Tax Expense'!H82*0.245866,0)</f>
        <v>0</v>
      </c>
      <c r="I56" s="288">
        <f>-ROUND('Current Income Tax Expense'!I82*0.245866,0)</f>
        <v>0</v>
      </c>
      <c r="J56" s="288">
        <f t="shared" si="20"/>
        <v>0</v>
      </c>
      <c r="K56" s="261" t="str">
        <f>'Current Income Tax Expense'!K82</f>
        <v>NREG</v>
      </c>
      <c r="L56" s="300">
        <f>SUMIF('Allocation Factors'!$B$3:$B$88,'Deferred Income Tax Expense'!K56,'Allocation Factors'!$P$3:$P$88)</f>
        <v>0</v>
      </c>
      <c r="M56" s="288">
        <f t="shared" si="21"/>
        <v>0</v>
      </c>
      <c r="N56" s="288">
        <f t="shared" si="22"/>
        <v>0</v>
      </c>
      <c r="O56" s="288">
        <f t="shared" si="23"/>
        <v>0</v>
      </c>
    </row>
    <row r="57" spans="1:15">
      <c r="A57" s="84" t="str">
        <f>'Current Income Tax Expense'!A83</f>
        <v>Deferred Revenue - Other</v>
      </c>
      <c r="B57" s="261">
        <f>'Current Income Tax Expense'!B83</f>
        <v>287211</v>
      </c>
      <c r="C57" s="299">
        <f>'Current Income Tax Expense'!C83</f>
        <v>425.226</v>
      </c>
      <c r="D57" s="261" t="str">
        <f>'Current Income Tax Expense'!D83</f>
        <v>- - - - -</v>
      </c>
      <c r="E57" s="261" t="str">
        <f>'Current Income Tax Expense'!E83</f>
        <v>NR</v>
      </c>
      <c r="F57" s="288">
        <f>ROUND(-'Current Income Tax Expense'!F83*0.245866,0)</f>
        <v>150552</v>
      </c>
      <c r="G57" s="288">
        <f>ROUND(-'Current Income Tax Expense'!G83*0.245866,0)</f>
        <v>0</v>
      </c>
      <c r="H57" s="288">
        <f>ROUND(-'Current Income Tax Expense'!H83*0.245866,0)</f>
        <v>0</v>
      </c>
      <c r="I57" s="288">
        <f>-ROUND('Current Income Tax Expense'!I83*0.245866,0)</f>
        <v>0</v>
      </c>
      <c r="J57" s="288">
        <f t="shared" si="20"/>
        <v>0</v>
      </c>
      <c r="K57" s="261" t="str">
        <f>'Current Income Tax Expense'!K83</f>
        <v>NREG</v>
      </c>
      <c r="L57" s="300">
        <f>SUMIF('Allocation Factors'!$B$3:$B$88,'Deferred Income Tax Expense'!K57,'Allocation Factors'!$P$3:$P$88)</f>
        <v>0</v>
      </c>
      <c r="M57" s="288">
        <f t="shared" si="21"/>
        <v>0</v>
      </c>
      <c r="N57" s="288">
        <f t="shared" si="22"/>
        <v>0</v>
      </c>
      <c r="O57" s="288">
        <f t="shared" si="23"/>
        <v>0</v>
      </c>
    </row>
    <row r="58" spans="1:15">
      <c r="A58" s="84" t="str">
        <f>'Current Income Tax Expense'!A84</f>
        <v>Hydro Relicensing Obligation</v>
      </c>
      <c r="B58" s="261">
        <f>'Current Income Tax Expense'!B84</f>
        <v>287928</v>
      </c>
      <c r="C58" s="299">
        <f>'Current Income Tax Expense'!C84</f>
        <v>425.31</v>
      </c>
      <c r="D58" s="261" t="str">
        <f>'Current Income Tax Expense'!D84</f>
        <v>- - - - -</v>
      </c>
      <c r="E58" s="261" t="str">
        <f>'Current Income Tax Expense'!E84</f>
        <v>NR</v>
      </c>
      <c r="F58" s="288">
        <f>ROUND(-'Current Income Tax Expense'!F84*0.245866,0)</f>
        <v>-327613</v>
      </c>
      <c r="G58" s="288">
        <f>ROUND(-'Current Income Tax Expense'!G84*0.245866,0)</f>
        <v>0</v>
      </c>
      <c r="H58" s="288">
        <f>ROUND(-'Current Income Tax Expense'!H84*0.245866,0)</f>
        <v>0</v>
      </c>
      <c r="I58" s="288">
        <f>-ROUND('Current Income Tax Expense'!I84*0.245866,0)</f>
        <v>0</v>
      </c>
      <c r="J58" s="288">
        <f t="shared" si="20"/>
        <v>0</v>
      </c>
      <c r="K58" s="261" t="str">
        <f>'Current Income Tax Expense'!K84</f>
        <v>NREG</v>
      </c>
      <c r="L58" s="300">
        <f>SUMIF('Allocation Factors'!$B$3:$B$88,'Deferred Income Tax Expense'!K58,'Allocation Factors'!$P$3:$P$88)</f>
        <v>0</v>
      </c>
      <c r="M58" s="288">
        <f t="shared" si="21"/>
        <v>0</v>
      </c>
      <c r="N58" s="288">
        <f t="shared" si="22"/>
        <v>0</v>
      </c>
      <c r="O58" s="288">
        <f t="shared" si="23"/>
        <v>0</v>
      </c>
    </row>
    <row r="59" spans="1:15">
      <c r="A59" s="84" t="str">
        <f>'Current Income Tax Expense'!A85</f>
        <v>N. Umpqua Settlement Agreement</v>
      </c>
      <c r="B59" s="261">
        <f>'Current Income Tax Expense'!B85</f>
        <v>287391</v>
      </c>
      <c r="C59" s="299">
        <f>'Current Income Tax Expense'!C85</f>
        <v>425.32</v>
      </c>
      <c r="D59" s="261" t="str">
        <f>'Current Income Tax Expense'!D85</f>
        <v>- - - - -</v>
      </c>
      <c r="E59" s="261" t="str">
        <f>'Current Income Tax Expense'!E85</f>
        <v>NR</v>
      </c>
      <c r="F59" s="288">
        <f>ROUND(-'Current Income Tax Expense'!F85*0.245866,0)</f>
        <v>168865</v>
      </c>
      <c r="G59" s="288">
        <f>ROUND(-'Current Income Tax Expense'!G85*0.245866,0)</f>
        <v>0</v>
      </c>
      <c r="H59" s="288">
        <f>ROUND(-'Current Income Tax Expense'!H85*0.245866,0)</f>
        <v>0</v>
      </c>
      <c r="I59" s="288">
        <f>-ROUND('Current Income Tax Expense'!I85*0.245866,0)</f>
        <v>0</v>
      </c>
      <c r="J59" s="288">
        <f t="shared" si="20"/>
        <v>0</v>
      </c>
      <c r="K59" s="261" t="str">
        <f>'Current Income Tax Expense'!K85</f>
        <v>NREG</v>
      </c>
      <c r="L59" s="300">
        <f>SUMIF('Allocation Factors'!$B$3:$B$88,'Deferred Income Tax Expense'!K59,'Allocation Factors'!$P$3:$P$88)</f>
        <v>0</v>
      </c>
      <c r="M59" s="288">
        <f t="shared" si="21"/>
        <v>0</v>
      </c>
      <c r="N59" s="288">
        <f t="shared" si="22"/>
        <v>0</v>
      </c>
      <c r="O59" s="288">
        <f t="shared" si="23"/>
        <v>0</v>
      </c>
    </row>
    <row r="60" spans="1:15">
      <c r="A60" s="84" t="str">
        <f>'Current Income Tax Expense'!A86</f>
        <v>Hermiston Swap</v>
      </c>
      <c r="B60" s="261">
        <f>'Current Income Tax Expense'!B86</f>
        <v>287661</v>
      </c>
      <c r="C60" s="299">
        <f>'Current Income Tax Expense'!C86</f>
        <v>425.36</v>
      </c>
      <c r="D60" s="261" t="str">
        <f>'Current Income Tax Expense'!D86</f>
        <v>- - - - -</v>
      </c>
      <c r="E60" s="261" t="str">
        <f>'Current Income Tax Expense'!E86</f>
        <v>U</v>
      </c>
      <c r="F60" s="288">
        <f>ROUND(-'Current Income Tax Expense'!F86*0.245866,0)</f>
        <v>-42214</v>
      </c>
      <c r="G60" s="288">
        <f>ROUND(-'Current Income Tax Expense'!G86*0.245866,0)</f>
        <v>0</v>
      </c>
      <c r="H60" s="288">
        <f>ROUND(-'Current Income Tax Expense'!H86*0.245866,0)</f>
        <v>-42214</v>
      </c>
      <c r="I60" s="288">
        <f>-ROUND('Current Income Tax Expense'!I86*0.245866,0)</f>
        <v>0</v>
      </c>
      <c r="J60" s="288">
        <f t="shared" si="20"/>
        <v>-42214</v>
      </c>
      <c r="K60" s="261" t="str">
        <f>'Current Income Tax Expense'!K86</f>
        <v>CAGW</v>
      </c>
      <c r="L60" s="300">
        <f>SUMIF('Allocation Factors'!$B$3:$B$88,'Deferred Income Tax Expense'!K60,'Allocation Factors'!$P$3:$P$88)</f>
        <v>0.22162982918040364</v>
      </c>
      <c r="M60" s="288">
        <f t="shared" si="21"/>
        <v>-9356</v>
      </c>
      <c r="N60" s="288">
        <f t="shared" si="22"/>
        <v>0</v>
      </c>
      <c r="O60" s="288">
        <f t="shared" si="23"/>
        <v>-9356</v>
      </c>
    </row>
    <row r="61" spans="1:15">
      <c r="A61" s="84" t="str">
        <f>'Current Income Tax Expense'!A87</f>
        <v>Reg Asset - BPA Balancing Account - ID</v>
      </c>
      <c r="B61" s="261">
        <f>'Current Income Tax Expense'!B87</f>
        <v>287685</v>
      </c>
      <c r="C61" s="299">
        <f>'Current Income Tax Expense'!C87</f>
        <v>425.38</v>
      </c>
      <c r="D61" s="261" t="str">
        <f>'Current Income Tax Expense'!D87</f>
        <v>- - - - -</v>
      </c>
      <c r="E61" s="261" t="str">
        <f>'Current Income Tax Expense'!E87</f>
        <v>U</v>
      </c>
      <c r="F61" s="288">
        <f>ROUND(-'Current Income Tax Expense'!F87*0.245866,0)</f>
        <v>103599</v>
      </c>
      <c r="G61" s="288">
        <f>ROUND(-'Current Income Tax Expense'!G87*0.245866,0)</f>
        <v>0</v>
      </c>
      <c r="H61" s="288">
        <f>ROUND(-'Current Income Tax Expense'!H87*0.245866,0)</f>
        <v>103599</v>
      </c>
      <c r="I61" s="288">
        <f>-ROUND('Current Income Tax Expense'!I87*0.245866,0)</f>
        <v>0</v>
      </c>
      <c r="J61" s="288">
        <f t="shared" ref="J61" si="24">SUM(H61:I61)</f>
        <v>103599</v>
      </c>
      <c r="K61" s="261" t="str">
        <f>'Current Income Tax Expense'!K87</f>
        <v>OTHER</v>
      </c>
      <c r="L61" s="300">
        <f>SUMIF('Allocation Factors'!$B$3:$B$88,'Deferred Income Tax Expense'!K61,'Allocation Factors'!$P$3:$P$88)</f>
        <v>0</v>
      </c>
      <c r="M61" s="288">
        <f t="shared" ref="M61" si="25">ROUND(H61*L61,0)</f>
        <v>0</v>
      </c>
      <c r="N61" s="288">
        <f t="shared" ref="N61" si="26">ROUND(SUM(I61:I61)*L61,0)</f>
        <v>0</v>
      </c>
      <c r="O61" s="288">
        <f t="shared" ref="O61" si="27">SUM(M61:N61)</f>
        <v>0</v>
      </c>
    </row>
    <row r="62" spans="1:15">
      <c r="A62" s="84" t="str">
        <f>'Current Income Tax Expense'!A88</f>
        <v>Reg Liability - BPA Balancing Account - ID</v>
      </c>
      <c r="B62" s="261">
        <f>'Current Income Tax Expense'!B88</f>
        <v>287213</v>
      </c>
      <c r="C62" s="299">
        <f>'Current Income Tax Expense'!C88</f>
        <v>425.38099999999997</v>
      </c>
      <c r="D62" s="261" t="str">
        <f>'Current Income Tax Expense'!D88</f>
        <v>- - - - -</v>
      </c>
      <c r="E62" s="261" t="str">
        <f>'Current Income Tax Expense'!E88</f>
        <v>NR</v>
      </c>
      <c r="F62" s="288">
        <f>ROUND(-'Current Income Tax Expense'!F88*0.245866,0)</f>
        <v>115704</v>
      </c>
      <c r="G62" s="288">
        <f>ROUND(-'Current Income Tax Expense'!G88*0.245866,0)</f>
        <v>0</v>
      </c>
      <c r="H62" s="288">
        <f>ROUND(-'Current Income Tax Expense'!H88*0.245866,0)</f>
        <v>0</v>
      </c>
      <c r="I62" s="288">
        <f>-ROUND('Current Income Tax Expense'!I88*0.245866,0)</f>
        <v>0</v>
      </c>
      <c r="J62" s="288">
        <f t="shared" si="20"/>
        <v>0</v>
      </c>
      <c r="K62" s="261" t="str">
        <f>'Current Income Tax Expense'!K88</f>
        <v>NREG</v>
      </c>
      <c r="L62" s="300">
        <f>SUMIF('Allocation Factors'!$B$3:$B$88,'Deferred Income Tax Expense'!K62,'Allocation Factors'!$P$3:$P$88)</f>
        <v>0</v>
      </c>
      <c r="M62" s="288">
        <f t="shared" si="21"/>
        <v>0</v>
      </c>
      <c r="N62" s="288">
        <f t="shared" si="22"/>
        <v>0</v>
      </c>
      <c r="O62" s="288">
        <f t="shared" si="23"/>
        <v>0</v>
      </c>
    </row>
    <row r="63" spans="1:15">
      <c r="A63" s="84" t="str">
        <f>'Current Income Tax Expense'!A89</f>
        <v>Reg Asset - Demand Side Management</v>
      </c>
      <c r="B63" s="261">
        <f>'Current Income Tax Expense'!B89</f>
        <v>287614</v>
      </c>
      <c r="C63" s="299">
        <f>'Current Income Tax Expense'!C89</f>
        <v>430.1</v>
      </c>
      <c r="D63" s="261" t="str">
        <f>'Current Income Tax Expense'!D89</f>
        <v>- - - - -</v>
      </c>
      <c r="E63" s="261" t="str">
        <f>'Current Income Tax Expense'!E89</f>
        <v>U</v>
      </c>
      <c r="F63" s="288">
        <f>ROUND(-'Current Income Tax Expense'!F89*0.245866,0)</f>
        <v>3275026</v>
      </c>
      <c r="G63" s="288">
        <f>ROUND(-'Current Income Tax Expense'!G89*0.245866,0)</f>
        <v>0</v>
      </c>
      <c r="H63" s="288">
        <f>ROUND(-'Current Income Tax Expense'!H89*0.245866,0)</f>
        <v>3275026</v>
      </c>
      <c r="I63" s="288">
        <f>-ROUND('Current Income Tax Expense'!I89*0.245866,0)</f>
        <v>0</v>
      </c>
      <c r="J63" s="288">
        <f t="shared" si="20"/>
        <v>3275026</v>
      </c>
      <c r="K63" s="261" t="str">
        <f>'Current Income Tax Expense'!K89</f>
        <v>OTHER</v>
      </c>
      <c r="L63" s="300">
        <f>SUMIF('Allocation Factors'!$B$3:$B$88,'Deferred Income Tax Expense'!K63,'Allocation Factors'!$P$3:$P$88)</f>
        <v>0</v>
      </c>
      <c r="M63" s="288">
        <f t="shared" si="21"/>
        <v>0</v>
      </c>
      <c r="N63" s="288">
        <f t="shared" si="22"/>
        <v>0</v>
      </c>
      <c r="O63" s="288">
        <f t="shared" si="23"/>
        <v>0</v>
      </c>
    </row>
    <row r="64" spans="1:15">
      <c r="A64" s="84" t="str">
        <f>'Current Income Tax Expense'!A90</f>
        <v>Accrued Royalties</v>
      </c>
      <c r="B64" s="261">
        <f>'Current Income Tax Expense'!B90</f>
        <v>287430</v>
      </c>
      <c r="C64" s="299">
        <f>'Current Income Tax Expense'!C90</f>
        <v>505.125</v>
      </c>
      <c r="D64" s="261" t="str">
        <f>'Current Income Tax Expense'!D90</f>
        <v>- - - - -</v>
      </c>
      <c r="E64" s="261" t="str">
        <f>'Current Income Tax Expense'!E90</f>
        <v>U</v>
      </c>
      <c r="F64" s="288">
        <f>ROUND(-'Current Income Tax Expense'!F90*0.245866,0)</f>
        <v>-139229</v>
      </c>
      <c r="G64" s="288">
        <f>ROUND(-'Current Income Tax Expense'!G90*0.245866,0)</f>
        <v>0</v>
      </c>
      <c r="H64" s="288">
        <f>ROUND(-'Current Income Tax Expense'!H90*0.245866,0)</f>
        <v>-139229</v>
      </c>
      <c r="I64" s="288">
        <f>-ROUND('Current Income Tax Expense'!I90*0.245866,0)</f>
        <v>0</v>
      </c>
      <c r="J64" s="288">
        <f t="shared" si="20"/>
        <v>-139229</v>
      </c>
      <c r="K64" s="261" t="str">
        <f>'Current Income Tax Expense'!K90</f>
        <v>CAEE</v>
      </c>
      <c r="L64" s="300">
        <f>SUMIF('Allocation Factors'!$B$3:$B$88,'Deferred Income Tax Expense'!K64,'Allocation Factors'!$P$3:$P$88)</f>
        <v>0</v>
      </c>
      <c r="M64" s="288">
        <f t="shared" si="21"/>
        <v>0</v>
      </c>
      <c r="N64" s="288">
        <f t="shared" si="22"/>
        <v>0</v>
      </c>
      <c r="O64" s="288">
        <f t="shared" si="23"/>
        <v>0</v>
      </c>
    </row>
    <row r="65" spans="1:15">
      <c r="A65" s="84" t="str">
        <f>'Current Income Tax Expense'!A91</f>
        <v>Accrued Bonus</v>
      </c>
      <c r="B65" s="261">
        <f>'Current Income Tax Expense'!B91</f>
        <v>287323</v>
      </c>
      <c r="C65" s="299">
        <f>'Current Income Tax Expense'!C91</f>
        <v>505.4</v>
      </c>
      <c r="D65" s="261" t="str">
        <f>'Current Income Tax Expense'!D91</f>
        <v>- - - - -</v>
      </c>
      <c r="E65" s="261" t="str">
        <f>'Current Income Tax Expense'!E91</f>
        <v>U</v>
      </c>
      <c r="F65" s="288">
        <f>ROUND(-'Current Income Tax Expense'!F91*0.245866,0)</f>
        <v>166709</v>
      </c>
      <c r="G65" s="288">
        <f>ROUND(-'Current Income Tax Expense'!G91*0.245866,0)</f>
        <v>0</v>
      </c>
      <c r="H65" s="288">
        <f>ROUND(-'Current Income Tax Expense'!H91*0.245866,0)</f>
        <v>166709</v>
      </c>
      <c r="I65" s="288">
        <f>-ROUND('Current Income Tax Expense'!I91*0.245866,0)</f>
        <v>0</v>
      </c>
      <c r="J65" s="288">
        <f t="shared" si="20"/>
        <v>166709</v>
      </c>
      <c r="K65" s="261" t="str">
        <f>'Current Income Tax Expense'!K91</f>
        <v>SO</v>
      </c>
      <c r="L65" s="300">
        <f>SUMIF('Allocation Factors'!$B$3:$B$88,'Deferred Income Tax Expense'!K65,'Allocation Factors'!$P$3:$P$88)</f>
        <v>7.0845810240555085E-2</v>
      </c>
      <c r="M65" s="288">
        <f t="shared" si="21"/>
        <v>11811</v>
      </c>
      <c r="N65" s="288">
        <f t="shared" si="22"/>
        <v>0</v>
      </c>
      <c r="O65" s="288">
        <f t="shared" si="23"/>
        <v>11811</v>
      </c>
    </row>
    <row r="66" spans="1:15">
      <c r="A66" s="84" t="str">
        <f>'Current Income Tax Expense'!A92</f>
        <v>Accrued Payroll Taxes - PMI</v>
      </c>
      <c r="B66" s="261">
        <f>'Current Income Tax Expense'!B92</f>
        <v>287067</v>
      </c>
      <c r="C66" s="299">
        <f>'Current Income Tax Expense'!C92</f>
        <v>505.45010000000002</v>
      </c>
      <c r="D66" s="261" t="str">
        <f>'Current Income Tax Expense'!D92</f>
        <v>- - - - -</v>
      </c>
      <c r="E66" s="261" t="str">
        <f>'Current Income Tax Expense'!E92</f>
        <v>U</v>
      </c>
      <c r="F66" s="288">
        <f>ROUND(-'Current Income Tax Expense'!F92*0.245866,0)</f>
        <v>135208</v>
      </c>
      <c r="G66" s="288">
        <f>ROUND(-'Current Income Tax Expense'!G92*0.245866,0)</f>
        <v>0</v>
      </c>
      <c r="H66" s="288">
        <f>ROUND(-'Current Income Tax Expense'!H92*0.245866,0)</f>
        <v>135208</v>
      </c>
      <c r="I66" s="288">
        <f>-ROUND('Current Income Tax Expense'!I92*0.245866,0)</f>
        <v>0</v>
      </c>
      <c r="J66" s="288">
        <f t="shared" si="20"/>
        <v>135208</v>
      </c>
      <c r="K66" s="261" t="str">
        <f>'Current Income Tax Expense'!K92</f>
        <v>JBE</v>
      </c>
      <c r="L66" s="300">
        <f>SUMIF('Allocation Factors'!$B$3:$B$88,'Deferred Income Tax Expense'!K66,'Allocation Factors'!$P$3:$P$88)</f>
        <v>0.22613352113854845</v>
      </c>
      <c r="M66" s="288">
        <f t="shared" si="21"/>
        <v>30575</v>
      </c>
      <c r="N66" s="288">
        <f t="shared" si="22"/>
        <v>0</v>
      </c>
      <c r="O66" s="288">
        <f t="shared" si="23"/>
        <v>30575</v>
      </c>
    </row>
    <row r="67" spans="1:15">
      <c r="A67" s="84" t="str">
        <f>'Current Income Tax Expense'!A93</f>
        <v>Accrued Payroll Taxes</v>
      </c>
      <c r="B67" s="261">
        <f>'Current Income Tax Expense'!B93</f>
        <v>287180</v>
      </c>
      <c r="C67" s="299">
        <f>'Current Income Tax Expense'!C93</f>
        <v>505.45</v>
      </c>
      <c r="D67" s="261" t="str">
        <f>'Current Income Tax Expense'!D93</f>
        <v>- - - - -</v>
      </c>
      <c r="E67" s="261" t="str">
        <f>'Current Income Tax Expense'!E93</f>
        <v>U</v>
      </c>
      <c r="F67" s="288">
        <f>ROUND(-'Current Income Tax Expense'!F93*0.245866,0)</f>
        <v>3063011</v>
      </c>
      <c r="G67" s="288">
        <f>ROUND(-'Current Income Tax Expense'!G93*0.245866,0)</f>
        <v>0</v>
      </c>
      <c r="H67" s="288">
        <f>ROUND(-'Current Income Tax Expense'!H93*0.245866,0)</f>
        <v>3063011</v>
      </c>
      <c r="I67" s="288">
        <f>-ROUND('Current Income Tax Expense'!I93*0.245866,0)</f>
        <v>0</v>
      </c>
      <c r="J67" s="288">
        <f t="shared" si="20"/>
        <v>3063011</v>
      </c>
      <c r="K67" s="261" t="str">
        <f>'Current Income Tax Expense'!K93</f>
        <v>SO</v>
      </c>
      <c r="L67" s="300">
        <f>SUMIF('Allocation Factors'!$B$3:$B$88,'Deferred Income Tax Expense'!K67,'Allocation Factors'!$P$3:$P$88)</f>
        <v>7.0845810240555085E-2</v>
      </c>
      <c r="M67" s="288">
        <f t="shared" si="21"/>
        <v>217001</v>
      </c>
      <c r="N67" s="288">
        <f t="shared" si="22"/>
        <v>0</v>
      </c>
      <c r="O67" s="288">
        <f t="shared" si="23"/>
        <v>217001</v>
      </c>
    </row>
    <row r="68" spans="1:15">
      <c r="A68" s="84" t="str">
        <f>'Current Income Tax Expense'!A94</f>
        <v>Accrued Bonus - PMI</v>
      </c>
      <c r="B68" s="261">
        <f>'Current Income Tax Expense'!B94</f>
        <v>287722</v>
      </c>
      <c r="C68" s="299">
        <f>'Current Income Tax Expense'!C94</f>
        <v>505.52</v>
      </c>
      <c r="D68" s="261" t="str">
        <f>'Current Income Tax Expense'!D94</f>
        <v>- - - - -</v>
      </c>
      <c r="E68" s="261" t="str">
        <f>'Current Income Tax Expense'!E94</f>
        <v>U</v>
      </c>
      <c r="F68" s="288">
        <f>ROUND(-'Current Income Tax Expense'!F94*0.245866,0)</f>
        <v>31068</v>
      </c>
      <c r="G68" s="288">
        <f>ROUND(-'Current Income Tax Expense'!G94*0.245866,0)</f>
        <v>0</v>
      </c>
      <c r="H68" s="288">
        <f>ROUND(-'Current Income Tax Expense'!H94*0.245866,0)</f>
        <v>31068</v>
      </c>
      <c r="I68" s="288">
        <f>-ROUND('Current Income Tax Expense'!I94*0.245866,0)</f>
        <v>0</v>
      </c>
      <c r="J68" s="288">
        <f t="shared" si="20"/>
        <v>31068</v>
      </c>
      <c r="K68" s="261" t="str">
        <f>'Current Income Tax Expense'!K94</f>
        <v>JBE</v>
      </c>
      <c r="L68" s="300">
        <f>SUMIF('Allocation Factors'!$B$3:$B$88,'Deferred Income Tax Expense'!K68,'Allocation Factors'!$P$3:$P$88)</f>
        <v>0.22613352113854845</v>
      </c>
      <c r="M68" s="288">
        <f t="shared" si="21"/>
        <v>7026</v>
      </c>
      <c r="N68" s="288">
        <f t="shared" si="22"/>
        <v>0</v>
      </c>
      <c r="O68" s="288">
        <f t="shared" si="23"/>
        <v>7026</v>
      </c>
    </row>
    <row r="69" spans="1:15">
      <c r="A69" s="84" t="str">
        <f>'Current Income Tax Expense'!A95</f>
        <v>Accrued Severance - PMI</v>
      </c>
      <c r="B69" s="261">
        <f>'Current Income Tax Expense'!B95</f>
        <v>286800</v>
      </c>
      <c r="C69" s="299">
        <f>'Current Income Tax Expense'!C95</f>
        <v>505.52499999999998</v>
      </c>
      <c r="D69" s="261" t="str">
        <f>'Current Income Tax Expense'!D95</f>
        <v>- - - - -</v>
      </c>
      <c r="E69" s="261" t="str">
        <f>'Current Income Tax Expense'!E95</f>
        <v>U</v>
      </c>
      <c r="F69" s="288">
        <f>ROUND(-'Current Income Tax Expense'!F95*0.245866,0)</f>
        <v>-15353</v>
      </c>
      <c r="G69" s="288">
        <f>ROUND(-'Current Income Tax Expense'!G95*0.245866,0)</f>
        <v>0</v>
      </c>
      <c r="H69" s="288">
        <f>ROUND(-'Current Income Tax Expense'!H95*0.245866,0)</f>
        <v>-15353</v>
      </c>
      <c r="I69" s="288">
        <f>-ROUND('Current Income Tax Expense'!I95*0.245866,0)</f>
        <v>0</v>
      </c>
      <c r="J69" s="288">
        <f t="shared" si="20"/>
        <v>-15353</v>
      </c>
      <c r="K69" s="261" t="str">
        <f>'Current Income Tax Expense'!K95</f>
        <v>JBE</v>
      </c>
      <c r="L69" s="300">
        <f>SUMIF('Allocation Factors'!$B$3:$B$88,'Deferred Income Tax Expense'!K69,'Allocation Factors'!$P$3:$P$88)</f>
        <v>0.22613352113854845</v>
      </c>
      <c r="M69" s="288">
        <f t="shared" si="21"/>
        <v>-3472</v>
      </c>
      <c r="N69" s="288">
        <f t="shared" si="22"/>
        <v>0</v>
      </c>
      <c r="O69" s="288">
        <f t="shared" si="23"/>
        <v>-3472</v>
      </c>
    </row>
    <row r="70" spans="1:15">
      <c r="A70" s="84" t="str">
        <f>'Current Income Tax Expense'!A96</f>
        <v>Accrued Vacation</v>
      </c>
      <c r="B70" s="261">
        <f>'Current Income Tax Expense'!B96</f>
        <v>287332</v>
      </c>
      <c r="C70" s="299">
        <f>'Current Income Tax Expense'!C96</f>
        <v>505.6</v>
      </c>
      <c r="D70" s="261" t="str">
        <f>'Current Income Tax Expense'!D96</f>
        <v>- - - - -</v>
      </c>
      <c r="E70" s="261" t="str">
        <f>'Current Income Tax Expense'!E96</f>
        <v>U</v>
      </c>
      <c r="F70" s="288">
        <f>ROUND(-'Current Income Tax Expense'!F96*0.245866,0)</f>
        <v>360184</v>
      </c>
      <c r="G70" s="288">
        <f>ROUND(-'Current Income Tax Expense'!G96*0.245866,0)</f>
        <v>0</v>
      </c>
      <c r="H70" s="288">
        <f>ROUND(-'Current Income Tax Expense'!H96*0.245866,0)</f>
        <v>360184</v>
      </c>
      <c r="I70" s="288">
        <f>-ROUND('Current Income Tax Expense'!I96*0.245866,0)</f>
        <v>0</v>
      </c>
      <c r="J70" s="288">
        <f t="shared" si="20"/>
        <v>360184</v>
      </c>
      <c r="K70" s="261" t="str">
        <f>'Current Income Tax Expense'!K96</f>
        <v>SO</v>
      </c>
      <c r="L70" s="300">
        <f>SUMIF('Allocation Factors'!$B$3:$B$88,'Deferred Income Tax Expense'!K70,'Allocation Factors'!$P$3:$P$88)</f>
        <v>7.0845810240555085E-2</v>
      </c>
      <c r="M70" s="288">
        <f t="shared" si="21"/>
        <v>25518</v>
      </c>
      <c r="N70" s="288">
        <f t="shared" si="22"/>
        <v>0</v>
      </c>
      <c r="O70" s="288">
        <f t="shared" si="23"/>
        <v>25518</v>
      </c>
    </row>
    <row r="71" spans="1:15">
      <c r="A71" s="84" t="str">
        <f>'Current Income Tax Expense'!A97</f>
        <v>Sick Leave Accrual - PMI</v>
      </c>
      <c r="B71" s="261">
        <f>'Current Income Tax Expense'!B97</f>
        <v>287937</v>
      </c>
      <c r="C71" s="299">
        <f>'Current Income Tax Expense'!C97</f>
        <v>505.601</v>
      </c>
      <c r="D71" s="261" t="str">
        <f>'Current Income Tax Expense'!D97</f>
        <v>- - - - -</v>
      </c>
      <c r="E71" s="261" t="str">
        <f>'Current Income Tax Expense'!E97</f>
        <v>U</v>
      </c>
      <c r="F71" s="288">
        <f>ROUND(-'Current Income Tax Expense'!F97*0.245866,0)</f>
        <v>2144</v>
      </c>
      <c r="G71" s="288">
        <f>ROUND(-'Current Income Tax Expense'!G97*0.245866,0)</f>
        <v>0</v>
      </c>
      <c r="H71" s="288">
        <f>ROUND(-'Current Income Tax Expense'!H97*0.245866,0)</f>
        <v>2144</v>
      </c>
      <c r="I71" s="288">
        <f>-ROUND('Current Income Tax Expense'!I97*0.245866,0)</f>
        <v>0</v>
      </c>
      <c r="J71" s="288">
        <f t="shared" si="20"/>
        <v>2144</v>
      </c>
      <c r="K71" s="261" t="str">
        <f>'Current Income Tax Expense'!K97</f>
        <v>JBE</v>
      </c>
      <c r="L71" s="300">
        <f>SUMIF('Allocation Factors'!$B$3:$B$88,'Deferred Income Tax Expense'!K71,'Allocation Factors'!$P$3:$P$88)</f>
        <v>0.22613352113854845</v>
      </c>
      <c r="M71" s="288">
        <f t="shared" si="21"/>
        <v>485</v>
      </c>
      <c r="N71" s="288">
        <f t="shared" si="22"/>
        <v>0</v>
      </c>
      <c r="O71" s="288">
        <f t="shared" si="23"/>
        <v>485</v>
      </c>
    </row>
    <row r="72" spans="1:15">
      <c r="A72" s="84" t="str">
        <f>'Current Income Tax Expense'!A98</f>
        <v xml:space="preserve">Accrued Retention Bonus </v>
      </c>
      <c r="B72" s="261">
        <f>'Current Income Tax Expense'!B98</f>
        <v>287414</v>
      </c>
      <c r="C72" s="299">
        <f>'Current Income Tax Expense'!C98</f>
        <v>505.7</v>
      </c>
      <c r="D72" s="261" t="str">
        <f>'Current Income Tax Expense'!D98</f>
        <v>- - - - -</v>
      </c>
      <c r="E72" s="261" t="str">
        <f>'Current Income Tax Expense'!E98</f>
        <v>U</v>
      </c>
      <c r="F72" s="288">
        <f>ROUND(-'Current Income Tax Expense'!F98*0.245866,0)</f>
        <v>2459</v>
      </c>
      <c r="G72" s="288">
        <f>ROUND(-'Current Income Tax Expense'!G98*0.245866,0)</f>
        <v>0</v>
      </c>
      <c r="H72" s="288">
        <f>ROUND(-'Current Income Tax Expense'!H98*0.245866,0)</f>
        <v>2459</v>
      </c>
      <c r="I72" s="288">
        <f>-ROUND('Current Income Tax Expense'!I98*0.245866,0)</f>
        <v>0</v>
      </c>
      <c r="J72" s="288">
        <f t="shared" si="20"/>
        <v>2459</v>
      </c>
      <c r="K72" s="261" t="str">
        <f>'Current Income Tax Expense'!K98</f>
        <v>SO</v>
      </c>
      <c r="L72" s="300">
        <f>SUMIF('Allocation Factors'!$B$3:$B$88,'Deferred Income Tax Expense'!K72,'Allocation Factors'!$P$3:$P$88)</f>
        <v>7.0845810240555085E-2</v>
      </c>
      <c r="M72" s="288">
        <f t="shared" si="21"/>
        <v>174</v>
      </c>
      <c r="N72" s="288">
        <f t="shared" si="22"/>
        <v>0</v>
      </c>
      <c r="O72" s="288">
        <f t="shared" si="23"/>
        <v>174</v>
      </c>
    </row>
    <row r="73" spans="1:15">
      <c r="A73" s="84" t="str">
        <f>'Current Income Tax Expense'!A99</f>
        <v>Trojan Decommissioning Costs</v>
      </c>
      <c r="B73" s="261">
        <f>'Current Income Tax Expense'!B99</f>
        <v>287441</v>
      </c>
      <c r="C73" s="299">
        <f>'Current Income Tax Expense'!C99</f>
        <v>605.1</v>
      </c>
      <c r="D73" s="261" t="str">
        <f>'Current Income Tax Expense'!D99</f>
        <v>- - - - -</v>
      </c>
      <c r="E73" s="261" t="str">
        <f>'Current Income Tax Expense'!E99</f>
        <v>NR</v>
      </c>
      <c r="F73" s="288">
        <f>ROUND(-'Current Income Tax Expense'!F99*0.245866,0)</f>
        <v>30150</v>
      </c>
      <c r="G73" s="288">
        <f>ROUND(-'Current Income Tax Expense'!G99*0.245866,0)</f>
        <v>0</v>
      </c>
      <c r="H73" s="288">
        <f>ROUND(-'Current Income Tax Expense'!H99*0.245866,0)</f>
        <v>0</v>
      </c>
      <c r="I73" s="288">
        <f>-ROUND('Current Income Tax Expense'!I99*0.245866,0)</f>
        <v>0</v>
      </c>
      <c r="J73" s="288">
        <f t="shared" si="20"/>
        <v>0</v>
      </c>
      <c r="K73" s="261" t="str">
        <f>'Current Income Tax Expense'!K99</f>
        <v>NREG</v>
      </c>
      <c r="L73" s="300">
        <f>SUMIF('Allocation Factors'!$B$3:$B$88,'Deferred Income Tax Expense'!K73,'Allocation Factors'!$P$3:$P$88)</f>
        <v>0</v>
      </c>
      <c r="M73" s="288">
        <f t="shared" si="21"/>
        <v>0</v>
      </c>
      <c r="N73" s="288">
        <f t="shared" si="22"/>
        <v>0</v>
      </c>
      <c r="O73" s="288">
        <f t="shared" si="23"/>
        <v>0</v>
      </c>
    </row>
    <row r="74" spans="1:15">
      <c r="A74" s="84" t="str">
        <f>'Current Income Tax Expense'!A100</f>
        <v>Environmental Liability - Regulated</v>
      </c>
      <c r="B74" s="261">
        <f>'Current Income Tax Expense'!B100</f>
        <v>287240</v>
      </c>
      <c r="C74" s="299">
        <f>'Current Income Tax Expense'!C100</f>
        <v>605.30100000000004</v>
      </c>
      <c r="D74" s="261" t="str">
        <f>'Current Income Tax Expense'!D100</f>
        <v>- - - - -</v>
      </c>
      <c r="E74" s="261" t="str">
        <f>'Current Income Tax Expense'!E100</f>
        <v>NR</v>
      </c>
      <c r="F74" s="288">
        <f>ROUND(-'Current Income Tax Expense'!F100*0.245866,0)</f>
        <v>4338595</v>
      </c>
      <c r="G74" s="288">
        <f>ROUND(-'Current Income Tax Expense'!G100*0.245866,0)</f>
        <v>0</v>
      </c>
      <c r="H74" s="288">
        <f>ROUND(-'Current Income Tax Expense'!H100*0.245866,0)</f>
        <v>0</v>
      </c>
      <c r="I74" s="288">
        <f>-ROUND('Current Income Tax Expense'!I100*0.245866,0)</f>
        <v>0</v>
      </c>
      <c r="J74" s="288">
        <f t="shared" si="20"/>
        <v>0</v>
      </c>
      <c r="K74" s="261" t="str">
        <f>'Current Income Tax Expense'!K100</f>
        <v>NREG</v>
      </c>
      <c r="L74" s="300">
        <f>SUMIF('Allocation Factors'!$B$3:$B$88,'Deferred Income Tax Expense'!K74,'Allocation Factors'!$P$3:$P$88)</f>
        <v>0</v>
      </c>
      <c r="M74" s="288">
        <f t="shared" si="21"/>
        <v>0</v>
      </c>
      <c r="N74" s="288">
        <f t="shared" si="22"/>
        <v>0</v>
      </c>
      <c r="O74" s="288">
        <f t="shared" si="23"/>
        <v>0</v>
      </c>
    </row>
    <row r="75" spans="1:15">
      <c r="A75" s="84" t="str">
        <f>'Current Income Tax Expense'!A101</f>
        <v>Environmental Liability - Non-Regulated</v>
      </c>
      <c r="B75" s="261">
        <f>'Current Income Tax Expense'!B101</f>
        <v>287241</v>
      </c>
      <c r="C75" s="299">
        <f>'Current Income Tax Expense'!C101</f>
        <v>605.30200000000002</v>
      </c>
      <c r="D75" s="261" t="str">
        <f>'Current Income Tax Expense'!D101</f>
        <v>- - - - -</v>
      </c>
      <c r="E75" s="261" t="str">
        <f>'Current Income Tax Expense'!E101</f>
        <v>NR</v>
      </c>
      <c r="F75" s="288">
        <f>ROUND(-'Current Income Tax Expense'!F101*0.245866,0)</f>
        <v>7823</v>
      </c>
      <c r="G75" s="288">
        <f>ROUND(-'Current Income Tax Expense'!G101*0.245866,0)</f>
        <v>0</v>
      </c>
      <c r="H75" s="288">
        <f>ROUND(-'Current Income Tax Expense'!H101*0.245866,0)</f>
        <v>0</v>
      </c>
      <c r="I75" s="288">
        <f>-ROUND('Current Income Tax Expense'!I101*0.245866,0)</f>
        <v>0</v>
      </c>
      <c r="J75" s="288">
        <f t="shared" si="20"/>
        <v>0</v>
      </c>
      <c r="K75" s="261" t="str">
        <f>'Current Income Tax Expense'!K101</f>
        <v>NREG</v>
      </c>
      <c r="L75" s="300">
        <f>SUMIF('Allocation Factors'!$B$3:$B$88,'Deferred Income Tax Expense'!K75,'Allocation Factors'!$P$3:$P$88)</f>
        <v>0</v>
      </c>
      <c r="M75" s="288">
        <f t="shared" si="21"/>
        <v>0</v>
      </c>
      <c r="N75" s="288">
        <f t="shared" si="22"/>
        <v>0</v>
      </c>
      <c r="O75" s="288">
        <f t="shared" si="23"/>
        <v>0</v>
      </c>
    </row>
    <row r="76" spans="1:15">
      <c r="A76" s="84" t="str">
        <f>'Current Income Tax Expense'!A102</f>
        <v xml:space="preserve">Accrued Final Reclamation </v>
      </c>
      <c r="B76" s="261">
        <f>'Current Income Tax Expense'!B102</f>
        <v>287417</v>
      </c>
      <c r="C76" s="299">
        <f>'Current Income Tax Expense'!C102</f>
        <v>605.71</v>
      </c>
      <c r="D76" s="261" t="str">
        <f>'Current Income Tax Expense'!D102</f>
        <v>- - - - -</v>
      </c>
      <c r="E76" s="261" t="str">
        <f>'Current Income Tax Expense'!E102</f>
        <v>U</v>
      </c>
      <c r="F76" s="288">
        <f>ROUND(-'Current Income Tax Expense'!F102*0.245866,0)</f>
        <v>80828</v>
      </c>
      <c r="G76" s="288">
        <f>ROUND(-'Current Income Tax Expense'!G102*0.245866,0)</f>
        <v>0</v>
      </c>
      <c r="H76" s="288">
        <f>ROUND(-'Current Income Tax Expense'!H102*0.245866,0)</f>
        <v>80828</v>
      </c>
      <c r="I76" s="288">
        <f>-ROUND('Current Income Tax Expense'!I102*0.245866,0)</f>
        <v>0</v>
      </c>
      <c r="J76" s="288">
        <f t="shared" si="20"/>
        <v>80828</v>
      </c>
      <c r="K76" s="261" t="str">
        <f>'Current Income Tax Expense'!K102</f>
        <v>OTHER</v>
      </c>
      <c r="L76" s="300">
        <f>SUMIF('Allocation Factors'!$B$3:$B$88,'Deferred Income Tax Expense'!K76,'Allocation Factors'!$P$3:$P$88)</f>
        <v>0</v>
      </c>
      <c r="M76" s="288">
        <f t="shared" si="21"/>
        <v>0</v>
      </c>
      <c r="N76" s="288">
        <f t="shared" si="22"/>
        <v>0</v>
      </c>
      <c r="O76" s="288">
        <f t="shared" si="23"/>
        <v>0</v>
      </c>
    </row>
    <row r="77" spans="1:15">
      <c r="A77" s="84" t="str">
        <f>'Current Income Tax Expense'!A103</f>
        <v>Trapper Mine Contract Obligation</v>
      </c>
      <c r="B77" s="261">
        <f>'Current Income Tax Expense'!B103</f>
        <v>287216</v>
      </c>
      <c r="C77" s="299">
        <f>'Current Income Tax Expense'!C103</f>
        <v>605.71500000000003</v>
      </c>
      <c r="D77" s="261" t="str">
        <f>'Current Income Tax Expense'!D103</f>
        <v>- - - - -</v>
      </c>
      <c r="E77" s="261" t="str">
        <f>'Current Income Tax Expense'!E103</f>
        <v>U</v>
      </c>
      <c r="F77" s="288">
        <f>ROUND(-'Current Income Tax Expense'!F103*0.245866,0)</f>
        <v>-296366</v>
      </c>
      <c r="G77" s="288">
        <f>ROUND(-'Current Income Tax Expense'!G103*0.245866,0)</f>
        <v>0</v>
      </c>
      <c r="H77" s="288">
        <f>ROUND(-'Current Income Tax Expense'!H103*0.245866,0)</f>
        <v>-296366</v>
      </c>
      <c r="I77" s="288">
        <f>-ROUND('Current Income Tax Expense'!I103*0.245866,0)</f>
        <v>0</v>
      </c>
      <c r="J77" s="288">
        <f t="shared" si="20"/>
        <v>-296366</v>
      </c>
      <c r="K77" s="261" t="str">
        <f>'Current Income Tax Expense'!K103</f>
        <v>CAEE</v>
      </c>
      <c r="L77" s="300">
        <f>SUMIF('Allocation Factors'!$B$3:$B$88,'Deferred Income Tax Expense'!K77,'Allocation Factors'!$P$3:$P$88)</f>
        <v>0</v>
      </c>
      <c r="M77" s="288">
        <f t="shared" si="21"/>
        <v>0</v>
      </c>
      <c r="N77" s="288">
        <f t="shared" si="22"/>
        <v>0</v>
      </c>
      <c r="O77" s="288">
        <f t="shared" si="23"/>
        <v>0</v>
      </c>
    </row>
    <row r="78" spans="1:15">
      <c r="A78" s="84" t="str">
        <f>'Current Income Tax Expense'!A104</f>
        <v xml:space="preserve">Reg Liability - WA Rate Refunds </v>
      </c>
      <c r="B78" s="261">
        <f>'Current Income Tax Expense'!B104</f>
        <v>287390</v>
      </c>
      <c r="C78" s="299">
        <f>'Current Income Tax Expense'!C104</f>
        <v>610.14099999999996</v>
      </c>
      <c r="D78" s="261" t="str">
        <f>'Current Income Tax Expense'!D104</f>
        <v>- - - - -</v>
      </c>
      <c r="E78" s="261" t="str">
        <f>'Current Income Tax Expense'!E104</f>
        <v>U</v>
      </c>
      <c r="F78" s="288">
        <f>ROUND(-'Current Income Tax Expense'!F104*0.245866,0)</f>
        <v>-245147</v>
      </c>
      <c r="G78" s="288">
        <f>ROUND(-'Current Income Tax Expense'!G104*0.245866,0)</f>
        <v>0</v>
      </c>
      <c r="H78" s="288">
        <f>ROUND(-'Current Income Tax Expense'!H104*0.245866,0)</f>
        <v>-245147</v>
      </c>
      <c r="I78" s="288">
        <f>-ROUND('Current Income Tax Expense'!I104*0.245866,0)</f>
        <v>0</v>
      </c>
      <c r="J78" s="288">
        <f t="shared" si="20"/>
        <v>-245147</v>
      </c>
      <c r="K78" s="261" t="str">
        <f>'Current Income Tax Expense'!K104</f>
        <v>OTHER</v>
      </c>
      <c r="L78" s="300">
        <f>SUMIF('Allocation Factors'!$B$3:$B$88,'Deferred Income Tax Expense'!K78,'Allocation Factors'!$P$3:$P$88)</f>
        <v>0</v>
      </c>
      <c r="M78" s="288">
        <f t="shared" si="21"/>
        <v>0</v>
      </c>
      <c r="N78" s="288">
        <f t="shared" si="22"/>
        <v>0</v>
      </c>
      <c r="O78" s="288">
        <f t="shared" si="23"/>
        <v>0</v>
      </c>
    </row>
    <row r="79" spans="1:15">
      <c r="A79" s="84" t="str">
        <f>'Current Income Tax Expense'!A105</f>
        <v>Reg Liability - WA Low Energy Program</v>
      </c>
      <c r="B79" s="261">
        <f>'Current Income Tax Expense'!B105</f>
        <v>287453</v>
      </c>
      <c r="C79" s="299">
        <f>'Current Income Tax Expense'!C105</f>
        <v>610.14300000000003</v>
      </c>
      <c r="D79" s="261" t="str">
        <f>'Current Income Tax Expense'!D105</f>
        <v>- - - - -</v>
      </c>
      <c r="E79" s="261" t="str">
        <f>'Current Income Tax Expense'!E105</f>
        <v>NR</v>
      </c>
      <c r="F79" s="288">
        <f>ROUND(-'Current Income Tax Expense'!F105*0.245866,0)</f>
        <v>-74648</v>
      </c>
      <c r="G79" s="288">
        <f>ROUND(-'Current Income Tax Expense'!G105*0.245866,0)</f>
        <v>0</v>
      </c>
      <c r="H79" s="288">
        <f>ROUND(-'Current Income Tax Expense'!H105*0.245866,0)</f>
        <v>0</v>
      </c>
      <c r="I79" s="288">
        <f>-ROUND('Current Income Tax Expense'!I105*0.245866,0)</f>
        <v>0</v>
      </c>
      <c r="J79" s="288">
        <f t="shared" si="20"/>
        <v>0</v>
      </c>
      <c r="K79" s="261" t="str">
        <f>'Current Income Tax Expense'!K105</f>
        <v>NREG</v>
      </c>
      <c r="L79" s="300">
        <f>SUMIF('Allocation Factors'!$B$3:$B$88,'Deferred Income Tax Expense'!K79,'Allocation Factors'!$P$3:$P$88)</f>
        <v>0</v>
      </c>
      <c r="M79" s="288">
        <f t="shared" si="21"/>
        <v>0</v>
      </c>
      <c r="N79" s="288">
        <f t="shared" si="22"/>
        <v>0</v>
      </c>
      <c r="O79" s="288">
        <f t="shared" si="23"/>
        <v>0</v>
      </c>
    </row>
    <row r="80" spans="1:15">
      <c r="A80" s="84" t="str">
        <f>'Current Income Tax Expense'!A106</f>
        <v>Reg Liability - DSM Balance Reclass</v>
      </c>
      <c r="B80" s="261">
        <f>'Current Income Tax Expense'!B106</f>
        <v>287389</v>
      </c>
      <c r="C80" s="299">
        <f>'Current Income Tax Expense'!C106</f>
        <v>610.14499999999998</v>
      </c>
      <c r="D80" s="261" t="str">
        <f>'Current Income Tax Expense'!D106</f>
        <v>- - - - -</v>
      </c>
      <c r="E80" s="261" t="str">
        <f>'Current Income Tax Expense'!E106</f>
        <v>U</v>
      </c>
      <c r="F80" s="288">
        <f>ROUND(-'Current Income Tax Expense'!F106*0.245866,0)</f>
        <v>337539</v>
      </c>
      <c r="G80" s="288">
        <f>ROUND(-'Current Income Tax Expense'!G106*0.245866,0)</f>
        <v>0</v>
      </c>
      <c r="H80" s="288">
        <f>ROUND(-'Current Income Tax Expense'!H106*0.245866,0)</f>
        <v>337539</v>
      </c>
      <c r="I80" s="288">
        <f>-ROUND('Current Income Tax Expense'!I106*0.245866,0)</f>
        <v>0</v>
      </c>
      <c r="J80" s="288">
        <f t="shared" si="20"/>
        <v>337539</v>
      </c>
      <c r="K80" s="261" t="str">
        <f>'Current Income Tax Expense'!K106</f>
        <v>OTHER</v>
      </c>
      <c r="L80" s="300">
        <f>SUMIF('Allocation Factors'!$B$3:$B$88,'Deferred Income Tax Expense'!K80,'Allocation Factors'!$P$3:$P$88)</f>
        <v>0</v>
      </c>
      <c r="M80" s="288">
        <f t="shared" si="21"/>
        <v>0</v>
      </c>
      <c r="N80" s="288">
        <f t="shared" si="22"/>
        <v>0</v>
      </c>
      <c r="O80" s="288">
        <f t="shared" si="23"/>
        <v>0</v>
      </c>
    </row>
    <row r="81" spans="1:15">
      <c r="A81" s="84" t="str">
        <f>'Current Income Tax Expense'!A107</f>
        <v>Reg Liability - Other - Balance Reclass</v>
      </c>
      <c r="B81" s="261">
        <f>'Current Income Tax Expense'!B107</f>
        <v>287284</v>
      </c>
      <c r="C81" s="299">
        <f>'Current Income Tax Expense'!C107</f>
        <v>610.14700000000005</v>
      </c>
      <c r="D81" s="261" t="str">
        <f>'Current Income Tax Expense'!D107</f>
        <v>- - - - -</v>
      </c>
      <c r="E81" s="261" t="str">
        <f>'Current Income Tax Expense'!E107</f>
        <v>NR</v>
      </c>
      <c r="F81" s="288">
        <f>ROUND(-'Current Income Tax Expense'!F107*0.245866,0)</f>
        <v>-1700540</v>
      </c>
      <c r="G81" s="288">
        <f>ROUND(-'Current Income Tax Expense'!G107*0.245866,0)</f>
        <v>0</v>
      </c>
      <c r="H81" s="288">
        <f>ROUND(-'Current Income Tax Expense'!H107*0.245866,0)</f>
        <v>0</v>
      </c>
      <c r="I81" s="288">
        <f>-ROUND('Current Income Tax Expense'!I107*0.245866,0)</f>
        <v>0</v>
      </c>
      <c r="J81" s="288">
        <f t="shared" si="20"/>
        <v>0</v>
      </c>
      <c r="K81" s="261" t="str">
        <f>'Current Income Tax Expense'!K107</f>
        <v>NREG</v>
      </c>
      <c r="L81" s="300">
        <f>SUMIF('Allocation Factors'!$B$3:$B$88,'Deferred Income Tax Expense'!K81,'Allocation Factors'!$P$3:$P$88)</f>
        <v>0</v>
      </c>
      <c r="M81" s="288">
        <f t="shared" si="21"/>
        <v>0</v>
      </c>
      <c r="N81" s="288">
        <f t="shared" si="22"/>
        <v>0</v>
      </c>
      <c r="O81" s="288">
        <f t="shared" si="23"/>
        <v>0</v>
      </c>
    </row>
    <row r="82" spans="1:15">
      <c r="A82" s="84" t="str">
        <f>'Current Income Tax Expense'!A108</f>
        <v>Reg Liability - Bridger Mine Accelerated Depreciation - OR</v>
      </c>
      <c r="B82" s="261">
        <f>'Current Income Tax Expense'!B108</f>
        <v>287047</v>
      </c>
      <c r="C82" s="299">
        <f>'Current Income Tax Expense'!C108</f>
        <v>610.15</v>
      </c>
      <c r="D82" s="261" t="str">
        <f>'Current Income Tax Expense'!D108</f>
        <v>- - - - -</v>
      </c>
      <c r="E82" s="261" t="str">
        <f>'Current Income Tax Expense'!E108</f>
        <v>U</v>
      </c>
      <c r="F82" s="288">
        <f>ROUND(-'Current Income Tax Expense'!F108*0.245866,0)</f>
        <v>-894814</v>
      </c>
      <c r="G82" s="288">
        <f>ROUND(-'Current Income Tax Expense'!G108*0.245866,0)</f>
        <v>0</v>
      </c>
      <c r="H82" s="288">
        <f>ROUND(-'Current Income Tax Expense'!H108*0.245866,0)</f>
        <v>-894814</v>
      </c>
      <c r="I82" s="288">
        <f>-ROUND('Current Income Tax Expense'!I108*0.245866,0)</f>
        <v>0</v>
      </c>
      <c r="J82" s="288">
        <f t="shared" si="20"/>
        <v>-894814</v>
      </c>
      <c r="K82" s="261" t="str">
        <f>'Current Income Tax Expense'!K108</f>
        <v>OR</v>
      </c>
      <c r="L82" s="300">
        <f>SUMIF('Allocation Factors'!$B$3:$B$88,'Deferred Income Tax Expense'!K82,'Allocation Factors'!$P$3:$P$88)</f>
        <v>0</v>
      </c>
      <c r="M82" s="288">
        <f t="shared" si="21"/>
        <v>0</v>
      </c>
      <c r="N82" s="288">
        <f t="shared" si="22"/>
        <v>0</v>
      </c>
      <c r="O82" s="288">
        <f t="shared" si="23"/>
        <v>0</v>
      </c>
    </row>
    <row r="83" spans="1:15">
      <c r="A83" s="84" t="str">
        <f>'Current Income Tax Expense'!A109</f>
        <v>Reg Liability - Plant Closure Cost - WA</v>
      </c>
      <c r="B83" s="261">
        <f>'Current Income Tax Expense'!B109</f>
        <v>287045</v>
      </c>
      <c r="C83" s="299">
        <f>'Current Income Tax Expense'!C109</f>
        <v>610.15499999999997</v>
      </c>
      <c r="D83" s="261" t="str">
        <f>'Current Income Tax Expense'!D109</f>
        <v>6.4 R</v>
      </c>
      <c r="E83" s="261" t="str">
        <f>'Current Income Tax Expense'!E109</f>
        <v>U</v>
      </c>
      <c r="F83" s="288">
        <f>ROUND(-'Current Income Tax Expense'!F109*0.245866,0)</f>
        <v>-333329</v>
      </c>
      <c r="G83" s="288">
        <f>ROUND(-'Current Income Tax Expense'!G109*0.245866,0)</f>
        <v>0</v>
      </c>
      <c r="H83" s="288">
        <f>ROUND(-'Current Income Tax Expense'!H109*0.245866,0)</f>
        <v>-333329</v>
      </c>
      <c r="I83" s="288">
        <f>-ROUND('Current Income Tax Expense'!I109*0.245866,0)</f>
        <v>0</v>
      </c>
      <c r="J83" s="288">
        <f t="shared" si="20"/>
        <v>-333329</v>
      </c>
      <c r="K83" s="261" t="str">
        <f>'Current Income Tax Expense'!K109</f>
        <v>WA</v>
      </c>
      <c r="L83" s="300">
        <f>SUMIF('Allocation Factors'!$B$3:$B$88,'Deferred Income Tax Expense'!K83,'Allocation Factors'!$P$3:$P$88)</f>
        <v>1</v>
      </c>
      <c r="M83" s="288">
        <f t="shared" si="21"/>
        <v>-333329</v>
      </c>
      <c r="N83" s="288">
        <f t="shared" si="22"/>
        <v>0</v>
      </c>
      <c r="O83" s="288">
        <f t="shared" si="23"/>
        <v>-333329</v>
      </c>
    </row>
    <row r="84" spans="1:15">
      <c r="A84" s="84" t="str">
        <f>'Current Income Tax Expense'!A110</f>
        <v>Reg Liability - CA California Alternative</v>
      </c>
      <c r="B84" s="261">
        <f>'Current Income Tax Expense'!B110</f>
        <v>287418</v>
      </c>
      <c r="C84" s="299">
        <f>'Current Income Tax Expense'!C110</f>
        <v>705.24099999999999</v>
      </c>
      <c r="D84" s="261" t="str">
        <f>'Current Income Tax Expense'!D110</f>
        <v>- - - - -</v>
      </c>
      <c r="E84" s="261" t="str">
        <f>'Current Income Tax Expense'!E110</f>
        <v>U</v>
      </c>
      <c r="F84" s="288">
        <f>ROUND(-'Current Income Tax Expense'!F110*0.245866,0)</f>
        <v>59053</v>
      </c>
      <c r="G84" s="288">
        <f>ROUND(-'Current Income Tax Expense'!G110*0.245866,0)</f>
        <v>0</v>
      </c>
      <c r="H84" s="288">
        <f>ROUND(-'Current Income Tax Expense'!H110*0.245866,0)</f>
        <v>59053</v>
      </c>
      <c r="I84" s="288">
        <f>-ROUND('Current Income Tax Expense'!I110*0.245866,0)</f>
        <v>0</v>
      </c>
      <c r="J84" s="288">
        <f t="shared" si="20"/>
        <v>59053</v>
      </c>
      <c r="K84" s="261" t="str">
        <f>'Current Income Tax Expense'!K110</f>
        <v>OTHER</v>
      </c>
      <c r="L84" s="300">
        <f>SUMIF('Allocation Factors'!$B$3:$B$88,'Deferred Income Tax Expense'!K84,'Allocation Factors'!$P$3:$P$88)</f>
        <v>0</v>
      </c>
      <c r="M84" s="288">
        <f t="shared" si="21"/>
        <v>0</v>
      </c>
      <c r="N84" s="288">
        <f t="shared" si="22"/>
        <v>0</v>
      </c>
      <c r="O84" s="288">
        <f t="shared" si="23"/>
        <v>0</v>
      </c>
    </row>
    <row r="85" spans="1:15">
      <c r="A85" s="84" t="str">
        <f>'Current Income Tax Expense'!A111</f>
        <v>Reg Liability - OR Direct Access 5 Year Opt Out</v>
      </c>
      <c r="B85" s="261">
        <f>'Current Income Tax Expense'!B111</f>
        <v>287212</v>
      </c>
      <c r="C85" s="299">
        <f>'Current Income Tax Expense'!C111</f>
        <v>705.245</v>
      </c>
      <c r="D85" s="261" t="str">
        <f>'Current Income Tax Expense'!D111</f>
        <v>- - - - -</v>
      </c>
      <c r="E85" s="261" t="str">
        <f>'Current Income Tax Expense'!E111</f>
        <v>U</v>
      </c>
      <c r="F85" s="288">
        <f>ROUND(-'Current Income Tax Expense'!F111*0.245866,0)</f>
        <v>386213</v>
      </c>
      <c r="G85" s="288">
        <f>ROUND(-'Current Income Tax Expense'!G111*0.245866,0)</f>
        <v>0</v>
      </c>
      <c r="H85" s="288">
        <f>ROUND(-'Current Income Tax Expense'!H111*0.245866,0)</f>
        <v>386213</v>
      </c>
      <c r="I85" s="288">
        <f>-ROUND('Current Income Tax Expense'!I111*0.245866,0)</f>
        <v>0</v>
      </c>
      <c r="J85" s="288">
        <f t="shared" si="20"/>
        <v>386213</v>
      </c>
      <c r="K85" s="261" t="str">
        <f>'Current Income Tax Expense'!K111</f>
        <v>OTHER</v>
      </c>
      <c r="L85" s="300">
        <f>SUMIF('Allocation Factors'!$B$3:$B$88,'Deferred Income Tax Expense'!K85,'Allocation Factors'!$P$3:$P$88)</f>
        <v>0</v>
      </c>
      <c r="M85" s="288">
        <f t="shared" si="21"/>
        <v>0</v>
      </c>
      <c r="N85" s="288">
        <f t="shared" si="22"/>
        <v>0</v>
      </c>
      <c r="O85" s="288">
        <f t="shared" si="23"/>
        <v>0</v>
      </c>
    </row>
    <row r="86" spans="1:15">
      <c r="A86" s="84" t="str">
        <f>'Current Income Tax Expense'!A112</f>
        <v>Reg Liability - Sale of REC's-WA</v>
      </c>
      <c r="B86" s="261">
        <f>'Current Income Tax Expense'!B112</f>
        <v>287252</v>
      </c>
      <c r="C86" s="299">
        <f>'Current Income Tax Expense'!C112</f>
        <v>705.26300000000003</v>
      </c>
      <c r="D86" s="261" t="str">
        <f>'Current Income Tax Expense'!D112</f>
        <v>- - - - -</v>
      </c>
      <c r="E86" s="261" t="str">
        <f>'Current Income Tax Expense'!E112</f>
        <v>U</v>
      </c>
      <c r="F86" s="288">
        <f>ROUND(-'Current Income Tax Expense'!F112*0.245866,0)</f>
        <v>-18558</v>
      </c>
      <c r="G86" s="288">
        <f>ROUND(-'Current Income Tax Expense'!G112*0.245866,0)</f>
        <v>0</v>
      </c>
      <c r="H86" s="288">
        <f>ROUND(-'Current Income Tax Expense'!H112*0.245866,0)</f>
        <v>-18558</v>
      </c>
      <c r="I86" s="288">
        <f>-ROUND('Current Income Tax Expense'!I112*0.245866,0)</f>
        <v>0</v>
      </c>
      <c r="J86" s="288">
        <f t="shared" ref="J86:J136" si="28">SUM(H86:I86)</f>
        <v>-18558</v>
      </c>
      <c r="K86" s="261" t="str">
        <f>'Current Income Tax Expense'!K112</f>
        <v>OTHER</v>
      </c>
      <c r="L86" s="300">
        <f>SUMIF('Allocation Factors'!$B$3:$B$88,'Deferred Income Tax Expense'!K86,'Allocation Factors'!$P$3:$P$88)</f>
        <v>0</v>
      </c>
      <c r="M86" s="288">
        <f t="shared" ref="M86:M145" si="29">ROUND(H86*L86,0)</f>
        <v>0</v>
      </c>
      <c r="N86" s="288">
        <f t="shared" ref="N86:N145" si="30">ROUND(SUM(I86:I86)*L86,0)</f>
        <v>0</v>
      </c>
      <c r="O86" s="288">
        <f t="shared" ref="O86:O145" si="31">SUM(M86:N86)</f>
        <v>0</v>
      </c>
    </row>
    <row r="87" spans="1:15">
      <c r="A87" s="84" t="str">
        <f>'Current Income Tax Expense'!A113</f>
        <v>Reg Liability - Energy Savings Assistance (ESA) - CA</v>
      </c>
      <c r="B87" s="261">
        <f>'Current Income Tax Expense'!B113</f>
        <v>287209</v>
      </c>
      <c r="C87" s="299">
        <f>'Current Income Tax Expense'!C113</f>
        <v>705.26599999999996</v>
      </c>
      <c r="D87" s="261" t="str">
        <f>'Current Income Tax Expense'!D113</f>
        <v>- - - - -</v>
      </c>
      <c r="E87" s="261" t="str">
        <f>'Current Income Tax Expense'!E113</f>
        <v>U</v>
      </c>
      <c r="F87" s="288">
        <f>ROUND(-'Current Income Tax Expense'!F113*0.245866,0)</f>
        <v>94704</v>
      </c>
      <c r="G87" s="288">
        <f>ROUND(-'Current Income Tax Expense'!G113*0.245866,0)</f>
        <v>0</v>
      </c>
      <c r="H87" s="288">
        <f>ROUND(-'Current Income Tax Expense'!H113*0.245866,0)</f>
        <v>94704</v>
      </c>
      <c r="I87" s="288">
        <f>-ROUND('Current Income Tax Expense'!I113*0.245866,0)</f>
        <v>0</v>
      </c>
      <c r="J87" s="288">
        <f t="shared" si="28"/>
        <v>94704</v>
      </c>
      <c r="K87" s="261" t="str">
        <f>'Current Income Tax Expense'!K113</f>
        <v>OTHER</v>
      </c>
      <c r="L87" s="300">
        <f>SUMIF('Allocation Factors'!$B$3:$B$88,'Deferred Income Tax Expense'!K87,'Allocation Factors'!$P$3:$P$88)</f>
        <v>0</v>
      </c>
      <c r="M87" s="288">
        <f t="shared" si="29"/>
        <v>0</v>
      </c>
      <c r="N87" s="288">
        <f t="shared" si="30"/>
        <v>0</v>
      </c>
      <c r="O87" s="288">
        <f t="shared" si="31"/>
        <v>0</v>
      </c>
    </row>
    <row r="88" spans="1:15">
      <c r="A88" s="84" t="str">
        <f>'Current Income Tax Expense'!A114</f>
        <v>Reg Liability - WA Decoupling Mechanism</v>
      </c>
      <c r="B88" s="261">
        <f>'Current Income Tax Expense'!B114</f>
        <v>287200</v>
      </c>
      <c r="C88" s="299">
        <f>'Current Income Tax Expense'!C114</f>
        <v>705.26700000000005</v>
      </c>
      <c r="D88" s="261" t="str">
        <f>'Current Income Tax Expense'!D114</f>
        <v>- - - - -</v>
      </c>
      <c r="E88" s="261" t="str">
        <f>'Current Income Tax Expense'!E114</f>
        <v>U</v>
      </c>
      <c r="F88" s="288">
        <f>ROUND(-'Current Income Tax Expense'!F114*0.245866,0)</f>
        <v>-66329</v>
      </c>
      <c r="G88" s="288">
        <f>ROUND(-'Current Income Tax Expense'!G114*0.245866,0)</f>
        <v>0</v>
      </c>
      <c r="H88" s="288">
        <f>ROUND(-'Current Income Tax Expense'!H114*0.245866,0)</f>
        <v>-66329</v>
      </c>
      <c r="I88" s="288">
        <f>-ROUND('Current Income Tax Expense'!I114*0.245866,0)</f>
        <v>0</v>
      </c>
      <c r="J88" s="288">
        <f t="shared" si="28"/>
        <v>-66329</v>
      </c>
      <c r="K88" s="261" t="str">
        <f>'Current Income Tax Expense'!K114</f>
        <v>OTHER</v>
      </c>
      <c r="L88" s="300">
        <f>SUMIF('Allocation Factors'!$B$3:$B$88,'Deferred Income Tax Expense'!K88,'Allocation Factors'!$P$3:$P$88)</f>
        <v>0</v>
      </c>
      <c r="M88" s="288">
        <f t="shared" si="29"/>
        <v>0</v>
      </c>
      <c r="N88" s="288">
        <f t="shared" si="30"/>
        <v>0</v>
      </c>
      <c r="O88" s="288">
        <f t="shared" si="31"/>
        <v>0</v>
      </c>
    </row>
    <row r="89" spans="1:15">
      <c r="A89" s="84" t="str">
        <f>'Current Income Tax Expense'!A115</f>
        <v>Reg Liability - Blue Sky Program - OR</v>
      </c>
      <c r="B89" s="261">
        <f>'Current Income Tax Expense'!B115</f>
        <v>287473</v>
      </c>
      <c r="C89" s="299">
        <f>'Current Income Tax Expense'!C115</f>
        <v>705.27</v>
      </c>
      <c r="D89" s="261" t="str">
        <f>'Current Income Tax Expense'!D115</f>
        <v>- - - - -</v>
      </c>
      <c r="E89" s="261" t="str">
        <f>'Current Income Tax Expense'!E115</f>
        <v>NR</v>
      </c>
      <c r="F89" s="288">
        <f>ROUND(-'Current Income Tax Expense'!F115*0.245866,0)</f>
        <v>-117892</v>
      </c>
      <c r="G89" s="288">
        <f>ROUND(-'Current Income Tax Expense'!G115*0.245866,0)</f>
        <v>0</v>
      </c>
      <c r="H89" s="288">
        <f>ROUND(-'Current Income Tax Expense'!H115*0.245866,0)</f>
        <v>0</v>
      </c>
      <c r="I89" s="288">
        <f>-ROUND('Current Income Tax Expense'!I115*0.245866,0)</f>
        <v>0</v>
      </c>
      <c r="J89" s="288">
        <f t="shared" si="28"/>
        <v>0</v>
      </c>
      <c r="K89" s="261" t="str">
        <f>'Current Income Tax Expense'!K115</f>
        <v>NREG</v>
      </c>
      <c r="L89" s="300">
        <f>SUMIF('Allocation Factors'!$B$3:$B$88,'Deferred Income Tax Expense'!K89,'Allocation Factors'!$P$3:$P$88)</f>
        <v>0</v>
      </c>
      <c r="M89" s="288">
        <f t="shared" si="29"/>
        <v>0</v>
      </c>
      <c r="N89" s="288">
        <f t="shared" si="30"/>
        <v>0</v>
      </c>
      <c r="O89" s="288">
        <f t="shared" si="31"/>
        <v>0</v>
      </c>
    </row>
    <row r="90" spans="1:15">
      <c r="A90" s="84" t="str">
        <f>'Current Income Tax Expense'!A116</f>
        <v>Reg Liability - Blue Sky Program - WA</v>
      </c>
      <c r="B90" s="261">
        <f>'Current Income Tax Expense'!B116</f>
        <v>287474</v>
      </c>
      <c r="C90" s="299">
        <f>'Current Income Tax Expense'!C116</f>
        <v>705.27099999999996</v>
      </c>
      <c r="D90" s="261" t="str">
        <f>'Current Income Tax Expense'!D116</f>
        <v>- - - - -</v>
      </c>
      <c r="E90" s="261" t="str">
        <f>'Current Income Tax Expense'!E116</f>
        <v>NR</v>
      </c>
      <c r="F90" s="288">
        <f>ROUND(-'Current Income Tax Expense'!F116*0.245866,0)</f>
        <v>10634</v>
      </c>
      <c r="G90" s="288">
        <f>ROUND(-'Current Income Tax Expense'!G116*0.245866,0)</f>
        <v>0</v>
      </c>
      <c r="H90" s="288">
        <f>ROUND(-'Current Income Tax Expense'!H116*0.245866,0)</f>
        <v>0</v>
      </c>
      <c r="I90" s="288">
        <f>-ROUND('Current Income Tax Expense'!I116*0.245866,0)</f>
        <v>0</v>
      </c>
      <c r="J90" s="288">
        <f t="shared" si="28"/>
        <v>0</v>
      </c>
      <c r="K90" s="261" t="str">
        <f>'Current Income Tax Expense'!K116</f>
        <v>NREG</v>
      </c>
      <c r="L90" s="300">
        <f>SUMIF('Allocation Factors'!$B$3:$B$88,'Deferred Income Tax Expense'!K90,'Allocation Factors'!$P$3:$P$88)</f>
        <v>0</v>
      </c>
      <c r="M90" s="288">
        <f t="shared" si="29"/>
        <v>0</v>
      </c>
      <c r="N90" s="288">
        <f t="shared" si="30"/>
        <v>0</v>
      </c>
      <c r="O90" s="288">
        <f t="shared" si="31"/>
        <v>0</v>
      </c>
    </row>
    <row r="91" spans="1:15">
      <c r="A91" s="84" t="str">
        <f>'Current Income Tax Expense'!A117</f>
        <v>Reg Liability - Blue Sky Program - CA</v>
      </c>
      <c r="B91" s="261">
        <f>'Current Income Tax Expense'!B117</f>
        <v>287475</v>
      </c>
      <c r="C91" s="299">
        <f>'Current Income Tax Expense'!C117</f>
        <v>705.27200000000005</v>
      </c>
      <c r="D91" s="261" t="str">
        <f>'Current Income Tax Expense'!D117</f>
        <v>- - - - -</v>
      </c>
      <c r="E91" s="261" t="str">
        <f>'Current Income Tax Expense'!E117</f>
        <v>NR</v>
      </c>
      <c r="F91" s="288">
        <f>ROUND(-'Current Income Tax Expense'!F117*0.245866,0)</f>
        <v>23271</v>
      </c>
      <c r="G91" s="288">
        <f>ROUND(-'Current Income Tax Expense'!G117*0.245866,0)</f>
        <v>0</v>
      </c>
      <c r="H91" s="288">
        <f>ROUND(-'Current Income Tax Expense'!H117*0.245866,0)</f>
        <v>0</v>
      </c>
      <c r="I91" s="288">
        <f>-ROUND('Current Income Tax Expense'!I117*0.245866,0)</f>
        <v>0</v>
      </c>
      <c r="J91" s="288">
        <f t="shared" si="28"/>
        <v>0</v>
      </c>
      <c r="K91" s="261" t="str">
        <f>'Current Income Tax Expense'!K117</f>
        <v>NREG</v>
      </c>
      <c r="L91" s="300">
        <f>SUMIF('Allocation Factors'!$B$3:$B$88,'Deferred Income Tax Expense'!K91,'Allocation Factors'!$P$3:$P$88)</f>
        <v>0</v>
      </c>
      <c r="M91" s="288">
        <f t="shared" si="29"/>
        <v>0</v>
      </c>
      <c r="N91" s="288">
        <f t="shared" si="30"/>
        <v>0</v>
      </c>
      <c r="O91" s="288">
        <f t="shared" si="31"/>
        <v>0</v>
      </c>
    </row>
    <row r="92" spans="1:15">
      <c r="A92" s="84" t="str">
        <f>'Current Income Tax Expense'!A118</f>
        <v>Reg Liability - Blue Sky Program - UT</v>
      </c>
      <c r="B92" s="261">
        <f>'Current Income Tax Expense'!B118</f>
        <v>287476</v>
      </c>
      <c r="C92" s="299">
        <f>'Current Income Tax Expense'!C118</f>
        <v>705.27300000000002</v>
      </c>
      <c r="D92" s="261" t="str">
        <f>'Current Income Tax Expense'!D118</f>
        <v>- - - - -</v>
      </c>
      <c r="E92" s="261" t="str">
        <f>'Current Income Tax Expense'!E118</f>
        <v>NR</v>
      </c>
      <c r="F92" s="288">
        <f>ROUND(-'Current Income Tax Expense'!F118*0.245866,0)</f>
        <v>99387</v>
      </c>
      <c r="G92" s="288">
        <f>ROUND(-'Current Income Tax Expense'!G118*0.245866,0)</f>
        <v>0</v>
      </c>
      <c r="H92" s="288">
        <f>ROUND(-'Current Income Tax Expense'!H118*0.245866,0)</f>
        <v>0</v>
      </c>
      <c r="I92" s="288">
        <f>-ROUND('Current Income Tax Expense'!I118*0.245866,0)</f>
        <v>0</v>
      </c>
      <c r="J92" s="288">
        <f t="shared" si="28"/>
        <v>0</v>
      </c>
      <c r="K92" s="261" t="str">
        <f>'Current Income Tax Expense'!K118</f>
        <v>NREG</v>
      </c>
      <c r="L92" s="300">
        <f>SUMIF('Allocation Factors'!$B$3:$B$88,'Deferred Income Tax Expense'!K92,'Allocation Factors'!$P$3:$P$88)</f>
        <v>0</v>
      </c>
      <c r="M92" s="288">
        <f t="shared" si="29"/>
        <v>0</v>
      </c>
      <c r="N92" s="288">
        <f t="shared" si="30"/>
        <v>0</v>
      </c>
      <c r="O92" s="288">
        <f t="shared" si="31"/>
        <v>0</v>
      </c>
    </row>
    <row r="93" spans="1:15">
      <c r="A93" s="84" t="str">
        <f>'Current Income Tax Expense'!A119</f>
        <v>Reg Liability - Blue Sky Program - ID</v>
      </c>
      <c r="B93" s="261">
        <f>'Current Income Tax Expense'!B119</f>
        <v>287477</v>
      </c>
      <c r="C93" s="299">
        <f>'Current Income Tax Expense'!C119</f>
        <v>705.274</v>
      </c>
      <c r="D93" s="261" t="str">
        <f>'Current Income Tax Expense'!D119</f>
        <v>- - - - -</v>
      </c>
      <c r="E93" s="261" t="str">
        <f>'Current Income Tax Expense'!E119</f>
        <v>NR</v>
      </c>
      <c r="F93" s="288">
        <f>ROUND(-'Current Income Tax Expense'!F119*0.245866,0)</f>
        <v>-7596</v>
      </c>
      <c r="G93" s="288">
        <f>ROUND(-'Current Income Tax Expense'!G119*0.245866,0)</f>
        <v>0</v>
      </c>
      <c r="H93" s="288">
        <f>ROUND(-'Current Income Tax Expense'!H119*0.245866,0)</f>
        <v>0</v>
      </c>
      <c r="I93" s="288">
        <f>-ROUND('Current Income Tax Expense'!I119*0.245866,0)</f>
        <v>0</v>
      </c>
      <c r="J93" s="288">
        <f t="shared" si="28"/>
        <v>0</v>
      </c>
      <c r="K93" s="261" t="str">
        <f>'Current Income Tax Expense'!K119</f>
        <v>NREG</v>
      </c>
      <c r="L93" s="300">
        <f>SUMIF('Allocation Factors'!$B$3:$B$88,'Deferred Income Tax Expense'!K93,'Allocation Factors'!$P$3:$P$88)</f>
        <v>0</v>
      </c>
      <c r="M93" s="288">
        <f t="shared" si="29"/>
        <v>0</v>
      </c>
      <c r="N93" s="288">
        <f t="shared" si="30"/>
        <v>0</v>
      </c>
      <c r="O93" s="288">
        <f t="shared" si="31"/>
        <v>0</v>
      </c>
    </row>
    <row r="94" spans="1:15">
      <c r="A94" s="84" t="str">
        <f>'Current Income Tax Expense'!A120</f>
        <v>Reg Liability - Blue Sky Program - WY</v>
      </c>
      <c r="B94" s="261">
        <f>'Current Income Tax Expense'!B120</f>
        <v>287478</v>
      </c>
      <c r="C94" s="299">
        <f>'Current Income Tax Expense'!C120</f>
        <v>705.27499999999998</v>
      </c>
      <c r="D94" s="261" t="str">
        <f>'Current Income Tax Expense'!D120</f>
        <v>- - - - -</v>
      </c>
      <c r="E94" s="261" t="str">
        <f>'Current Income Tax Expense'!E120</f>
        <v>NR</v>
      </c>
      <c r="F94" s="288">
        <f>ROUND(-'Current Income Tax Expense'!F120*0.245866,0)</f>
        <v>-1852</v>
      </c>
      <c r="G94" s="288">
        <f>ROUND(-'Current Income Tax Expense'!G120*0.245866,0)</f>
        <v>0</v>
      </c>
      <c r="H94" s="288">
        <f>ROUND(-'Current Income Tax Expense'!H120*0.245866,0)</f>
        <v>0</v>
      </c>
      <c r="I94" s="288">
        <f>-ROUND('Current Income Tax Expense'!I120*0.245866,0)</f>
        <v>0</v>
      </c>
      <c r="J94" s="288">
        <f t="shared" si="28"/>
        <v>0</v>
      </c>
      <c r="K94" s="261" t="str">
        <f>'Current Income Tax Expense'!K120</f>
        <v>NREG</v>
      </c>
      <c r="L94" s="300">
        <f>SUMIF('Allocation Factors'!$B$3:$B$88,'Deferred Income Tax Expense'!K94,'Allocation Factors'!$P$3:$P$88)</f>
        <v>0</v>
      </c>
      <c r="M94" s="288">
        <f t="shared" si="29"/>
        <v>0</v>
      </c>
      <c r="N94" s="288">
        <f t="shared" si="30"/>
        <v>0</v>
      </c>
      <c r="O94" s="288">
        <f t="shared" si="31"/>
        <v>0</v>
      </c>
    </row>
    <row r="95" spans="1:15">
      <c r="A95" s="84" t="str">
        <f>'Current Income Tax Expense'!A121</f>
        <v>Reg Liability - Sale of REC - UT</v>
      </c>
      <c r="B95" s="261">
        <f>'Current Income Tax Expense'!B121</f>
        <v>287271</v>
      </c>
      <c r="C95" s="299">
        <f>'Current Income Tax Expense'!C121</f>
        <v>705.33600000000001</v>
      </c>
      <c r="D95" s="261" t="str">
        <f>'Current Income Tax Expense'!D121</f>
        <v>- - - - -</v>
      </c>
      <c r="E95" s="261" t="str">
        <f>'Current Income Tax Expense'!E121</f>
        <v>U</v>
      </c>
      <c r="F95" s="288">
        <f>ROUND(-'Current Income Tax Expense'!F121*0.245866,0)</f>
        <v>-145549</v>
      </c>
      <c r="G95" s="288">
        <f>ROUND(-'Current Income Tax Expense'!G121*0.245866,0)</f>
        <v>0</v>
      </c>
      <c r="H95" s="288">
        <f>ROUND(-'Current Income Tax Expense'!H121*0.245866,0)</f>
        <v>-145549</v>
      </c>
      <c r="I95" s="288">
        <f>-ROUND('Current Income Tax Expense'!I121*0.245866,0)</f>
        <v>0</v>
      </c>
      <c r="J95" s="288">
        <f t="shared" si="28"/>
        <v>-145549</v>
      </c>
      <c r="K95" s="261" t="str">
        <f>'Current Income Tax Expense'!K121</f>
        <v>OTHER</v>
      </c>
      <c r="L95" s="300">
        <f>SUMIF('Allocation Factors'!$B$3:$B$88,'Deferred Income Tax Expense'!K95,'Allocation Factors'!$P$3:$P$88)</f>
        <v>0</v>
      </c>
      <c r="M95" s="288">
        <f t="shared" si="29"/>
        <v>0</v>
      </c>
      <c r="N95" s="288">
        <f t="shared" si="30"/>
        <v>0</v>
      </c>
      <c r="O95" s="288">
        <f t="shared" si="31"/>
        <v>0</v>
      </c>
    </row>
    <row r="96" spans="1:15">
      <c r="A96" s="84" t="str">
        <f>'Current Income Tax Expense'!A122</f>
        <v>Reg Liability - Excess Income Tax Deferral - CA</v>
      </c>
      <c r="B96" s="261">
        <f>'Current Income Tax Expense'!B122</f>
        <v>287051</v>
      </c>
      <c r="C96" s="299">
        <f>'Current Income Tax Expense'!C122</f>
        <v>705.34</v>
      </c>
      <c r="D96" s="261" t="str">
        <f>'Current Income Tax Expense'!D122</f>
        <v>- - - - -</v>
      </c>
      <c r="E96" s="261" t="str">
        <f>'Current Income Tax Expense'!E122</f>
        <v>U</v>
      </c>
      <c r="F96" s="288">
        <f>ROUND(-'Current Income Tax Expense'!F122*0.245866,0)</f>
        <v>620784</v>
      </c>
      <c r="G96" s="288">
        <f>ROUND(-'Current Income Tax Expense'!G122*0.245866,0)</f>
        <v>0</v>
      </c>
      <c r="H96" s="288">
        <f>ROUND(-'Current Income Tax Expense'!H122*0.245866,0)</f>
        <v>620784</v>
      </c>
      <c r="I96" s="288">
        <f>-ROUND('Current Income Tax Expense'!I122*0.245866,0)</f>
        <v>0</v>
      </c>
      <c r="J96" s="288">
        <f t="shared" si="28"/>
        <v>620784</v>
      </c>
      <c r="K96" s="261" t="str">
        <f>'Current Income Tax Expense'!K122</f>
        <v>OTHER</v>
      </c>
      <c r="L96" s="300">
        <f>SUMIF('Allocation Factors'!$B$3:$B$88,'Deferred Income Tax Expense'!K96,'Allocation Factors'!$P$3:$P$88)</f>
        <v>0</v>
      </c>
      <c r="M96" s="288">
        <f t="shared" si="29"/>
        <v>0</v>
      </c>
      <c r="N96" s="288">
        <f t="shared" si="30"/>
        <v>0</v>
      </c>
      <c r="O96" s="288">
        <f t="shared" si="31"/>
        <v>0</v>
      </c>
    </row>
    <row r="97" spans="1:15">
      <c r="A97" s="84" t="str">
        <f>'Current Income Tax Expense'!A123</f>
        <v>Reg Liability - Excess Income Tax Deferral - OR</v>
      </c>
      <c r="B97" s="261">
        <f>'Current Income Tax Expense'!B123</f>
        <v>287053</v>
      </c>
      <c r="C97" s="299">
        <f>'Current Income Tax Expense'!C123</f>
        <v>705.34199999999998</v>
      </c>
      <c r="D97" s="261" t="str">
        <f>'Current Income Tax Expense'!D123</f>
        <v>- - - - -</v>
      </c>
      <c r="E97" s="261" t="str">
        <f>'Current Income Tax Expense'!E123</f>
        <v>U</v>
      </c>
      <c r="F97" s="288">
        <f>ROUND(-'Current Income Tax Expense'!F123*0.245866,0)</f>
        <v>1600459</v>
      </c>
      <c r="G97" s="288">
        <f>ROUND(-'Current Income Tax Expense'!G123*0.245866,0)</f>
        <v>0</v>
      </c>
      <c r="H97" s="288">
        <f>ROUND(-'Current Income Tax Expense'!H123*0.245866,0)</f>
        <v>1600459</v>
      </c>
      <c r="I97" s="288">
        <f>-ROUND('Current Income Tax Expense'!I123*0.245866,0)</f>
        <v>0</v>
      </c>
      <c r="J97" s="288">
        <f t="shared" si="28"/>
        <v>1600459</v>
      </c>
      <c r="K97" s="261" t="str">
        <f>'Current Income Tax Expense'!K123</f>
        <v>OTHER</v>
      </c>
      <c r="L97" s="300">
        <f>SUMIF('Allocation Factors'!$B$3:$B$88,'Deferred Income Tax Expense'!K97,'Allocation Factors'!$P$3:$P$88)</f>
        <v>0</v>
      </c>
      <c r="M97" s="288">
        <f t="shared" si="29"/>
        <v>0</v>
      </c>
      <c r="N97" s="288">
        <f t="shared" si="30"/>
        <v>0</v>
      </c>
      <c r="O97" s="288">
        <f t="shared" si="31"/>
        <v>0</v>
      </c>
    </row>
    <row r="98" spans="1:15">
      <c r="A98" s="84" t="str">
        <f>'Current Income Tax Expense'!A124</f>
        <v>Reg Liability - Excess Income Tax Deferral - WA</v>
      </c>
      <c r="B98" s="261">
        <f>'Current Income Tax Expense'!B124</f>
        <v>287055</v>
      </c>
      <c r="C98" s="299">
        <f>'Current Income Tax Expense'!C124</f>
        <v>705.34400000000005</v>
      </c>
      <c r="D98" s="261" t="str">
        <f>'Current Income Tax Expense'!D124</f>
        <v>- - - - -</v>
      </c>
      <c r="E98" s="261" t="str">
        <f>'Current Income Tax Expense'!E124</f>
        <v>U</v>
      </c>
      <c r="F98" s="288">
        <f>ROUND(-'Current Income Tax Expense'!F124*0.245866,0)</f>
        <v>255597</v>
      </c>
      <c r="G98" s="288">
        <f>ROUND(-'Current Income Tax Expense'!G124*0.245866,0)</f>
        <v>0</v>
      </c>
      <c r="H98" s="288">
        <f>ROUND(-'Current Income Tax Expense'!H124*0.245866,0)</f>
        <v>255597</v>
      </c>
      <c r="I98" s="288">
        <f>-ROUND('Current Income Tax Expense'!I124*0.245866,0)</f>
        <v>0</v>
      </c>
      <c r="J98" s="288">
        <f t="shared" si="28"/>
        <v>255597</v>
      </c>
      <c r="K98" s="261" t="str">
        <f>'Current Income Tax Expense'!K124</f>
        <v>OTHER</v>
      </c>
      <c r="L98" s="300">
        <f>SUMIF('Allocation Factors'!$B$3:$B$88,'Deferred Income Tax Expense'!K98,'Allocation Factors'!$P$3:$P$88)</f>
        <v>0</v>
      </c>
      <c r="M98" s="288">
        <f t="shared" si="29"/>
        <v>0</v>
      </c>
      <c r="N98" s="288">
        <f t="shared" si="30"/>
        <v>0</v>
      </c>
      <c r="O98" s="288">
        <f t="shared" si="31"/>
        <v>0</v>
      </c>
    </row>
    <row r="99" spans="1:15">
      <c r="A99" s="84" t="str">
        <f>'Current Income Tax Expense'!A125</f>
        <v>Reg Liability - Excess Income Tax Deferral - WY</v>
      </c>
      <c r="B99" s="261">
        <f>'Current Income Tax Expense'!B125</f>
        <v>287056</v>
      </c>
      <c r="C99" s="299">
        <f>'Current Income Tax Expense'!C125</f>
        <v>705.34500000000003</v>
      </c>
      <c r="D99" s="261" t="str">
        <f>'Current Income Tax Expense'!D125</f>
        <v>- - - - -</v>
      </c>
      <c r="E99" s="261" t="str">
        <f>'Current Income Tax Expense'!E125</f>
        <v>U</v>
      </c>
      <c r="F99" s="288">
        <f>ROUND(-'Current Income Tax Expense'!F125*0.245866,0)</f>
        <v>-324220</v>
      </c>
      <c r="G99" s="288">
        <f>ROUND(-'Current Income Tax Expense'!G125*0.245866,0)</f>
        <v>0</v>
      </c>
      <c r="H99" s="288">
        <f>ROUND(-'Current Income Tax Expense'!H125*0.245866,0)</f>
        <v>-324220</v>
      </c>
      <c r="I99" s="288">
        <f>-ROUND('Current Income Tax Expense'!I125*0.245866,0)</f>
        <v>0</v>
      </c>
      <c r="J99" s="288">
        <f t="shared" si="28"/>
        <v>-324220</v>
      </c>
      <c r="K99" s="261" t="str">
        <f>'Current Income Tax Expense'!K125</f>
        <v>OTHER</v>
      </c>
      <c r="L99" s="300">
        <f>SUMIF('Allocation Factors'!$B$3:$B$88,'Deferred Income Tax Expense'!K99,'Allocation Factors'!$P$3:$P$88)</f>
        <v>0</v>
      </c>
      <c r="M99" s="288">
        <f t="shared" si="29"/>
        <v>0</v>
      </c>
      <c r="N99" s="288">
        <f t="shared" si="30"/>
        <v>0</v>
      </c>
      <c r="O99" s="288">
        <f t="shared" si="31"/>
        <v>0</v>
      </c>
    </row>
    <row r="100" spans="1:15">
      <c r="A100" s="84" t="str">
        <f>'Current Income Tax Expense'!A126</f>
        <v>Reg Liability - CA Klamath River Dams Removal</v>
      </c>
      <c r="B100" s="261">
        <f>'Current Income Tax Expense'!B126</f>
        <v>287049</v>
      </c>
      <c r="C100" s="299">
        <f>'Current Income Tax Expense'!C126</f>
        <v>705.35199999999998</v>
      </c>
      <c r="D100" s="261" t="str">
        <f>'Current Income Tax Expense'!D126</f>
        <v>- - - - -</v>
      </c>
      <c r="E100" s="261" t="str">
        <f>'Current Income Tax Expense'!E126</f>
        <v>U</v>
      </c>
      <c r="F100" s="288">
        <f>ROUND(-'Current Income Tax Expense'!F126*0.245866,0)</f>
        <v>892</v>
      </c>
      <c r="G100" s="288">
        <f>ROUND(-'Current Income Tax Expense'!G126*0.245866,0)</f>
        <v>0</v>
      </c>
      <c r="H100" s="288">
        <f>ROUND(-'Current Income Tax Expense'!H126*0.245866,0)</f>
        <v>892</v>
      </c>
      <c r="I100" s="288">
        <f>-ROUND('Current Income Tax Expense'!I126*0.245866,0)</f>
        <v>0</v>
      </c>
      <c r="J100" s="288">
        <f t="shared" si="28"/>
        <v>892</v>
      </c>
      <c r="K100" s="261" t="str">
        <f>'Current Income Tax Expense'!K126</f>
        <v>CA</v>
      </c>
      <c r="L100" s="300">
        <f>SUMIF('Allocation Factors'!$B$3:$B$88,'Deferred Income Tax Expense'!K100,'Allocation Factors'!$P$3:$P$88)</f>
        <v>0</v>
      </c>
      <c r="M100" s="288">
        <f t="shared" si="29"/>
        <v>0</v>
      </c>
      <c r="N100" s="288">
        <f t="shared" si="30"/>
        <v>0</v>
      </c>
      <c r="O100" s="288">
        <f t="shared" si="31"/>
        <v>0</v>
      </c>
    </row>
    <row r="101" spans="1:15">
      <c r="A101" s="84" t="str">
        <f>'Current Income Tax Expense'!A127</f>
        <v>Reg Liability - Injuries &amp; Damages Reserve - OR</v>
      </c>
      <c r="B101" s="261">
        <f>'Current Income Tax Expense'!B127</f>
        <v>287253</v>
      </c>
      <c r="C101" s="299">
        <f>'Current Income Tax Expense'!C127</f>
        <v>705.4</v>
      </c>
      <c r="D101" s="261" t="str">
        <f>'Current Income Tax Expense'!D127</f>
        <v>- - - - -</v>
      </c>
      <c r="E101" s="261" t="str">
        <f>'Current Income Tax Expense'!E127</f>
        <v>U</v>
      </c>
      <c r="F101" s="288">
        <f>ROUND(-'Current Income Tax Expense'!F127*0.245866,0)</f>
        <v>-196358</v>
      </c>
      <c r="G101" s="288">
        <f>ROUND(-'Current Income Tax Expense'!G127*0.245866,0)</f>
        <v>0</v>
      </c>
      <c r="H101" s="288">
        <f>ROUND(-'Current Income Tax Expense'!H127*0.245866,0)</f>
        <v>-196358</v>
      </c>
      <c r="I101" s="288">
        <f>-ROUND('Current Income Tax Expense'!I127*0.245866,0)</f>
        <v>0</v>
      </c>
      <c r="J101" s="288">
        <f t="shared" si="28"/>
        <v>-196358</v>
      </c>
      <c r="K101" s="261" t="str">
        <f>'Current Income Tax Expense'!K127</f>
        <v>OR</v>
      </c>
      <c r="L101" s="300">
        <f>SUMIF('Allocation Factors'!$B$3:$B$88,'Deferred Income Tax Expense'!K101,'Allocation Factors'!$P$3:$P$88)</f>
        <v>0</v>
      </c>
      <c r="M101" s="288">
        <f t="shared" si="29"/>
        <v>0</v>
      </c>
      <c r="N101" s="288">
        <f t="shared" si="30"/>
        <v>0</v>
      </c>
      <c r="O101" s="288">
        <f t="shared" si="31"/>
        <v>0</v>
      </c>
    </row>
    <row r="102" spans="1:15">
      <c r="A102" s="84" t="str">
        <f>'Current Income Tax Expense'!A128</f>
        <v>Reg Liability - Cholla Decommissioning - CA</v>
      </c>
      <c r="B102" s="261">
        <f>'Current Income Tax Expense'!B128</f>
        <v>287174</v>
      </c>
      <c r="C102" s="299">
        <f>'Current Income Tax Expense'!C128</f>
        <v>705.41</v>
      </c>
      <c r="D102" s="261" t="str">
        <f>'Current Income Tax Expense'!D128</f>
        <v>- - - - -</v>
      </c>
      <c r="E102" s="261" t="str">
        <f>'Current Income Tax Expense'!E128</f>
        <v>U</v>
      </c>
      <c r="F102" s="288">
        <f>ROUND(-'Current Income Tax Expense'!F128*0.245866,0)</f>
        <v>7685</v>
      </c>
      <c r="G102" s="288">
        <f>ROUND(-'Current Income Tax Expense'!G128*0.245866,0)</f>
        <v>0</v>
      </c>
      <c r="H102" s="288">
        <f>ROUND(-'Current Income Tax Expense'!H128*0.245866,0)</f>
        <v>7685</v>
      </c>
      <c r="I102" s="288">
        <f>-ROUND('Current Income Tax Expense'!I128*0.245866,0)</f>
        <v>0</v>
      </c>
      <c r="J102" s="288">
        <f t="shared" si="28"/>
        <v>7685</v>
      </c>
      <c r="K102" s="261" t="str">
        <f>'Current Income Tax Expense'!K128</f>
        <v>CA</v>
      </c>
      <c r="L102" s="300">
        <f>SUMIF('Allocation Factors'!$B$3:$B$88,'Deferred Income Tax Expense'!K102,'Allocation Factors'!$P$3:$P$88)</f>
        <v>0</v>
      </c>
      <c r="M102" s="288">
        <f t="shared" si="29"/>
        <v>0</v>
      </c>
      <c r="N102" s="288">
        <f t="shared" si="30"/>
        <v>0</v>
      </c>
      <c r="O102" s="288">
        <f t="shared" si="31"/>
        <v>0</v>
      </c>
    </row>
    <row r="103" spans="1:15">
      <c r="A103" s="84" t="str">
        <f>'Current Income Tax Expense'!A129</f>
        <v>Reg Liability - Cholla Decommissioning - ID</v>
      </c>
      <c r="B103" s="261">
        <f>'Current Income Tax Expense'!B129</f>
        <v>287175</v>
      </c>
      <c r="C103" s="299">
        <f>'Current Income Tax Expense'!C129</f>
        <v>705.41099999999994</v>
      </c>
      <c r="D103" s="261" t="str">
        <f>'Current Income Tax Expense'!D129</f>
        <v>- - - - -</v>
      </c>
      <c r="E103" s="261" t="str">
        <f>'Current Income Tax Expense'!E129</f>
        <v>U</v>
      </c>
      <c r="F103" s="288">
        <f>ROUND(-'Current Income Tax Expense'!F129*0.245866,0)</f>
        <v>-636534</v>
      </c>
      <c r="G103" s="288">
        <f>ROUND(-'Current Income Tax Expense'!G129*0.245866,0)</f>
        <v>0</v>
      </c>
      <c r="H103" s="288">
        <f>ROUND(-'Current Income Tax Expense'!H129*0.245866,0)</f>
        <v>-636534</v>
      </c>
      <c r="I103" s="288">
        <f>-ROUND('Current Income Tax Expense'!I129*0.245866,0)</f>
        <v>0</v>
      </c>
      <c r="J103" s="288">
        <f t="shared" si="28"/>
        <v>-636534</v>
      </c>
      <c r="K103" s="261" t="str">
        <f>'Current Income Tax Expense'!K129</f>
        <v>IDU</v>
      </c>
      <c r="L103" s="300">
        <f>SUMIF('Allocation Factors'!$B$3:$B$88,'Deferred Income Tax Expense'!K103,'Allocation Factors'!$P$3:$P$88)</f>
        <v>0</v>
      </c>
      <c r="M103" s="288">
        <f t="shared" si="29"/>
        <v>0</v>
      </c>
      <c r="N103" s="288">
        <f t="shared" si="30"/>
        <v>0</v>
      </c>
      <c r="O103" s="288">
        <f t="shared" si="31"/>
        <v>0</v>
      </c>
    </row>
    <row r="104" spans="1:15">
      <c r="A104" s="84" t="str">
        <f>'Current Income Tax Expense'!A130</f>
        <v>Reg Liability - Cholla Decommissioning - OR</v>
      </c>
      <c r="B104" s="261">
        <f>'Current Income Tax Expense'!B130</f>
        <v>287176</v>
      </c>
      <c r="C104" s="299">
        <f>'Current Income Tax Expense'!C130</f>
        <v>705.41200000000003</v>
      </c>
      <c r="D104" s="261" t="str">
        <f>'Current Income Tax Expense'!D130</f>
        <v>- - - - -</v>
      </c>
      <c r="E104" s="261" t="str">
        <f>'Current Income Tax Expense'!E130</f>
        <v>U</v>
      </c>
      <c r="F104" s="288">
        <f>ROUND(-'Current Income Tax Expense'!F130*0.245866,0)</f>
        <v>126554</v>
      </c>
      <c r="G104" s="288">
        <f>ROUND(-'Current Income Tax Expense'!G130*0.245866,0)</f>
        <v>0</v>
      </c>
      <c r="H104" s="288">
        <f>ROUND(-'Current Income Tax Expense'!H130*0.245866,0)</f>
        <v>126554</v>
      </c>
      <c r="I104" s="288">
        <f>-ROUND('Current Income Tax Expense'!I130*0.245866,0)</f>
        <v>0</v>
      </c>
      <c r="J104" s="288">
        <f t="shared" si="28"/>
        <v>126554</v>
      </c>
      <c r="K104" s="261" t="str">
        <f>'Current Income Tax Expense'!K130</f>
        <v>OR</v>
      </c>
      <c r="L104" s="300">
        <f>SUMIF('Allocation Factors'!$B$3:$B$88,'Deferred Income Tax Expense'!K104,'Allocation Factors'!$P$3:$P$88)</f>
        <v>0</v>
      </c>
      <c r="M104" s="288">
        <f t="shared" si="29"/>
        <v>0</v>
      </c>
      <c r="N104" s="288">
        <f t="shared" si="30"/>
        <v>0</v>
      </c>
      <c r="O104" s="288">
        <f t="shared" si="31"/>
        <v>0</v>
      </c>
    </row>
    <row r="105" spans="1:15">
      <c r="A105" s="84" t="str">
        <f>'Current Income Tax Expense'!A131</f>
        <v>Reg Liability - Cholla Decommissioning - UT</v>
      </c>
      <c r="B105" s="261">
        <f>'Current Income Tax Expense'!B131</f>
        <v>287177</v>
      </c>
      <c r="C105" s="299">
        <f>'Current Income Tax Expense'!C131</f>
        <v>705.41300000000001</v>
      </c>
      <c r="D105" s="261" t="str">
        <f>'Current Income Tax Expense'!D131</f>
        <v>- - - - -</v>
      </c>
      <c r="E105" s="261" t="str">
        <f>'Current Income Tax Expense'!E131</f>
        <v>U</v>
      </c>
      <c r="F105" s="288">
        <f>ROUND(-'Current Income Tax Expense'!F131*0.245866,0)</f>
        <v>214003</v>
      </c>
      <c r="G105" s="288">
        <f>ROUND(-'Current Income Tax Expense'!G131*0.245866,0)</f>
        <v>0</v>
      </c>
      <c r="H105" s="288">
        <f>ROUND(-'Current Income Tax Expense'!H131*0.245866,0)</f>
        <v>214003</v>
      </c>
      <c r="I105" s="288">
        <f>-ROUND('Current Income Tax Expense'!I131*0.245866,0)</f>
        <v>0</v>
      </c>
      <c r="J105" s="288">
        <f t="shared" si="28"/>
        <v>214003</v>
      </c>
      <c r="K105" s="261" t="str">
        <f>'Current Income Tax Expense'!K131</f>
        <v>UT</v>
      </c>
      <c r="L105" s="300">
        <f>SUMIF('Allocation Factors'!$B$3:$B$88,'Deferred Income Tax Expense'!K105,'Allocation Factors'!$P$3:$P$88)</f>
        <v>0</v>
      </c>
      <c r="M105" s="288">
        <f t="shared" si="29"/>
        <v>0</v>
      </c>
      <c r="N105" s="288">
        <f t="shared" si="30"/>
        <v>0</v>
      </c>
      <c r="O105" s="288">
        <f t="shared" si="31"/>
        <v>0</v>
      </c>
    </row>
    <row r="106" spans="1:15">
      <c r="A106" s="84" t="str">
        <f>'Current Income Tax Expense'!A132</f>
        <v>Reg Liability - Cholla Decommissioning - WY</v>
      </c>
      <c r="B106" s="261">
        <f>'Current Income Tax Expense'!B132</f>
        <v>287178</v>
      </c>
      <c r="C106" s="299">
        <f>'Current Income Tax Expense'!C132</f>
        <v>705.41399999999999</v>
      </c>
      <c r="D106" s="261" t="str">
        <f>'Current Income Tax Expense'!D132</f>
        <v>- - - - -</v>
      </c>
      <c r="E106" s="261" t="str">
        <f>'Current Income Tax Expense'!E132</f>
        <v>U</v>
      </c>
      <c r="F106" s="288">
        <f>ROUND(-'Current Income Tax Expense'!F132*0.245866,0)</f>
        <v>-80747</v>
      </c>
      <c r="G106" s="288">
        <f>ROUND(-'Current Income Tax Expense'!G132*0.245866,0)</f>
        <v>0</v>
      </c>
      <c r="H106" s="288">
        <f>ROUND(-'Current Income Tax Expense'!H132*0.245866,0)</f>
        <v>-80747</v>
      </c>
      <c r="I106" s="288">
        <f>-ROUND('Current Income Tax Expense'!I132*0.245866,0)</f>
        <v>0</v>
      </c>
      <c r="J106" s="288">
        <f t="shared" si="28"/>
        <v>-80747</v>
      </c>
      <c r="K106" s="261" t="str">
        <f>'Current Income Tax Expense'!K132</f>
        <v>WYP</v>
      </c>
      <c r="L106" s="300">
        <f>SUMIF('Allocation Factors'!$B$3:$B$88,'Deferred Income Tax Expense'!K106,'Allocation Factors'!$P$3:$P$88)</f>
        <v>0</v>
      </c>
      <c r="M106" s="288">
        <f t="shared" si="29"/>
        <v>0</v>
      </c>
      <c r="N106" s="288">
        <f t="shared" si="30"/>
        <v>0</v>
      </c>
      <c r="O106" s="288">
        <f t="shared" si="31"/>
        <v>0</v>
      </c>
    </row>
    <row r="107" spans="1:15" s="185" customFormat="1">
      <c r="A107" s="84" t="str">
        <f>'Current Income Tax Expense'!A133</f>
        <v>Reg Liability - GHG Allowance Revenues - CA</v>
      </c>
      <c r="B107" s="261">
        <f>'Current Income Tax Expense'!B133</f>
        <v>287238</v>
      </c>
      <c r="C107" s="299">
        <f>'Current Income Tax Expense'!C133</f>
        <v>705.42</v>
      </c>
      <c r="D107" s="261" t="str">
        <f>'Current Income Tax Expense'!D133</f>
        <v>- - - - -</v>
      </c>
      <c r="E107" s="261" t="str">
        <f>'Current Income Tax Expense'!E133</f>
        <v>U</v>
      </c>
      <c r="F107" s="288">
        <f>ROUND(-'Current Income Tax Expense'!F133*0.245866,0)</f>
        <v>-359617</v>
      </c>
      <c r="G107" s="288">
        <f>ROUND(-'Current Income Tax Expense'!G133*0.245866,0)</f>
        <v>0</v>
      </c>
      <c r="H107" s="288">
        <f>ROUND(-'Current Income Tax Expense'!H133*0.245866,0)</f>
        <v>-359617</v>
      </c>
      <c r="I107" s="288">
        <f>-ROUND('Current Income Tax Expense'!I133*0.245866,0)</f>
        <v>0</v>
      </c>
      <c r="J107" s="288">
        <f t="shared" si="28"/>
        <v>-359617</v>
      </c>
      <c r="K107" s="261" t="str">
        <f>'Current Income Tax Expense'!K133</f>
        <v>OTHER</v>
      </c>
      <c r="L107" s="300">
        <f>SUMIF('Allocation Factors'!$B$3:$B$88,'Deferred Income Tax Expense'!K107,'Allocation Factors'!$P$3:$P$88)</f>
        <v>0</v>
      </c>
      <c r="M107" s="288">
        <f t="shared" si="29"/>
        <v>0</v>
      </c>
      <c r="N107" s="288">
        <f t="shared" si="30"/>
        <v>0</v>
      </c>
      <c r="O107" s="288">
        <f t="shared" si="31"/>
        <v>0</v>
      </c>
    </row>
    <row r="108" spans="1:15">
      <c r="A108" s="84" t="str">
        <f>'Current Income Tax Expense'!A134</f>
        <v>Reg Liability - Bridger Mine Accelerated Depreciation - WA</v>
      </c>
      <c r="B108" s="261">
        <f>'Current Income Tax Expense'!B134</f>
        <v>287048</v>
      </c>
      <c r="C108" s="299">
        <f>'Current Income Tax Expense'!C134</f>
        <v>705.42499999999995</v>
      </c>
      <c r="D108" s="261" t="str">
        <f>'Current Income Tax Expense'!D134</f>
        <v>6.4 R</v>
      </c>
      <c r="E108" s="261" t="str">
        <f>'Current Income Tax Expense'!E134</f>
        <v>U</v>
      </c>
      <c r="F108" s="288">
        <f>ROUND(-'Current Income Tax Expense'!F134*0.245866,0)</f>
        <v>-626813</v>
      </c>
      <c r="G108" s="288">
        <f>ROUND(-'Current Income Tax Expense'!G134*0.245866,0)</f>
        <v>0</v>
      </c>
      <c r="H108" s="288">
        <f>ROUND(-'Current Income Tax Expense'!H134*0.245866,0)</f>
        <v>-626813</v>
      </c>
      <c r="I108" s="288">
        <f>-ROUND('Current Income Tax Expense'!I134*0.245866,0)</f>
        <v>138519</v>
      </c>
      <c r="J108" s="288">
        <f t="shared" si="28"/>
        <v>-488294</v>
      </c>
      <c r="K108" s="261" t="str">
        <f>'Current Income Tax Expense'!K134</f>
        <v>WA</v>
      </c>
      <c r="L108" s="300">
        <f>SUMIF('Allocation Factors'!$B$3:$B$88,'Deferred Income Tax Expense'!K108,'Allocation Factors'!$P$3:$P$88)</f>
        <v>1</v>
      </c>
      <c r="M108" s="288">
        <f t="shared" si="29"/>
        <v>-626813</v>
      </c>
      <c r="N108" s="288">
        <f t="shared" si="30"/>
        <v>138519</v>
      </c>
      <c r="O108" s="288">
        <f t="shared" si="31"/>
        <v>-488294</v>
      </c>
    </row>
    <row r="109" spans="1:15">
      <c r="A109" s="84" t="str">
        <f>'Current Income Tax Expense'!A135</f>
        <v>Reg Liability - Property Insurance Reserve - CA</v>
      </c>
      <c r="B109" s="261">
        <f>'Current Income Tax Expense'!B135</f>
        <v>287254</v>
      </c>
      <c r="C109" s="299">
        <f>'Current Income Tax Expense'!C135</f>
        <v>705.45</v>
      </c>
      <c r="D109" s="261" t="str">
        <f>'Current Income Tax Expense'!D135</f>
        <v>- - - - -</v>
      </c>
      <c r="E109" s="261" t="str">
        <f>'Current Income Tax Expense'!E135</f>
        <v>U</v>
      </c>
      <c r="F109" s="288">
        <f>ROUND(-'Current Income Tax Expense'!F135*0.245866,0)</f>
        <v>-79957</v>
      </c>
      <c r="G109" s="288">
        <f>ROUND(-'Current Income Tax Expense'!G135*0.245866,0)</f>
        <v>0</v>
      </c>
      <c r="H109" s="288">
        <f>ROUND(-'Current Income Tax Expense'!H135*0.245866,0)</f>
        <v>-79957</v>
      </c>
      <c r="I109" s="288">
        <f>-ROUND('Current Income Tax Expense'!I135*0.245866,0)</f>
        <v>0</v>
      </c>
      <c r="J109" s="288">
        <f t="shared" si="28"/>
        <v>-79957</v>
      </c>
      <c r="K109" s="261" t="str">
        <f>'Current Income Tax Expense'!K135</f>
        <v>CA</v>
      </c>
      <c r="L109" s="300">
        <f>SUMIF('Allocation Factors'!$B$3:$B$88,'Deferred Income Tax Expense'!K109,'Allocation Factors'!$P$3:$P$88)</f>
        <v>0</v>
      </c>
      <c r="M109" s="288">
        <f t="shared" si="29"/>
        <v>0</v>
      </c>
      <c r="N109" s="288">
        <f t="shared" si="30"/>
        <v>0</v>
      </c>
      <c r="O109" s="288">
        <f t="shared" si="31"/>
        <v>0</v>
      </c>
    </row>
    <row r="110" spans="1:15">
      <c r="A110" s="84" t="str">
        <f>'Current Income Tax Expense'!A136</f>
        <v>Reg Liability - Property Insurance Reserve - OR</v>
      </c>
      <c r="B110" s="261">
        <f>'Current Income Tax Expense'!B136</f>
        <v>287255</v>
      </c>
      <c r="C110" s="299">
        <f>'Current Income Tax Expense'!C136</f>
        <v>705.45100000000002</v>
      </c>
      <c r="D110" s="261" t="str">
        <f>'Current Income Tax Expense'!D136</f>
        <v>- - - - -</v>
      </c>
      <c r="E110" s="261" t="str">
        <f>'Current Income Tax Expense'!E136</f>
        <v>U</v>
      </c>
      <c r="F110" s="288">
        <f>ROUND(-'Current Income Tax Expense'!F136*0.245866,0)</f>
        <v>1280817</v>
      </c>
      <c r="G110" s="288">
        <f>ROUND(-'Current Income Tax Expense'!G136*0.245866,0)</f>
        <v>0</v>
      </c>
      <c r="H110" s="288">
        <f>ROUND(-'Current Income Tax Expense'!H136*0.245866,0)</f>
        <v>1280817</v>
      </c>
      <c r="I110" s="288">
        <f>-ROUND('Current Income Tax Expense'!I136*0.245866,0)</f>
        <v>0</v>
      </c>
      <c r="J110" s="288">
        <f t="shared" si="28"/>
        <v>1280817</v>
      </c>
      <c r="K110" s="261" t="str">
        <f>'Current Income Tax Expense'!K136</f>
        <v>OR</v>
      </c>
      <c r="L110" s="300">
        <f>SUMIF('Allocation Factors'!$B$3:$B$88,'Deferred Income Tax Expense'!K110,'Allocation Factors'!$P$3:$P$88)</f>
        <v>0</v>
      </c>
      <c r="M110" s="288">
        <f t="shared" si="29"/>
        <v>0</v>
      </c>
      <c r="N110" s="288">
        <f t="shared" si="30"/>
        <v>0</v>
      </c>
      <c r="O110" s="288">
        <f t="shared" si="31"/>
        <v>0</v>
      </c>
    </row>
    <row r="111" spans="1:15">
      <c r="A111" s="84" t="str">
        <f>'Current Income Tax Expense'!A137</f>
        <v>Reg Liability - Property Insurance Reserve - WA</v>
      </c>
      <c r="B111" s="261">
        <f>'Current Income Tax Expense'!B137</f>
        <v>287256</v>
      </c>
      <c r="C111" s="299">
        <f>'Current Income Tax Expense'!C137</f>
        <v>705.452</v>
      </c>
      <c r="D111" s="261" t="str">
        <f>'Current Income Tax Expense'!D137</f>
        <v>- - - - -</v>
      </c>
      <c r="E111" s="261" t="str">
        <f>'Current Income Tax Expense'!E137</f>
        <v>U</v>
      </c>
      <c r="F111" s="288">
        <f>ROUND(-'Current Income Tax Expense'!F137*0.245866,0)</f>
        <v>29647</v>
      </c>
      <c r="G111" s="288">
        <f>ROUND(-'Current Income Tax Expense'!G137*0.245866,0)</f>
        <v>0</v>
      </c>
      <c r="H111" s="288">
        <f>ROUND(-'Current Income Tax Expense'!H137*0.245866,0)</f>
        <v>29647</v>
      </c>
      <c r="I111" s="288">
        <f>-ROUND('Current Income Tax Expense'!I137*0.245866,0)</f>
        <v>0</v>
      </c>
      <c r="J111" s="288">
        <f t="shared" si="28"/>
        <v>29647</v>
      </c>
      <c r="K111" s="261" t="str">
        <f>'Current Income Tax Expense'!K137</f>
        <v>WA</v>
      </c>
      <c r="L111" s="300">
        <f>SUMIF('Allocation Factors'!$B$3:$B$88,'Deferred Income Tax Expense'!K111,'Allocation Factors'!$P$3:$P$88)</f>
        <v>1</v>
      </c>
      <c r="M111" s="288">
        <f t="shared" si="29"/>
        <v>29647</v>
      </c>
      <c r="N111" s="288">
        <f t="shared" si="30"/>
        <v>0</v>
      </c>
      <c r="O111" s="288">
        <f t="shared" si="31"/>
        <v>29647</v>
      </c>
    </row>
    <row r="112" spans="1:15">
      <c r="A112" s="84" t="str">
        <f>'Current Income Tax Expense'!A138</f>
        <v>Reg Liability - Property Insurance Reserve - ID</v>
      </c>
      <c r="B112" s="261">
        <f>'Current Income Tax Expense'!B138</f>
        <v>287257</v>
      </c>
      <c r="C112" s="299">
        <f>'Current Income Tax Expense'!C138</f>
        <v>705.45299999999997</v>
      </c>
      <c r="D112" s="261" t="str">
        <f>'Current Income Tax Expense'!D138</f>
        <v>- - - - -</v>
      </c>
      <c r="E112" s="261" t="str">
        <f>'Current Income Tax Expense'!E138</f>
        <v>U</v>
      </c>
      <c r="F112" s="288">
        <f>ROUND(-'Current Income Tax Expense'!F138*0.245866,0)</f>
        <v>-13958</v>
      </c>
      <c r="G112" s="288">
        <f>ROUND(-'Current Income Tax Expense'!G138*0.245866,0)</f>
        <v>0</v>
      </c>
      <c r="H112" s="288">
        <f>ROUND(-'Current Income Tax Expense'!H138*0.245866,0)</f>
        <v>-13958</v>
      </c>
      <c r="I112" s="288">
        <f>-ROUND('Current Income Tax Expense'!I138*0.245866,0)</f>
        <v>0</v>
      </c>
      <c r="J112" s="288">
        <f t="shared" si="28"/>
        <v>-13958</v>
      </c>
      <c r="K112" s="261" t="str">
        <f>'Current Income Tax Expense'!K138</f>
        <v>IDU</v>
      </c>
      <c r="L112" s="300">
        <f>SUMIF('Allocation Factors'!$B$3:$B$88,'Deferred Income Tax Expense'!K112,'Allocation Factors'!$P$3:$P$88)</f>
        <v>0</v>
      </c>
      <c r="M112" s="288">
        <f t="shared" si="29"/>
        <v>0</v>
      </c>
      <c r="N112" s="288">
        <f t="shared" si="30"/>
        <v>0</v>
      </c>
      <c r="O112" s="288">
        <f t="shared" si="31"/>
        <v>0</v>
      </c>
    </row>
    <row r="113" spans="1:15">
      <c r="A113" s="84" t="str">
        <f>'Current Income Tax Expense'!A139</f>
        <v>Reg Liability - Property Insurance Reserve - WY</v>
      </c>
      <c r="B113" s="261">
        <f>'Current Income Tax Expense'!B139</f>
        <v>287259</v>
      </c>
      <c r="C113" s="299">
        <f>'Current Income Tax Expense'!C139</f>
        <v>705.45500000000004</v>
      </c>
      <c r="D113" s="261" t="str">
        <f>'Current Income Tax Expense'!D139</f>
        <v>- - - - -</v>
      </c>
      <c r="E113" s="261" t="str">
        <f>'Current Income Tax Expense'!E139</f>
        <v>U</v>
      </c>
      <c r="F113" s="288">
        <f>ROUND(-'Current Income Tax Expense'!F139*0.245866,0)</f>
        <v>-3084</v>
      </c>
      <c r="G113" s="288">
        <f>ROUND(-'Current Income Tax Expense'!G139*0.245866,0)</f>
        <v>0</v>
      </c>
      <c r="H113" s="288">
        <f>ROUND(-'Current Income Tax Expense'!H139*0.245866,0)</f>
        <v>-3084</v>
      </c>
      <c r="I113" s="288">
        <f>-ROUND('Current Income Tax Expense'!I139*0.245866,0)</f>
        <v>0</v>
      </c>
      <c r="J113" s="288">
        <f t="shared" si="28"/>
        <v>-3084</v>
      </c>
      <c r="K113" s="261" t="str">
        <f>'Current Income Tax Expense'!K139</f>
        <v>WYP</v>
      </c>
      <c r="L113" s="300">
        <f>SUMIF('Allocation Factors'!$B$3:$B$88,'Deferred Income Tax Expense'!K113,'Allocation Factors'!$P$3:$P$88)</f>
        <v>0</v>
      </c>
      <c r="M113" s="288">
        <f t="shared" si="29"/>
        <v>0</v>
      </c>
      <c r="N113" s="288">
        <f t="shared" si="30"/>
        <v>0</v>
      </c>
      <c r="O113" s="288">
        <f t="shared" si="31"/>
        <v>0</v>
      </c>
    </row>
    <row r="114" spans="1:15">
      <c r="A114" s="84" t="str">
        <f>'Current Income Tax Expense'!A140</f>
        <v>Reg Liability - Deferred Excess NPC - CA</v>
      </c>
      <c r="B114" s="261">
        <f>'Current Income Tax Expense'!B140</f>
        <v>287235</v>
      </c>
      <c r="C114" s="299">
        <f>'Current Income Tax Expense'!C140</f>
        <v>705.51099999999997</v>
      </c>
      <c r="D114" s="261" t="str">
        <f>'Current Income Tax Expense'!D140</f>
        <v>- - - - -</v>
      </c>
      <c r="E114" s="261" t="str">
        <f>'Current Income Tax Expense'!E140</f>
        <v>U</v>
      </c>
      <c r="F114" s="288">
        <f>ROUND(-'Current Income Tax Expense'!F140*0.245866,0)</f>
        <v>-463024</v>
      </c>
      <c r="G114" s="288">
        <f>ROUND(-'Current Income Tax Expense'!G140*0.245866,0)</f>
        <v>0</v>
      </c>
      <c r="H114" s="288">
        <f>ROUND(-'Current Income Tax Expense'!H140*0.245866,0)</f>
        <v>-463024</v>
      </c>
      <c r="I114" s="288">
        <f>-ROUND('Current Income Tax Expense'!I140*0.245866,0)</f>
        <v>0</v>
      </c>
      <c r="J114" s="288">
        <f t="shared" si="28"/>
        <v>-463024</v>
      </c>
      <c r="K114" s="261" t="str">
        <f>'Current Income Tax Expense'!K140</f>
        <v>OTHER</v>
      </c>
      <c r="L114" s="300">
        <f>SUMIF('Allocation Factors'!$B$3:$B$88,'Deferred Income Tax Expense'!K114,'Allocation Factors'!$P$3:$P$88)</f>
        <v>0</v>
      </c>
      <c r="M114" s="288">
        <f t="shared" si="29"/>
        <v>0</v>
      </c>
      <c r="N114" s="288">
        <f t="shared" si="30"/>
        <v>0</v>
      </c>
      <c r="O114" s="288">
        <f t="shared" si="31"/>
        <v>0</v>
      </c>
    </row>
    <row r="115" spans="1:15">
      <c r="A115" s="84" t="str">
        <f>'Current Income Tax Expense'!A141</f>
        <v>Reg Liability - Deferred Excess NPC - OR</v>
      </c>
      <c r="B115" s="261">
        <f>'Current Income Tax Expense'!B141</f>
        <v>287233</v>
      </c>
      <c r="C115" s="299">
        <f>'Current Income Tax Expense'!C141</f>
        <v>705.51499999999999</v>
      </c>
      <c r="D115" s="261" t="str">
        <f>'Current Income Tax Expense'!D141</f>
        <v>- - - - -</v>
      </c>
      <c r="E115" s="261" t="str">
        <f>'Current Income Tax Expense'!E141</f>
        <v>U</v>
      </c>
      <c r="F115" s="288">
        <f>ROUND(-'Current Income Tax Expense'!F141*0.245866,0)</f>
        <v>950739</v>
      </c>
      <c r="G115" s="288">
        <f>ROUND(-'Current Income Tax Expense'!G141*0.245866,0)</f>
        <v>0</v>
      </c>
      <c r="H115" s="288">
        <f>ROUND(-'Current Income Tax Expense'!H141*0.245866,0)</f>
        <v>950739</v>
      </c>
      <c r="I115" s="288">
        <f>-ROUND('Current Income Tax Expense'!I141*0.245866,0)</f>
        <v>0</v>
      </c>
      <c r="J115" s="288">
        <f t="shared" si="28"/>
        <v>950739</v>
      </c>
      <c r="K115" s="261" t="str">
        <f>'Current Income Tax Expense'!K141</f>
        <v>OTHER</v>
      </c>
      <c r="L115" s="300">
        <f>SUMIF('Allocation Factors'!$B$3:$B$88,'Deferred Income Tax Expense'!K115,'Allocation Factors'!$P$3:$P$88)</f>
        <v>0</v>
      </c>
      <c r="M115" s="288">
        <f t="shared" si="29"/>
        <v>0</v>
      </c>
      <c r="N115" s="288">
        <f t="shared" si="30"/>
        <v>0</v>
      </c>
      <c r="O115" s="288">
        <f t="shared" si="31"/>
        <v>0</v>
      </c>
    </row>
    <row r="116" spans="1:15">
      <c r="A116" s="84" t="str">
        <f>'Current Income Tax Expense'!A142</f>
        <v>Reg Liability - Deferred Excess NPC - WA</v>
      </c>
      <c r="B116" s="261">
        <f>'Current Income Tax Expense'!B142</f>
        <v>287231</v>
      </c>
      <c r="C116" s="299">
        <f>'Current Income Tax Expense'!C142</f>
        <v>705.51900000000001</v>
      </c>
      <c r="D116" s="261" t="str">
        <f>'Current Income Tax Expense'!D142</f>
        <v>- - - - -</v>
      </c>
      <c r="E116" s="261" t="str">
        <f>'Current Income Tax Expense'!E142</f>
        <v>U</v>
      </c>
      <c r="F116" s="288">
        <f>ROUND(-'Current Income Tax Expense'!F142*0.245866,0)</f>
        <v>3704731</v>
      </c>
      <c r="G116" s="288">
        <f>ROUND(-'Current Income Tax Expense'!G142*0.245866,0)</f>
        <v>0</v>
      </c>
      <c r="H116" s="288">
        <f>ROUND(-'Current Income Tax Expense'!H142*0.245866,0)</f>
        <v>3704731</v>
      </c>
      <c r="I116" s="288">
        <f>-ROUND('Current Income Tax Expense'!I142*0.245866,0)</f>
        <v>0</v>
      </c>
      <c r="J116" s="288">
        <f t="shared" si="28"/>
        <v>3704731</v>
      </c>
      <c r="K116" s="261" t="str">
        <f>'Current Income Tax Expense'!K142</f>
        <v>OTHER</v>
      </c>
      <c r="L116" s="300">
        <f>SUMIF('Allocation Factors'!$B$3:$B$88,'Deferred Income Tax Expense'!K116,'Allocation Factors'!$P$3:$P$88)</f>
        <v>0</v>
      </c>
      <c r="M116" s="288">
        <f t="shared" si="29"/>
        <v>0</v>
      </c>
      <c r="N116" s="288">
        <f t="shared" si="30"/>
        <v>0</v>
      </c>
      <c r="O116" s="288">
        <f t="shared" si="31"/>
        <v>0</v>
      </c>
    </row>
    <row r="117" spans="1:15">
      <c r="A117" s="84" t="str">
        <f>'Current Income Tax Expense'!A143</f>
        <v>Reg Liability - Deferred Excess NPC - WY</v>
      </c>
      <c r="B117" s="261">
        <f>'Current Income Tax Expense'!B143</f>
        <v>287230</v>
      </c>
      <c r="C117" s="299">
        <f>'Current Income Tax Expense'!C143</f>
        <v>705.52099999999996</v>
      </c>
      <c r="D117" s="261" t="str">
        <f>'Current Income Tax Expense'!D143</f>
        <v>- - - - -</v>
      </c>
      <c r="E117" s="261" t="str">
        <f>'Current Income Tax Expense'!E143</f>
        <v>U</v>
      </c>
      <c r="F117" s="288">
        <f>ROUND(-'Current Income Tax Expense'!F143*0.245866,0)</f>
        <v>10532</v>
      </c>
      <c r="G117" s="288">
        <f>ROUND(-'Current Income Tax Expense'!G143*0.245866,0)</f>
        <v>0</v>
      </c>
      <c r="H117" s="288">
        <f>ROUND(-'Current Income Tax Expense'!H143*0.245866,0)</f>
        <v>10532</v>
      </c>
      <c r="I117" s="288">
        <f>-ROUND('Current Income Tax Expense'!I143*0.245866,0)</f>
        <v>0</v>
      </c>
      <c r="J117" s="288">
        <f t="shared" si="28"/>
        <v>10532</v>
      </c>
      <c r="K117" s="261" t="str">
        <f>'Current Income Tax Expense'!K143</f>
        <v>OTHER</v>
      </c>
      <c r="L117" s="300">
        <f>SUMIF('Allocation Factors'!$B$3:$B$88,'Deferred Income Tax Expense'!K117,'Allocation Factors'!$P$3:$P$88)</f>
        <v>0</v>
      </c>
      <c r="M117" s="288">
        <f t="shared" si="29"/>
        <v>0</v>
      </c>
      <c r="N117" s="288">
        <f t="shared" si="30"/>
        <v>0</v>
      </c>
      <c r="O117" s="288">
        <f t="shared" si="31"/>
        <v>0</v>
      </c>
    </row>
    <row r="118" spans="1:15">
      <c r="A118" s="84" t="str">
        <f>'Current Income Tax Expense'!A144</f>
        <v>Reg Liability - Solar Incentive Program - UT</v>
      </c>
      <c r="B118" s="261">
        <f>'Current Income Tax Expense'!B144</f>
        <v>287227</v>
      </c>
      <c r="C118" s="299">
        <f>'Current Income Tax Expense'!C144</f>
        <v>705.53099999999995</v>
      </c>
      <c r="D118" s="261" t="str">
        <f>'Current Income Tax Expense'!D144</f>
        <v>- - - - -</v>
      </c>
      <c r="E118" s="261" t="str">
        <f>'Current Income Tax Expense'!E144</f>
        <v>U</v>
      </c>
      <c r="F118" s="288">
        <f>ROUND(-'Current Income Tax Expense'!F144*0.245866,0)</f>
        <v>1825123</v>
      </c>
      <c r="G118" s="288">
        <f>ROUND(-'Current Income Tax Expense'!G144*0.245866,0)</f>
        <v>0</v>
      </c>
      <c r="H118" s="288">
        <f>ROUND(-'Current Income Tax Expense'!H144*0.245866,0)</f>
        <v>1825123</v>
      </c>
      <c r="I118" s="288">
        <f>-ROUND('Current Income Tax Expense'!I144*0.245866,0)</f>
        <v>0</v>
      </c>
      <c r="J118" s="288">
        <f t="shared" si="28"/>
        <v>1825123</v>
      </c>
      <c r="K118" s="261" t="str">
        <f>'Current Income Tax Expense'!K144</f>
        <v>OTHER</v>
      </c>
      <c r="L118" s="300">
        <f>SUMIF('Allocation Factors'!$B$3:$B$88,'Deferred Income Tax Expense'!K118,'Allocation Factors'!$P$3:$P$88)</f>
        <v>0</v>
      </c>
      <c r="M118" s="288">
        <f t="shared" si="29"/>
        <v>0</v>
      </c>
      <c r="N118" s="288">
        <f t="shared" si="30"/>
        <v>0</v>
      </c>
      <c r="O118" s="288">
        <f t="shared" si="31"/>
        <v>0</v>
      </c>
    </row>
    <row r="119" spans="1:15">
      <c r="A119" s="84" t="str">
        <f>'Current Income Tax Expense'!A145</f>
        <v>Reg Liability - Oregon Clean Fuels Program</v>
      </c>
      <c r="B119" s="261">
        <f>'Current Income Tax Expense'!B145</f>
        <v>287184</v>
      </c>
      <c r="C119" s="299">
        <f>'Current Income Tax Expense'!C145</f>
        <v>705.60500000000002</v>
      </c>
      <c r="D119" s="261" t="str">
        <f>'Current Income Tax Expense'!D145</f>
        <v>- - - - -</v>
      </c>
      <c r="E119" s="261" t="str">
        <f>'Current Income Tax Expense'!E145</f>
        <v>NR</v>
      </c>
      <c r="F119" s="288">
        <f>ROUND(-'Current Income Tax Expense'!F145*0.245866,0)</f>
        <v>-435204</v>
      </c>
      <c r="G119" s="288">
        <f>ROUND(-'Current Income Tax Expense'!G145*0.245866,0)</f>
        <v>0</v>
      </c>
      <c r="H119" s="288">
        <f>ROUND(-'Current Income Tax Expense'!H145*0.245866,0)</f>
        <v>0</v>
      </c>
      <c r="I119" s="288">
        <f>-ROUND('Current Income Tax Expense'!I145*0.245866,0)</f>
        <v>0</v>
      </c>
      <c r="J119" s="288">
        <f t="shared" si="28"/>
        <v>0</v>
      </c>
      <c r="K119" s="261" t="str">
        <f>'Current Income Tax Expense'!K145</f>
        <v>NREG</v>
      </c>
      <c r="L119" s="300">
        <f>SUMIF('Allocation Factors'!$B$3:$B$88,'Deferred Income Tax Expense'!K119,'Allocation Factors'!$P$3:$P$88)</f>
        <v>0</v>
      </c>
      <c r="M119" s="288">
        <f t="shared" si="29"/>
        <v>0</v>
      </c>
      <c r="N119" s="288">
        <f t="shared" si="30"/>
        <v>0</v>
      </c>
      <c r="O119" s="288">
        <f t="shared" si="31"/>
        <v>0</v>
      </c>
    </row>
    <row r="120" spans="1:15">
      <c r="A120" s="84" t="str">
        <f>'Current Income Tax Expense'!A146</f>
        <v>MCI FOG Wire Lease</v>
      </c>
      <c r="B120" s="261">
        <f>'Current Income Tax Expense'!B146</f>
        <v>287337</v>
      </c>
      <c r="C120" s="299">
        <f>'Current Income Tax Expense'!C146</f>
        <v>715.10500000000002</v>
      </c>
      <c r="D120" s="261" t="str">
        <f>'Current Income Tax Expense'!D146</f>
        <v>- - - - -</v>
      </c>
      <c r="E120" s="261" t="str">
        <f>'Current Income Tax Expense'!E146</f>
        <v>U</v>
      </c>
      <c r="F120" s="288">
        <f>ROUND(-'Current Income Tax Expense'!F146*0.245866,0)</f>
        <v>-47680</v>
      </c>
      <c r="G120" s="288">
        <f>ROUND(-'Current Income Tax Expense'!G146*0.245866,0)</f>
        <v>0</v>
      </c>
      <c r="H120" s="288">
        <f>ROUND(-'Current Income Tax Expense'!H146*0.245866,0)</f>
        <v>-47680</v>
      </c>
      <c r="I120" s="288">
        <f>-ROUND('Current Income Tax Expense'!I146*0.245866,0)</f>
        <v>0</v>
      </c>
      <c r="J120" s="288">
        <f t="shared" si="28"/>
        <v>-47680</v>
      </c>
      <c r="K120" s="261" t="str">
        <f>'Current Income Tax Expense'!K146</f>
        <v>SG</v>
      </c>
      <c r="L120" s="300">
        <f>SUMIF('Allocation Factors'!$B$3:$B$88,'Deferred Income Tax Expense'!K120,'Allocation Factors'!$P$3:$P$88)</f>
        <v>7.9787774498314715E-2</v>
      </c>
      <c r="M120" s="288">
        <f t="shared" si="29"/>
        <v>-3804</v>
      </c>
      <c r="N120" s="288">
        <f t="shared" si="30"/>
        <v>0</v>
      </c>
      <c r="O120" s="288">
        <f t="shared" si="31"/>
        <v>-3804</v>
      </c>
    </row>
    <row r="121" spans="1:15">
      <c r="A121" s="84" t="str">
        <f>'Current Income Tax Expense'!A147</f>
        <v>Reg Liability - BPA Balancing Account - WA</v>
      </c>
      <c r="B121" s="261">
        <f>'Current Income Tax Expense'!B147</f>
        <v>287316</v>
      </c>
      <c r="C121" s="299">
        <f>'Current Income Tax Expense'!C147</f>
        <v>715.72</v>
      </c>
      <c r="D121" s="261" t="str">
        <f>'Current Income Tax Expense'!D147</f>
        <v>- - - - -</v>
      </c>
      <c r="E121" s="261" t="str">
        <f>'Current Income Tax Expense'!E147</f>
        <v>U</v>
      </c>
      <c r="F121" s="288">
        <f>ROUND(-'Current Income Tax Expense'!F147*0.245866,0)</f>
        <v>124496</v>
      </c>
      <c r="G121" s="288">
        <f>ROUND(-'Current Income Tax Expense'!G147*0.245866,0)</f>
        <v>0</v>
      </c>
      <c r="H121" s="288">
        <f>ROUND(-'Current Income Tax Expense'!H147*0.245866,0)</f>
        <v>124496</v>
      </c>
      <c r="I121" s="288">
        <f>-ROUND('Current Income Tax Expense'!I147*0.245866,0)</f>
        <v>0</v>
      </c>
      <c r="J121" s="288">
        <f t="shared" si="28"/>
        <v>124496</v>
      </c>
      <c r="K121" s="261" t="str">
        <f>'Current Income Tax Expense'!K147</f>
        <v>OTHER</v>
      </c>
      <c r="L121" s="300">
        <f>SUMIF('Allocation Factors'!$B$3:$B$88,'Deferred Income Tax Expense'!K121,'Allocation Factors'!$P$3:$P$88)</f>
        <v>0</v>
      </c>
      <c r="M121" s="288">
        <f t="shared" si="29"/>
        <v>0</v>
      </c>
      <c r="N121" s="288">
        <f t="shared" si="30"/>
        <v>0</v>
      </c>
      <c r="O121" s="288">
        <f t="shared" si="31"/>
        <v>0</v>
      </c>
    </row>
    <row r="122" spans="1:15">
      <c r="A122" s="84" t="str">
        <f>'Current Income Tax Expense'!A148</f>
        <v>Chehalis WA EFSEC C02 Mitigation Obligation</v>
      </c>
      <c r="B122" s="261">
        <f>'Current Income Tax Expense'!B148</f>
        <v>287219</v>
      </c>
      <c r="C122" s="299">
        <f>'Current Income Tax Expense'!C148</f>
        <v>715.81</v>
      </c>
      <c r="D122" s="261" t="str">
        <f>'Current Income Tax Expense'!D148</f>
        <v>- - - - -</v>
      </c>
      <c r="E122" s="261" t="str">
        <f>'Current Income Tax Expense'!E148</f>
        <v>U</v>
      </c>
      <c r="F122" s="288">
        <f>ROUND(-'Current Income Tax Expense'!F148*0.245866,0)</f>
        <v>-9</v>
      </c>
      <c r="G122" s="288">
        <f>ROUND(-'Current Income Tax Expense'!G148*0.245866,0)</f>
        <v>0</v>
      </c>
      <c r="H122" s="288">
        <f>ROUND(-'Current Income Tax Expense'!H148*0.245866,0)</f>
        <v>-9</v>
      </c>
      <c r="I122" s="288">
        <f>-ROUND('Current Income Tax Expense'!I148*0.245866,0)</f>
        <v>0</v>
      </c>
      <c r="J122" s="288">
        <f t="shared" si="28"/>
        <v>-9</v>
      </c>
      <c r="K122" s="261" t="str">
        <f>'Current Income Tax Expense'!K148</f>
        <v>CAGW</v>
      </c>
      <c r="L122" s="300">
        <f>SUMIF('Allocation Factors'!$B$3:$B$88,'Deferred Income Tax Expense'!K122,'Allocation Factors'!$P$3:$P$88)</f>
        <v>0.22162982918040364</v>
      </c>
      <c r="M122" s="288">
        <f t="shared" si="29"/>
        <v>-2</v>
      </c>
      <c r="N122" s="288">
        <f t="shared" si="30"/>
        <v>0</v>
      </c>
      <c r="O122" s="288">
        <f t="shared" si="31"/>
        <v>-2</v>
      </c>
    </row>
    <row r="123" spans="1:15">
      <c r="A123" s="84" t="str">
        <f>'Current Income Tax Expense'!A149</f>
        <v>Pension/Retirement Accrual</v>
      </c>
      <c r="B123" s="261">
        <f>'Current Income Tax Expense'!B149</f>
        <v>287327</v>
      </c>
      <c r="C123" s="299">
        <f>'Current Income Tax Expense'!C149</f>
        <v>720.3</v>
      </c>
      <c r="D123" s="261" t="str">
        <f>'Current Income Tax Expense'!D149</f>
        <v>- - - - -</v>
      </c>
      <c r="E123" s="261" t="str">
        <f>'Current Income Tax Expense'!E149</f>
        <v>U</v>
      </c>
      <c r="F123" s="288">
        <f>ROUND(-'Current Income Tax Expense'!F149*0.245866,0)</f>
        <v>35343</v>
      </c>
      <c r="G123" s="288">
        <f>ROUND(-'Current Income Tax Expense'!G149*0.245866,0)</f>
        <v>0</v>
      </c>
      <c r="H123" s="288">
        <f>ROUND(-'Current Income Tax Expense'!H149*0.245866,0)</f>
        <v>35343</v>
      </c>
      <c r="I123" s="288">
        <f>-ROUND('Current Income Tax Expense'!I149*0.245866,0)</f>
        <v>0</v>
      </c>
      <c r="J123" s="288">
        <f t="shared" si="28"/>
        <v>35343</v>
      </c>
      <c r="K123" s="261" t="str">
        <f>'Current Income Tax Expense'!K149</f>
        <v>SO</v>
      </c>
      <c r="L123" s="300">
        <f>SUMIF('Allocation Factors'!$B$3:$B$88,'Deferred Income Tax Expense'!K123,'Allocation Factors'!$P$3:$P$88)</f>
        <v>7.0845810240555085E-2</v>
      </c>
      <c r="M123" s="288">
        <f t="shared" si="29"/>
        <v>2504</v>
      </c>
      <c r="N123" s="288">
        <f t="shared" si="30"/>
        <v>0</v>
      </c>
      <c r="O123" s="288">
        <f t="shared" si="31"/>
        <v>2504</v>
      </c>
    </row>
    <row r="124" spans="1:15">
      <c r="A124" s="84" t="str">
        <f>'Current Income Tax Expense'!A150</f>
        <v>Western Coal Carrier Retiree Medical Accrual</v>
      </c>
      <c r="B124" s="261">
        <f>'Current Income Tax Expense'!B150</f>
        <v>287447</v>
      </c>
      <c r="C124" s="299">
        <f>'Current Income Tax Expense'!C150</f>
        <v>720.83</v>
      </c>
      <c r="D124" s="261" t="str">
        <f>'Current Income Tax Expense'!D150</f>
        <v>- - - - -</v>
      </c>
      <c r="E124" s="261" t="str">
        <f>'Current Income Tax Expense'!E150</f>
        <v>NR</v>
      </c>
      <c r="F124" s="288">
        <f>ROUND(-'Current Income Tax Expense'!F150*0.245866,0)</f>
        <v>280132</v>
      </c>
      <c r="G124" s="288">
        <f>ROUND(-'Current Income Tax Expense'!G150*0.245866,0)</f>
        <v>0</v>
      </c>
      <c r="H124" s="288">
        <f>ROUND(-'Current Income Tax Expense'!H150*0.245866,0)</f>
        <v>0</v>
      </c>
      <c r="I124" s="288">
        <f>-ROUND('Current Income Tax Expense'!I150*0.245866,0)</f>
        <v>0</v>
      </c>
      <c r="J124" s="288">
        <f t="shared" si="28"/>
        <v>0</v>
      </c>
      <c r="K124" s="261" t="str">
        <f>'Current Income Tax Expense'!K150</f>
        <v>NREG</v>
      </c>
      <c r="L124" s="300">
        <f>SUMIF('Allocation Factors'!$B$3:$B$88,'Deferred Income Tax Expense'!K124,'Allocation Factors'!$P$3:$P$88)</f>
        <v>0</v>
      </c>
      <c r="M124" s="288">
        <f t="shared" si="29"/>
        <v>0</v>
      </c>
      <c r="N124" s="288">
        <f t="shared" si="30"/>
        <v>0</v>
      </c>
      <c r="O124" s="288">
        <f t="shared" si="31"/>
        <v>0</v>
      </c>
    </row>
    <row r="125" spans="1:15">
      <c r="A125" s="84" t="str">
        <f>'Current Income Tax Expense'!A151</f>
        <v>FAS 133 Derivatives</v>
      </c>
      <c r="B125" s="261">
        <f>'Current Income Tax Expense'!B151</f>
        <v>287336</v>
      </c>
      <c r="C125" s="299">
        <f>'Current Income Tax Expense'!C151</f>
        <v>730.12</v>
      </c>
      <c r="D125" s="261" t="str">
        <f>'Current Income Tax Expense'!D151</f>
        <v>- - - - -</v>
      </c>
      <c r="E125" s="261" t="str">
        <f>'Current Income Tax Expense'!E151</f>
        <v>NR</v>
      </c>
      <c r="F125" s="288">
        <f>ROUND(-'Current Income Tax Expense'!F151*0.245866,0)</f>
        <v>29605288</v>
      </c>
      <c r="G125" s="288">
        <f>ROUND(-'Current Income Tax Expense'!G151*0.245866,0)</f>
        <v>0</v>
      </c>
      <c r="H125" s="288">
        <f>ROUND(-'Current Income Tax Expense'!H151*0.245866,0)</f>
        <v>0</v>
      </c>
      <c r="I125" s="288">
        <f>-ROUND('Current Income Tax Expense'!I151*0.245866,0)</f>
        <v>0</v>
      </c>
      <c r="J125" s="288">
        <f t="shared" si="28"/>
        <v>0</v>
      </c>
      <c r="K125" s="261" t="str">
        <f>'Current Income Tax Expense'!K151</f>
        <v>NREG</v>
      </c>
      <c r="L125" s="300">
        <f>SUMIF('Allocation Factors'!$B$3:$B$88,'Deferred Income Tax Expense'!K125,'Allocation Factors'!$P$3:$P$88)</f>
        <v>0</v>
      </c>
      <c r="M125" s="288">
        <f t="shared" si="29"/>
        <v>0</v>
      </c>
      <c r="N125" s="288">
        <f t="shared" si="30"/>
        <v>0</v>
      </c>
      <c r="O125" s="288">
        <f t="shared" si="31"/>
        <v>0</v>
      </c>
    </row>
    <row r="126" spans="1:15">
      <c r="A126" s="84" t="str">
        <f>'Current Income Tax Expense'!A152</f>
        <v>Reg Liability- FAS133 Unrealized Gain/Loss</v>
      </c>
      <c r="B126" s="261">
        <f>'Current Income Tax Expense'!B152</f>
        <v>287395</v>
      </c>
      <c r="C126" s="299">
        <f>'Current Income Tax Expense'!C152</f>
        <v>730.17499999999995</v>
      </c>
      <c r="D126" s="261" t="str">
        <f>'Current Income Tax Expense'!D152</f>
        <v>- - - - -</v>
      </c>
      <c r="E126" s="261" t="str">
        <f>'Current Income Tax Expense'!E152</f>
        <v>NR</v>
      </c>
      <c r="F126" s="288">
        <f>ROUND(-'Current Income Tax Expense'!F152*0.245866,0)</f>
        <v>-29537582</v>
      </c>
      <c r="G126" s="288">
        <f>ROUND(-'Current Income Tax Expense'!G152*0.245866,0)</f>
        <v>0</v>
      </c>
      <c r="H126" s="288">
        <f>ROUND(-'Current Income Tax Expense'!H152*0.245866,0)</f>
        <v>0</v>
      </c>
      <c r="I126" s="288">
        <f>-ROUND('Current Income Tax Expense'!I152*0.245866,0)</f>
        <v>0</v>
      </c>
      <c r="J126" s="288">
        <f t="shared" si="28"/>
        <v>0</v>
      </c>
      <c r="K126" s="261" t="str">
        <f>'Current Income Tax Expense'!K152</f>
        <v>NREG</v>
      </c>
      <c r="L126" s="300">
        <f>SUMIF('Allocation Factors'!$B$3:$B$88,'Deferred Income Tax Expense'!K126,'Allocation Factors'!$P$3:$P$88)</f>
        <v>0</v>
      </c>
      <c r="M126" s="288">
        <f t="shared" si="29"/>
        <v>0</v>
      </c>
      <c r="N126" s="288">
        <f t="shared" si="30"/>
        <v>0</v>
      </c>
      <c r="O126" s="288">
        <f t="shared" si="31"/>
        <v>0</v>
      </c>
    </row>
    <row r="127" spans="1:15">
      <c r="A127" s="84" t="str">
        <f>'Current Income Tax Expense'!A153</f>
        <v>Post Merger Loss - Reacquired Debt</v>
      </c>
      <c r="B127" s="261">
        <f>'Current Income Tax Expense'!B153</f>
        <v>287675</v>
      </c>
      <c r="C127" s="299">
        <f>'Current Income Tax Expense'!C153</f>
        <v>740.1</v>
      </c>
      <c r="D127" s="261" t="str">
        <f>'Current Income Tax Expense'!D153</f>
        <v>- - - - -</v>
      </c>
      <c r="E127" s="261" t="str">
        <f>'Current Income Tax Expense'!E153</f>
        <v>U</v>
      </c>
      <c r="F127" s="288">
        <f>ROUND(-'Current Income Tax Expense'!F153*0.245866,0)</f>
        <v>-123863</v>
      </c>
      <c r="G127" s="288">
        <f>ROUND(-'Current Income Tax Expense'!G153*0.245866,0)</f>
        <v>0</v>
      </c>
      <c r="H127" s="288">
        <f>ROUND(-'Current Income Tax Expense'!H153*0.245866,0)</f>
        <v>-123863</v>
      </c>
      <c r="I127" s="288">
        <f>-ROUND('Current Income Tax Expense'!I153*0.245866,0)</f>
        <v>0</v>
      </c>
      <c r="J127" s="288">
        <f t="shared" si="28"/>
        <v>-123863</v>
      </c>
      <c r="K127" s="261" t="str">
        <f>'Current Income Tax Expense'!K153</f>
        <v>SNP</v>
      </c>
      <c r="L127" s="300">
        <f>SUMIF('Allocation Factors'!$B$3:$B$88,'Deferred Income Tax Expense'!K127,'Allocation Factors'!$P$3:$P$88)</f>
        <v>6.8841450639549967E-2</v>
      </c>
      <c r="M127" s="288">
        <f t="shared" si="29"/>
        <v>-8527</v>
      </c>
      <c r="N127" s="288">
        <f t="shared" si="30"/>
        <v>0</v>
      </c>
      <c r="O127" s="288">
        <f t="shared" si="31"/>
        <v>-8527</v>
      </c>
    </row>
    <row r="128" spans="1:15">
      <c r="A128" s="84" t="str">
        <f>'Current Income Tax Expense'!A154</f>
        <v>Contra Receivable from Joint Owners</v>
      </c>
      <c r="B128" s="261">
        <f>'Current Income Tax Expense'!B154</f>
        <v>287214</v>
      </c>
      <c r="C128" s="299">
        <f>'Current Income Tax Expense'!C154</f>
        <v>910.245</v>
      </c>
      <c r="D128" s="261" t="str">
        <f>'Current Income Tax Expense'!D154</f>
        <v>- - - - -</v>
      </c>
      <c r="E128" s="261" t="str">
        <f>'Current Income Tax Expense'!E154</f>
        <v>U</v>
      </c>
      <c r="F128" s="288">
        <f>ROUND(-'Current Income Tax Expense'!F154*0.245866,0)</f>
        <v>29840</v>
      </c>
      <c r="G128" s="288">
        <f>ROUND(-'Current Income Tax Expense'!G154*0.245866,0)</f>
        <v>0</v>
      </c>
      <c r="H128" s="288">
        <f>ROUND(-'Current Income Tax Expense'!H154*0.245866,0)</f>
        <v>29840</v>
      </c>
      <c r="I128" s="288">
        <f>-ROUND('Current Income Tax Expense'!I154*0.245866,0)</f>
        <v>0</v>
      </c>
      <c r="J128" s="288">
        <f t="shared" si="28"/>
        <v>29840</v>
      </c>
      <c r="K128" s="261" t="str">
        <f>'Current Income Tax Expense'!K154</f>
        <v>SO</v>
      </c>
      <c r="L128" s="300">
        <f>SUMIF('Allocation Factors'!$B$3:$B$88,'Deferred Income Tax Expense'!K128,'Allocation Factors'!$P$3:$P$88)</f>
        <v>7.0845810240555085E-2</v>
      </c>
      <c r="M128" s="288">
        <f t="shared" si="29"/>
        <v>2114</v>
      </c>
      <c r="N128" s="288">
        <f t="shared" si="30"/>
        <v>0</v>
      </c>
      <c r="O128" s="288">
        <f t="shared" si="31"/>
        <v>2114</v>
      </c>
    </row>
    <row r="129" spans="1:15">
      <c r="A129" s="84" t="str">
        <f>'Current Income Tax Expense'!A155</f>
        <v>Klamath Settlement Obligation</v>
      </c>
      <c r="B129" s="261">
        <f>'Current Income Tax Expense'!B155</f>
        <v>287179</v>
      </c>
      <c r="C129" s="299">
        <f>'Current Income Tax Expense'!C155</f>
        <v>910.53499999999997</v>
      </c>
      <c r="D129" s="261" t="str">
        <f>'Current Income Tax Expense'!D155</f>
        <v>- - - - -</v>
      </c>
      <c r="E129" s="261" t="str">
        <f>'Current Income Tax Expense'!E155</f>
        <v>NR</v>
      </c>
      <c r="F129" s="288">
        <f>ROUND(-'Current Income Tax Expense'!F155*0.245866,0)</f>
        <v>6113685</v>
      </c>
      <c r="G129" s="288">
        <f>ROUND(-'Current Income Tax Expense'!G155*0.245866,0)</f>
        <v>0</v>
      </c>
      <c r="H129" s="288">
        <f>ROUND(-'Current Income Tax Expense'!H155*0.245866,0)</f>
        <v>0</v>
      </c>
      <c r="I129" s="288">
        <f>-ROUND('Current Income Tax Expense'!I155*0.245866,0)</f>
        <v>0</v>
      </c>
      <c r="J129" s="288">
        <f t="shared" si="28"/>
        <v>0</v>
      </c>
      <c r="K129" s="261" t="str">
        <f>'Current Income Tax Expense'!K155</f>
        <v>NREG</v>
      </c>
      <c r="L129" s="300">
        <f>SUMIF('Allocation Factors'!$B$3:$B$88,'Deferred Income Tax Expense'!K129,'Allocation Factors'!$P$3:$P$88)</f>
        <v>0</v>
      </c>
      <c r="M129" s="288">
        <f t="shared" si="29"/>
        <v>0</v>
      </c>
      <c r="N129" s="288">
        <f t="shared" si="30"/>
        <v>0</v>
      </c>
      <c r="O129" s="288">
        <f t="shared" si="31"/>
        <v>0</v>
      </c>
    </row>
    <row r="130" spans="1:15">
      <c r="A130" s="84" t="str">
        <f>'Current Income Tax Expense'!A156</f>
        <v>Bridger Coal Company Underground Mine Cost Depletion</v>
      </c>
      <c r="B130" s="261">
        <f>'Current Income Tax Expense'!B156</f>
        <v>287735</v>
      </c>
      <c r="C130" s="299">
        <f>'Current Income Tax Expense'!C156</f>
        <v>910.90499999999997</v>
      </c>
      <c r="D130" s="261" t="str">
        <f>'Current Income Tax Expense'!D156</f>
        <v>- - - - -</v>
      </c>
      <c r="E130" s="261" t="str">
        <f>'Current Income Tax Expense'!E156</f>
        <v>U</v>
      </c>
      <c r="F130" s="288">
        <f>ROUND(-'Current Income Tax Expense'!F156*0.245866,0)</f>
        <v>-363174</v>
      </c>
      <c r="G130" s="288">
        <f>ROUND(-'Current Income Tax Expense'!G156*0.245866,0)</f>
        <v>0</v>
      </c>
      <c r="H130" s="288">
        <f>ROUND(-'Current Income Tax Expense'!H156*0.245866,0)</f>
        <v>-363174</v>
      </c>
      <c r="I130" s="288">
        <f>-ROUND('Current Income Tax Expense'!I156*0.245866,0)</f>
        <v>0</v>
      </c>
      <c r="J130" s="288">
        <f t="shared" si="28"/>
        <v>-363174</v>
      </c>
      <c r="K130" s="261" t="str">
        <f>'Current Income Tax Expense'!K156</f>
        <v>JBE</v>
      </c>
      <c r="L130" s="300">
        <f>SUMIF('Allocation Factors'!$B$3:$B$88,'Deferred Income Tax Expense'!K130,'Allocation Factors'!$P$3:$P$88)</f>
        <v>0.22613352113854845</v>
      </c>
      <c r="M130" s="288">
        <f t="shared" si="29"/>
        <v>-82126</v>
      </c>
      <c r="N130" s="288">
        <f t="shared" si="30"/>
        <v>0</v>
      </c>
      <c r="O130" s="288">
        <f t="shared" si="31"/>
        <v>-82126</v>
      </c>
    </row>
    <row r="131" spans="1:15">
      <c r="A131" s="84" t="str">
        <f>'Current Income Tax Expense'!A157</f>
        <v>Def Comp Mark to Mkt Gain/Loss</v>
      </c>
      <c r="B131" s="261">
        <f>'Current Income Tax Expense'!B157</f>
        <v>287273</v>
      </c>
      <c r="C131" s="299">
        <f>'Current Income Tax Expense'!C157</f>
        <v>910.93499999999995</v>
      </c>
      <c r="D131" s="261" t="str">
        <f>'Current Income Tax Expense'!D157</f>
        <v>- - - - -</v>
      </c>
      <c r="E131" s="261" t="str">
        <f>'Current Income Tax Expense'!E157</f>
        <v>NR</v>
      </c>
      <c r="F131" s="288">
        <f>ROUND(-'Current Income Tax Expense'!F157*0.245866,0)</f>
        <v>-301767</v>
      </c>
      <c r="G131" s="288">
        <f>ROUND(-'Current Income Tax Expense'!G157*0.245866,0)</f>
        <v>0</v>
      </c>
      <c r="H131" s="288">
        <f>ROUND(-'Current Income Tax Expense'!H157*0.245866,0)</f>
        <v>0</v>
      </c>
      <c r="I131" s="288">
        <f>-ROUND('Current Income Tax Expense'!I157*0.245866,0)</f>
        <v>0</v>
      </c>
      <c r="J131" s="288">
        <f t="shared" si="28"/>
        <v>0</v>
      </c>
      <c r="K131" s="261" t="str">
        <f>'Current Income Tax Expense'!K157</f>
        <v>NREG</v>
      </c>
      <c r="L131" s="300">
        <f>SUMIF('Allocation Factors'!$B$3:$B$88,'Deferred Income Tax Expense'!K131,'Allocation Factors'!$P$3:$P$88)</f>
        <v>0</v>
      </c>
      <c r="M131" s="288">
        <f t="shared" si="29"/>
        <v>0</v>
      </c>
      <c r="N131" s="288">
        <f t="shared" si="30"/>
        <v>0</v>
      </c>
      <c r="O131" s="288">
        <f t="shared" si="31"/>
        <v>0</v>
      </c>
    </row>
    <row r="132" spans="1:15">
      <c r="A132" s="84" t="str">
        <f>'Current Income Tax Expense'!A158</f>
        <v>LTIP Mark to Mkt Gain/Loss</v>
      </c>
      <c r="B132" s="261">
        <f>'Current Income Tax Expense'!B158</f>
        <v>287915</v>
      </c>
      <c r="C132" s="299">
        <f>'Current Income Tax Expense'!C158</f>
        <v>910.93700000000001</v>
      </c>
      <c r="D132" s="261" t="str">
        <f>'Current Income Tax Expense'!D158</f>
        <v>- - - - -</v>
      </c>
      <c r="E132" s="261" t="str">
        <f>'Current Income Tax Expense'!E158</f>
        <v>NR</v>
      </c>
      <c r="F132" s="288">
        <f>ROUND(-'Current Income Tax Expense'!F158*0.245866,0)</f>
        <v>-577150</v>
      </c>
      <c r="G132" s="288">
        <f>ROUND(-'Current Income Tax Expense'!G158*0.245866,0)</f>
        <v>0</v>
      </c>
      <c r="H132" s="288">
        <f>ROUND(-'Current Income Tax Expense'!H158*0.245866,0)</f>
        <v>0</v>
      </c>
      <c r="I132" s="288">
        <f>-ROUND('Current Income Tax Expense'!I158*0.245866,0)</f>
        <v>0</v>
      </c>
      <c r="J132" s="288">
        <f t="shared" si="28"/>
        <v>0</v>
      </c>
      <c r="K132" s="261" t="str">
        <f>'Current Income Tax Expense'!K158</f>
        <v>NREG</v>
      </c>
      <c r="L132" s="300">
        <f>SUMIF('Allocation Factors'!$B$3:$B$88,'Deferred Income Tax Expense'!K132,'Allocation Factors'!$P$3:$P$88)</f>
        <v>0</v>
      </c>
      <c r="M132" s="288">
        <f t="shared" si="29"/>
        <v>0</v>
      </c>
      <c r="N132" s="288">
        <f t="shared" si="30"/>
        <v>0</v>
      </c>
      <c r="O132" s="288">
        <f t="shared" si="31"/>
        <v>0</v>
      </c>
    </row>
    <row r="133" spans="1:15">
      <c r="A133" s="84" t="str">
        <f>'Current Income Tax Expense'!A159</f>
        <v>Bridger Coal Company Reclamation Trust Earnings - PMI</v>
      </c>
      <c r="B133" s="261">
        <f>'Current Income Tax Expense'!B159</f>
        <v>287725</v>
      </c>
      <c r="C133" s="299">
        <f>'Current Income Tax Expense'!C159</f>
        <v>920.1</v>
      </c>
      <c r="D133" s="261" t="str">
        <f>'Current Income Tax Expense'!D159</f>
        <v>- - - - -</v>
      </c>
      <c r="E133" s="261" t="str">
        <f>'Current Income Tax Expense'!E159</f>
        <v>NR</v>
      </c>
      <c r="F133" s="288">
        <f>ROUND(-'Current Income Tax Expense'!F159*0.245866,0)</f>
        <v>-2138079</v>
      </c>
      <c r="G133" s="288">
        <f>ROUND(-'Current Income Tax Expense'!G159*0.245866,0)</f>
        <v>0</v>
      </c>
      <c r="H133" s="288">
        <f>ROUND(-'Current Income Tax Expense'!H159*0.245866,0)</f>
        <v>0</v>
      </c>
      <c r="I133" s="288">
        <f>-ROUND('Current Income Tax Expense'!I159*0.245866,0)</f>
        <v>0</v>
      </c>
      <c r="J133" s="288">
        <f t="shared" si="28"/>
        <v>0</v>
      </c>
      <c r="K133" s="261" t="str">
        <f>'Current Income Tax Expense'!K159</f>
        <v>NREG</v>
      </c>
      <c r="L133" s="300">
        <f>SUMIF('Allocation Factors'!$B$3:$B$88,'Deferred Income Tax Expense'!K133,'Allocation Factors'!$P$3:$P$88)</f>
        <v>0</v>
      </c>
      <c r="M133" s="288">
        <f t="shared" si="29"/>
        <v>0</v>
      </c>
      <c r="N133" s="288">
        <f t="shared" si="30"/>
        <v>0</v>
      </c>
      <c r="O133" s="288">
        <f t="shared" si="31"/>
        <v>0</v>
      </c>
    </row>
    <row r="134" spans="1:15">
      <c r="A134" s="84" t="str">
        <f>'Current Income Tax Expense'!A160</f>
        <v>Bridger Coal Company Extraction Taxes Payable - PMI</v>
      </c>
      <c r="B134" s="261">
        <f>'Current Income Tax Expense'!B160</f>
        <v>287681</v>
      </c>
      <c r="C134" s="299">
        <f>'Current Income Tax Expense'!C160</f>
        <v>920.11</v>
      </c>
      <c r="D134" s="261" t="str">
        <f>'Current Income Tax Expense'!D160</f>
        <v>- - - - -</v>
      </c>
      <c r="E134" s="261" t="str">
        <f>'Current Income Tax Expense'!E160</f>
        <v>U</v>
      </c>
      <c r="F134" s="288">
        <f>ROUND(-'Current Income Tax Expense'!F160*0.245866,0)</f>
        <v>-36374</v>
      </c>
      <c r="G134" s="288">
        <f>ROUND(-'Current Income Tax Expense'!G160*0.245866,0)</f>
        <v>0</v>
      </c>
      <c r="H134" s="288">
        <f>ROUND(-'Current Income Tax Expense'!H160*0.245866,0)</f>
        <v>-36374</v>
      </c>
      <c r="I134" s="288">
        <f>-ROUND('Current Income Tax Expense'!I160*0.245866,0)</f>
        <v>0</v>
      </c>
      <c r="J134" s="288">
        <f t="shared" si="28"/>
        <v>-36374</v>
      </c>
      <c r="K134" s="261" t="str">
        <f>'Current Income Tax Expense'!K160</f>
        <v>JBE</v>
      </c>
      <c r="L134" s="300">
        <f>SUMIF('Allocation Factors'!$B$3:$B$88,'Deferred Income Tax Expense'!K134,'Allocation Factors'!$P$3:$P$88)</f>
        <v>0.22613352113854845</v>
      </c>
      <c r="M134" s="288">
        <f t="shared" si="29"/>
        <v>-8225</v>
      </c>
      <c r="N134" s="288">
        <f t="shared" si="30"/>
        <v>0</v>
      </c>
      <c r="O134" s="288">
        <f t="shared" si="31"/>
        <v>-8225</v>
      </c>
    </row>
    <row r="135" spans="1:15">
      <c r="A135" s="84" t="str">
        <f>'Current Income Tax Expense'!A161</f>
        <v>FAS 112 Book Reserve</v>
      </c>
      <c r="B135" s="261">
        <f>'Current Income Tax Expense'!B161</f>
        <v>287399</v>
      </c>
      <c r="C135" s="299">
        <f>'Current Income Tax Expense'!C161</f>
        <v>920.15</v>
      </c>
      <c r="D135" s="261" t="str">
        <f>'Current Income Tax Expense'!D161</f>
        <v>- - - - -</v>
      </c>
      <c r="E135" s="261" t="str">
        <f>'Current Income Tax Expense'!E161</f>
        <v>NR</v>
      </c>
      <c r="F135" s="288">
        <f>ROUND(-'Current Income Tax Expense'!F161*0.245866,0)</f>
        <v>837459</v>
      </c>
      <c r="G135" s="288">
        <f>ROUND(-'Current Income Tax Expense'!G161*0.245866,0)</f>
        <v>0</v>
      </c>
      <c r="H135" s="288">
        <f>ROUND(-'Current Income Tax Expense'!H161*0.245866,0)</f>
        <v>0</v>
      </c>
      <c r="I135" s="288">
        <f>-ROUND('Current Income Tax Expense'!I161*0.245866,0)</f>
        <v>0</v>
      </c>
      <c r="J135" s="288">
        <f t="shared" si="28"/>
        <v>0</v>
      </c>
      <c r="K135" s="261" t="str">
        <f>'Current Income Tax Expense'!K161</f>
        <v>NREG</v>
      </c>
      <c r="L135" s="300">
        <f>SUMIF('Allocation Factors'!$B$3:$B$88,'Deferred Income Tax Expense'!K135,'Allocation Factors'!$P$3:$P$88)</f>
        <v>0</v>
      </c>
      <c r="M135" s="288">
        <f t="shared" si="29"/>
        <v>0</v>
      </c>
      <c r="N135" s="288">
        <f t="shared" si="30"/>
        <v>0</v>
      </c>
      <c r="O135" s="288">
        <f t="shared" si="31"/>
        <v>0</v>
      </c>
    </row>
    <row r="136" spans="1:15">
      <c r="A136" s="84" t="str">
        <f>'Current Income Tax Expense'!A162</f>
        <v>LTIP-Noncurrent</v>
      </c>
      <c r="B136" s="261">
        <f>'Current Income Tax Expense'!B162</f>
        <v>287300</v>
      </c>
      <c r="C136" s="299">
        <f>'Current Income Tax Expense'!C162</f>
        <v>920.18200000000002</v>
      </c>
      <c r="D136" s="261" t="str">
        <f>'Current Income Tax Expense'!D162</f>
        <v>- - - - -</v>
      </c>
      <c r="E136" s="261" t="str">
        <f>'Current Income Tax Expense'!E162</f>
        <v>NR</v>
      </c>
      <c r="F136" s="288">
        <f>ROUND(-'Current Income Tax Expense'!F162*0.245866,0)</f>
        <v>610481</v>
      </c>
      <c r="G136" s="288">
        <f>ROUND(-'Current Income Tax Expense'!G162*0.245866,0)</f>
        <v>0</v>
      </c>
      <c r="H136" s="288">
        <f>ROUND(-'Current Income Tax Expense'!H162*0.245866,0)</f>
        <v>0</v>
      </c>
      <c r="I136" s="288">
        <f>-ROUND('Current Income Tax Expense'!I162*0.245866,0)</f>
        <v>0</v>
      </c>
      <c r="J136" s="288">
        <f t="shared" si="28"/>
        <v>0</v>
      </c>
      <c r="K136" s="261" t="str">
        <f>'Current Income Tax Expense'!K162</f>
        <v>NREG</v>
      </c>
      <c r="L136" s="300">
        <f>SUMIF('Allocation Factors'!$B$3:$B$88,'Deferred Income Tax Expense'!K136,'Allocation Factors'!$P$3:$P$88)</f>
        <v>0</v>
      </c>
      <c r="M136" s="288">
        <f t="shared" si="29"/>
        <v>0</v>
      </c>
      <c r="N136" s="288">
        <f t="shared" si="30"/>
        <v>0</v>
      </c>
      <c r="O136" s="288">
        <f t="shared" si="31"/>
        <v>0</v>
      </c>
    </row>
    <row r="137" spans="1:15">
      <c r="A137" s="84" t="str">
        <f>'Current Income Tax Expense'!A163</f>
        <v>PP&amp;E Adjustment - CA</v>
      </c>
      <c r="B137" s="261" t="str">
        <f>'Current Income Tax Expense'!B163</f>
        <v>- - - - -</v>
      </c>
      <c r="C137" s="299" t="str">
        <f>'Current Income Tax Expense'!C163</f>
        <v>- - - - -</v>
      </c>
      <c r="D137" s="261" t="s">
        <v>577</v>
      </c>
      <c r="E137" s="261" t="str">
        <f>'Current Income Tax Expense'!E163</f>
        <v>U</v>
      </c>
      <c r="F137" s="288">
        <f>ROUND(-'Current Income Tax Expense'!F163*0.245866,0)</f>
        <v>0</v>
      </c>
      <c r="G137" s="288">
        <f>ROUND(-'Current Income Tax Expense'!G163*0.245866,0)</f>
        <v>0</v>
      </c>
      <c r="H137" s="288">
        <f>ROUND(-'Current Income Tax Expense'!H163*0.245866,0)</f>
        <v>0</v>
      </c>
      <c r="I137" s="288">
        <f>-ROUND('Current Income Tax Expense'!I163*0.245866,0)</f>
        <v>-43191</v>
      </c>
      <c r="J137" s="288">
        <f>SUM(H137:I137)</f>
        <v>-43191</v>
      </c>
      <c r="K137" s="261" t="str">
        <f>'Current Income Tax Expense'!K163</f>
        <v>CA</v>
      </c>
      <c r="L137" s="300">
        <f>SUMIF('Allocation Factors'!$B$3:$B$88,'Deferred Income Tax Expense'!K137,'Allocation Factors'!$P$3:$P$88)</f>
        <v>0</v>
      </c>
      <c r="M137" s="288">
        <f>ROUND(H137*L137,0)</f>
        <v>0</v>
      </c>
      <c r="N137" s="288">
        <f>ROUND(SUM(I137:I137)*L137,0)</f>
        <v>0</v>
      </c>
      <c r="O137" s="288">
        <f>SUM(M137:N137)</f>
        <v>0</v>
      </c>
    </row>
    <row r="138" spans="1:15">
      <c r="A138" s="84" t="str">
        <f>'Current Income Tax Expense'!A164</f>
        <v>PP&amp;E Adjustment - CAEE</v>
      </c>
      <c r="B138" s="261" t="str">
        <f>'Current Income Tax Expense'!B164</f>
        <v>- - - - -</v>
      </c>
      <c r="C138" s="299" t="str">
        <f>'Current Income Tax Expense'!C164</f>
        <v>- - - - -</v>
      </c>
      <c r="D138" s="261" t="s">
        <v>577</v>
      </c>
      <c r="E138" s="261" t="str">
        <f>'Current Income Tax Expense'!E164</f>
        <v>U</v>
      </c>
      <c r="F138" s="288">
        <f>ROUND(-'Current Income Tax Expense'!F164*0.245866,0)</f>
        <v>0</v>
      </c>
      <c r="G138" s="288">
        <f>ROUND(-'Current Income Tax Expense'!G164*0.245866,0)</f>
        <v>0</v>
      </c>
      <c r="H138" s="288">
        <f>ROUND(-'Current Income Tax Expense'!H164*0.245866,0)</f>
        <v>0</v>
      </c>
      <c r="I138" s="288">
        <f>-ROUND('Current Income Tax Expense'!I164*0.245866,0)</f>
        <v>-427</v>
      </c>
      <c r="J138" s="288">
        <f>SUM(H138:I138)</f>
        <v>-427</v>
      </c>
      <c r="K138" s="261" t="str">
        <f>'Current Income Tax Expense'!K164</f>
        <v>CAEE</v>
      </c>
      <c r="L138" s="300">
        <f>SUMIF('Allocation Factors'!$B$3:$B$88,'Deferred Income Tax Expense'!K138,'Allocation Factors'!$P$3:$P$88)</f>
        <v>0</v>
      </c>
      <c r="M138" s="288">
        <f>ROUND(H138*L138,0)</f>
        <v>0</v>
      </c>
      <c r="N138" s="288">
        <f>ROUND(SUM(I138:I138)*L138,0)</f>
        <v>0</v>
      </c>
      <c r="O138" s="288">
        <f>SUM(M138:N138)</f>
        <v>0</v>
      </c>
    </row>
    <row r="139" spans="1:15">
      <c r="A139" s="84" t="str">
        <f>'Current Income Tax Expense'!A165</f>
        <v>PP&amp;E Adjustment - CAGE</v>
      </c>
      <c r="B139" s="261" t="str">
        <f>'Current Income Tax Expense'!B165</f>
        <v>- - - - -</v>
      </c>
      <c r="C139" s="299" t="str">
        <f>'Current Income Tax Expense'!C165</f>
        <v>- - - - -</v>
      </c>
      <c r="D139" s="261" t="s">
        <v>577</v>
      </c>
      <c r="E139" s="261" t="str">
        <f>'Current Income Tax Expense'!E165</f>
        <v>U</v>
      </c>
      <c r="F139" s="288">
        <f>ROUND(-'Current Income Tax Expense'!F165*0.245866,0)</f>
        <v>0</v>
      </c>
      <c r="G139" s="288">
        <f>ROUND(-'Current Income Tax Expense'!G165*0.245866,0)</f>
        <v>0</v>
      </c>
      <c r="H139" s="288">
        <f>ROUND(-'Current Income Tax Expense'!H165*0.245866,0)</f>
        <v>0</v>
      </c>
      <c r="I139" s="288">
        <f>-ROUND('Current Income Tax Expense'!I165*0.245866,0)</f>
        <v>-717761</v>
      </c>
      <c r="J139" s="288">
        <f t="shared" ref="J139" si="32">SUM(H139:I139)</f>
        <v>-717761</v>
      </c>
      <c r="K139" s="261" t="str">
        <f>'Current Income Tax Expense'!K165</f>
        <v>CAGE</v>
      </c>
      <c r="L139" s="300">
        <f>SUMIF('Allocation Factors'!$B$3:$B$88,'Deferred Income Tax Expense'!K139,'Allocation Factors'!$P$3:$P$88)</f>
        <v>0</v>
      </c>
      <c r="M139" s="288">
        <f t="shared" ref="M139" si="33">ROUND(H139*L139,0)</f>
        <v>0</v>
      </c>
      <c r="N139" s="288">
        <f t="shared" ref="N139" si="34">ROUND(SUM(I139:I139)*L139,0)</f>
        <v>0</v>
      </c>
      <c r="O139" s="288">
        <f t="shared" ref="O139" si="35">SUM(M139:N139)</f>
        <v>0</v>
      </c>
    </row>
    <row r="140" spans="1:15">
      <c r="A140" s="84" t="str">
        <f>'Current Income Tax Expense'!A166</f>
        <v>PP&amp;E Adjustment - CAGW</v>
      </c>
      <c r="B140" s="261" t="str">
        <f>'Current Income Tax Expense'!B166</f>
        <v>- - - - -</v>
      </c>
      <c r="C140" s="299" t="str">
        <f>'Current Income Tax Expense'!C166</f>
        <v>- - - - -</v>
      </c>
      <c r="D140" s="261" t="s">
        <v>577</v>
      </c>
      <c r="E140" s="261" t="str">
        <f>'Current Income Tax Expense'!E166</f>
        <v>U</v>
      </c>
      <c r="F140" s="288">
        <f>ROUND(-'Current Income Tax Expense'!F166*0.245866,0)</f>
        <v>0</v>
      </c>
      <c r="G140" s="288">
        <f>ROUND(-'Current Income Tax Expense'!G166*0.245866,0)</f>
        <v>0</v>
      </c>
      <c r="H140" s="288">
        <f>ROUND(-'Current Income Tax Expense'!H166*0.245866,0)</f>
        <v>0</v>
      </c>
      <c r="I140" s="288">
        <f>-ROUND('Current Income Tax Expense'!I166*0.245866,0)</f>
        <v>-914073</v>
      </c>
      <c r="J140" s="288">
        <f t="shared" ref="J140:J146" si="36">SUM(H140:I140)</f>
        <v>-914073</v>
      </c>
      <c r="K140" s="261" t="str">
        <f>'Current Income Tax Expense'!K166</f>
        <v>CAGW</v>
      </c>
      <c r="L140" s="300">
        <f>SUMIF('Allocation Factors'!$B$3:$B$88,'Deferred Income Tax Expense'!K140,'Allocation Factors'!$P$3:$P$88)</f>
        <v>0.22162982918040364</v>
      </c>
      <c r="M140" s="288">
        <f t="shared" ref="M140" si="37">ROUND(H140*L140,0)</f>
        <v>0</v>
      </c>
      <c r="N140" s="288">
        <f t="shared" ref="N140" si="38">ROUND(SUM(I140:I140)*L140,0)</f>
        <v>-202586</v>
      </c>
      <c r="O140" s="288">
        <f t="shared" ref="O140" si="39">SUM(M140:N140)</f>
        <v>-202586</v>
      </c>
    </row>
    <row r="141" spans="1:15">
      <c r="A141" s="84" t="str">
        <f>'Current Income Tax Expense'!A167</f>
        <v>PP&amp;E Adjustment - CN</v>
      </c>
      <c r="B141" s="261" t="str">
        <f>'Current Income Tax Expense'!B167</f>
        <v>- - - - -</v>
      </c>
      <c r="C141" s="299" t="str">
        <f>'Current Income Tax Expense'!C167</f>
        <v>- - - - -</v>
      </c>
      <c r="D141" s="261" t="s">
        <v>577</v>
      </c>
      <c r="E141" s="261" t="str">
        <f>'Current Income Tax Expense'!E167</f>
        <v>U</v>
      </c>
      <c r="F141" s="288">
        <f>ROUND(-'Current Income Tax Expense'!F167*0.245866,0)</f>
        <v>0</v>
      </c>
      <c r="G141" s="288">
        <f>ROUND(-'Current Income Tax Expense'!G167*0.245866,0)</f>
        <v>0</v>
      </c>
      <c r="H141" s="288">
        <f>ROUND(-'Current Income Tax Expense'!H167*0.245866,0)</f>
        <v>0</v>
      </c>
      <c r="I141" s="288">
        <f>-ROUND('Current Income Tax Expense'!I167*0.245866,0)</f>
        <v>-96098</v>
      </c>
      <c r="J141" s="288">
        <f>SUM(H141:I141)</f>
        <v>-96098</v>
      </c>
      <c r="K141" s="261" t="str">
        <f>'Current Income Tax Expense'!K167</f>
        <v>CN</v>
      </c>
      <c r="L141" s="300">
        <f>SUMIF('Allocation Factors'!$B$3:$B$88,'Deferred Income Tax Expense'!K141,'Allocation Factors'!$P$3:$P$88)</f>
        <v>6.742981175467383E-2</v>
      </c>
      <c r="M141" s="288">
        <f>ROUND(H141*L141,0)</f>
        <v>0</v>
      </c>
      <c r="N141" s="288">
        <f>ROUND(SUM(I141:I141)*L141,0)</f>
        <v>-6480</v>
      </c>
      <c r="O141" s="288">
        <f>SUM(M141:N141)</f>
        <v>-6480</v>
      </c>
    </row>
    <row r="142" spans="1:15">
      <c r="A142" s="84" t="str">
        <f>'Current Income Tax Expense'!A168</f>
        <v>PP&amp;E Adjustment - ID</v>
      </c>
      <c r="B142" s="261" t="str">
        <f>'Current Income Tax Expense'!B168</f>
        <v>- - - - -</v>
      </c>
      <c r="C142" s="299" t="str">
        <f>'Current Income Tax Expense'!C168</f>
        <v>- - - - -</v>
      </c>
      <c r="D142" s="261" t="s">
        <v>577</v>
      </c>
      <c r="E142" s="261" t="str">
        <f>'Current Income Tax Expense'!E168</f>
        <v>U</v>
      </c>
      <c r="F142" s="288">
        <f>ROUND(-'Current Income Tax Expense'!F168*0.245866,0)</f>
        <v>0</v>
      </c>
      <c r="G142" s="288">
        <f>ROUND(-'Current Income Tax Expense'!G168*0.245866,0)</f>
        <v>0</v>
      </c>
      <c r="H142" s="288">
        <f>ROUND(-'Current Income Tax Expense'!H168*0.245866,0)</f>
        <v>0</v>
      </c>
      <c r="I142" s="288">
        <f>-ROUND('Current Income Tax Expense'!I168*0.245866,0)</f>
        <v>5915</v>
      </c>
      <c r="J142" s="288">
        <f>SUM(H142:I142)</f>
        <v>5915</v>
      </c>
      <c r="K142" s="261" t="str">
        <f>'Current Income Tax Expense'!K168</f>
        <v>IDU</v>
      </c>
      <c r="L142" s="300">
        <f>SUMIF('Allocation Factors'!$B$3:$B$88,'Deferred Income Tax Expense'!K142,'Allocation Factors'!$P$3:$P$88)</f>
        <v>0</v>
      </c>
      <c r="M142" s="288">
        <f>ROUND(H142*L142,0)</f>
        <v>0</v>
      </c>
      <c r="N142" s="288">
        <f>ROUND(SUM(I142:I142)*L142,0)</f>
        <v>0</v>
      </c>
      <c r="O142" s="288">
        <f>SUM(M142:N142)</f>
        <v>0</v>
      </c>
    </row>
    <row r="143" spans="1:15">
      <c r="A143" s="84" t="str">
        <f>'Current Income Tax Expense'!A169</f>
        <v>PP&amp;E Adjustment - JBG</v>
      </c>
      <c r="B143" s="261" t="str">
        <f>'Current Income Tax Expense'!B169</f>
        <v>- - - - -</v>
      </c>
      <c r="C143" s="299" t="str">
        <f>'Current Income Tax Expense'!C169</f>
        <v>- - - - -</v>
      </c>
      <c r="D143" s="261" t="s">
        <v>577</v>
      </c>
      <c r="E143" s="261" t="str">
        <f>'Current Income Tax Expense'!E169</f>
        <v>U</v>
      </c>
      <c r="F143" s="288">
        <f>ROUND(-'Current Income Tax Expense'!F169*0.245866,0)</f>
        <v>0</v>
      </c>
      <c r="G143" s="288">
        <f>ROUND(-'Current Income Tax Expense'!G169*0.245866,0)</f>
        <v>0</v>
      </c>
      <c r="H143" s="288">
        <f>ROUND(-'Current Income Tax Expense'!H169*0.245866,0)</f>
        <v>0</v>
      </c>
      <c r="I143" s="288">
        <f>-ROUND('Current Income Tax Expense'!I169*0.245866,0)</f>
        <v>-3221478</v>
      </c>
      <c r="J143" s="288">
        <f t="shared" si="36"/>
        <v>-3221478</v>
      </c>
      <c r="K143" s="261" t="str">
        <f>'Current Income Tax Expense'!K169</f>
        <v>JBG</v>
      </c>
      <c r="L143" s="300">
        <f>SUMIF('Allocation Factors'!$B$3:$B$88,'Deferred Income Tax Expense'!K143,'Allocation Factors'!$P$3:$P$88)</f>
        <v>0.22162982918040364</v>
      </c>
      <c r="M143" s="288">
        <f t="shared" si="29"/>
        <v>0</v>
      </c>
      <c r="N143" s="288">
        <f t="shared" si="30"/>
        <v>-713976</v>
      </c>
      <c r="O143" s="288">
        <f t="shared" si="31"/>
        <v>-713976</v>
      </c>
    </row>
    <row r="144" spans="1:15">
      <c r="A144" s="84" t="str">
        <f>'Current Income Tax Expense'!A170</f>
        <v>PP&amp;E Adjustment - OR</v>
      </c>
      <c r="B144" s="261" t="str">
        <f>'Current Income Tax Expense'!B170</f>
        <v>- - - - -</v>
      </c>
      <c r="C144" s="299" t="str">
        <f>'Current Income Tax Expense'!C170</f>
        <v>- - - - -</v>
      </c>
      <c r="D144" s="261" t="s">
        <v>577</v>
      </c>
      <c r="E144" s="261" t="str">
        <f>'Current Income Tax Expense'!E170</f>
        <v>U</v>
      </c>
      <c r="F144" s="288">
        <f>ROUND(-'Current Income Tax Expense'!F170*0.245866,0)</f>
        <v>0</v>
      </c>
      <c r="G144" s="288">
        <f>ROUND(-'Current Income Tax Expense'!G170*0.245866,0)</f>
        <v>0</v>
      </c>
      <c r="H144" s="288">
        <f>ROUND(-'Current Income Tax Expense'!H170*0.245866,0)</f>
        <v>0</v>
      </c>
      <c r="I144" s="288">
        <f>-ROUND('Current Income Tax Expense'!I170*0.245866,0)</f>
        <v>-68496</v>
      </c>
      <c r="J144" s="288">
        <f>SUM(H144:I144)</f>
        <v>-68496</v>
      </c>
      <c r="K144" s="261" t="str">
        <f>'Current Income Tax Expense'!K170</f>
        <v>OR</v>
      </c>
      <c r="L144" s="300">
        <f>SUMIF('Allocation Factors'!$B$3:$B$88,'Deferred Income Tax Expense'!K144,'Allocation Factors'!$P$3:$P$88)</f>
        <v>0</v>
      </c>
      <c r="M144" s="288">
        <f>ROUND(H144*L144,0)</f>
        <v>0</v>
      </c>
      <c r="N144" s="288">
        <f>ROUND(SUM(I144:I144)*L144,0)</f>
        <v>0</v>
      </c>
      <c r="O144" s="288">
        <f>SUM(M144:N144)</f>
        <v>0</v>
      </c>
    </row>
    <row r="145" spans="1:17">
      <c r="A145" s="84" t="str">
        <f>'Current Income Tax Expense'!A171</f>
        <v>PP&amp;E Adjustment - SG</v>
      </c>
      <c r="B145" s="261" t="str">
        <f>'Current Income Tax Expense'!B171</f>
        <v>- - - - -</v>
      </c>
      <c r="C145" s="299" t="str">
        <f>'Current Income Tax Expense'!C171</f>
        <v>- - - - -</v>
      </c>
      <c r="D145" s="261" t="s">
        <v>577</v>
      </c>
      <c r="E145" s="261" t="str">
        <f>'Current Income Tax Expense'!E171</f>
        <v>U</v>
      </c>
      <c r="F145" s="288">
        <f>ROUND(-'Current Income Tax Expense'!F171*0.245866,0)</f>
        <v>0</v>
      </c>
      <c r="G145" s="288">
        <f>ROUND(-'Current Income Tax Expense'!G171*0.245866,0)</f>
        <v>0</v>
      </c>
      <c r="H145" s="288">
        <f>ROUND(-'Current Income Tax Expense'!H171*0.245866,0)</f>
        <v>0</v>
      </c>
      <c r="I145" s="288">
        <f>-ROUND('Current Income Tax Expense'!I171*0.245866,0)</f>
        <v>2643899</v>
      </c>
      <c r="J145" s="288">
        <f t="shared" si="36"/>
        <v>2643899</v>
      </c>
      <c r="K145" s="261" t="str">
        <f>'Current Income Tax Expense'!K171</f>
        <v>SG</v>
      </c>
      <c r="L145" s="300">
        <f>SUMIF('Allocation Factors'!$B$3:$B$88,'Deferred Income Tax Expense'!K145,'Allocation Factors'!$P$3:$P$88)</f>
        <v>7.9787774498314715E-2</v>
      </c>
      <c r="M145" s="288">
        <f t="shared" si="29"/>
        <v>0</v>
      </c>
      <c r="N145" s="288">
        <f t="shared" si="30"/>
        <v>210951</v>
      </c>
      <c r="O145" s="288">
        <f t="shared" si="31"/>
        <v>210951</v>
      </c>
    </row>
    <row r="146" spans="1:17">
      <c r="A146" s="84" t="str">
        <f>'Current Income Tax Expense'!A172</f>
        <v>PP&amp;E Adjustment - SO</v>
      </c>
      <c r="B146" s="261" t="str">
        <f>'Current Income Tax Expense'!B172</f>
        <v>- - - - -</v>
      </c>
      <c r="C146" s="299" t="str">
        <f>'Current Income Tax Expense'!C172</f>
        <v>- - - - -</v>
      </c>
      <c r="D146" s="261" t="s">
        <v>577</v>
      </c>
      <c r="E146" s="261" t="str">
        <f>'Current Income Tax Expense'!E172</f>
        <v>U</v>
      </c>
      <c r="F146" s="288">
        <f>ROUND(-'Current Income Tax Expense'!F172*0.245866,0)</f>
        <v>0</v>
      </c>
      <c r="G146" s="288">
        <f>ROUND(-'Current Income Tax Expense'!G172*0.245866,0)</f>
        <v>0</v>
      </c>
      <c r="H146" s="288">
        <f>ROUND(-'Current Income Tax Expense'!H172*0.245866,0)</f>
        <v>0</v>
      </c>
      <c r="I146" s="288">
        <f>-ROUND('Current Income Tax Expense'!I172*0.245866,0)</f>
        <v>1744110</v>
      </c>
      <c r="J146" s="288">
        <f t="shared" si="36"/>
        <v>1744110</v>
      </c>
      <c r="K146" s="261" t="str">
        <f>'Current Income Tax Expense'!K172</f>
        <v>SO</v>
      </c>
      <c r="L146" s="300">
        <f>SUMIF('Allocation Factors'!$B$3:$B$88,'Deferred Income Tax Expense'!K146,'Allocation Factors'!$P$3:$P$88)</f>
        <v>7.0845810240555085E-2</v>
      </c>
      <c r="M146" s="288">
        <f t="shared" ref="M146" si="40">ROUND(H146*L146,0)</f>
        <v>0</v>
      </c>
      <c r="N146" s="288">
        <f t="shared" ref="N146" si="41">ROUND(SUM(I146:I146)*L146,0)</f>
        <v>123563</v>
      </c>
      <c r="O146" s="288">
        <f t="shared" ref="O146" si="42">SUM(M146:N146)</f>
        <v>123563</v>
      </c>
    </row>
    <row r="147" spans="1:17">
      <c r="A147" s="84" t="str">
        <f>'Current Income Tax Expense'!A173</f>
        <v>PP&amp;E Adjustment - UT</v>
      </c>
      <c r="B147" s="261" t="str">
        <f>'Current Income Tax Expense'!B173</f>
        <v>- - - - -</v>
      </c>
      <c r="C147" s="299" t="str">
        <f>'Current Income Tax Expense'!C173</f>
        <v>- - - - -</v>
      </c>
      <c r="D147" s="261" t="s">
        <v>577</v>
      </c>
      <c r="E147" s="261" t="str">
        <f>'Current Income Tax Expense'!E173</f>
        <v>U</v>
      </c>
      <c r="F147" s="288">
        <f>ROUND(-'Current Income Tax Expense'!F173*0.245866,0)</f>
        <v>0</v>
      </c>
      <c r="G147" s="288">
        <f>ROUND(-'Current Income Tax Expense'!G173*0.245866,0)</f>
        <v>0</v>
      </c>
      <c r="H147" s="288">
        <f>ROUND(-'Current Income Tax Expense'!H173*0.245866,0)</f>
        <v>0</v>
      </c>
      <c r="I147" s="288">
        <f>-ROUND('Current Income Tax Expense'!I173*0.245866,0)</f>
        <v>129848</v>
      </c>
      <c r="J147" s="288">
        <f t="shared" ref="J147" si="43">SUM(H147:I147)</f>
        <v>129848</v>
      </c>
      <c r="K147" s="261" t="str">
        <f>'Current Income Tax Expense'!K173</f>
        <v>UT</v>
      </c>
      <c r="L147" s="300">
        <f>SUMIF('Allocation Factors'!$B$3:$B$88,'Deferred Income Tax Expense'!K147,'Allocation Factors'!$P$3:$P$88)</f>
        <v>0</v>
      </c>
      <c r="M147" s="288">
        <f t="shared" ref="M147" si="44">ROUND(H147*L147,0)</f>
        <v>0</v>
      </c>
      <c r="N147" s="288">
        <f t="shared" ref="N147" si="45">ROUND(SUM(I147:I147)*L147,0)</f>
        <v>0</v>
      </c>
      <c r="O147" s="288">
        <f t="shared" ref="O147" si="46">SUM(M147:N147)</f>
        <v>0</v>
      </c>
    </row>
    <row r="148" spans="1:17">
      <c r="A148" s="84" t="str">
        <f>'Current Income Tax Expense'!A174</f>
        <v>PP&amp;E Adjustment - WA</v>
      </c>
      <c r="B148" s="261" t="str">
        <f>'Current Income Tax Expense'!B174</f>
        <v>- - - - -</v>
      </c>
      <c r="C148" s="299" t="str">
        <f>'Current Income Tax Expense'!C174</f>
        <v>- - - - -</v>
      </c>
      <c r="D148" s="261" t="s">
        <v>577</v>
      </c>
      <c r="E148" s="261" t="str">
        <f>'Current Income Tax Expense'!E174</f>
        <v>U</v>
      </c>
      <c r="F148" s="288">
        <f>ROUND(-'Current Income Tax Expense'!F174*0.245866,0)</f>
        <v>0</v>
      </c>
      <c r="G148" s="288">
        <f>ROUND(-'Current Income Tax Expense'!G174*0.245866,0)</f>
        <v>0</v>
      </c>
      <c r="H148" s="288">
        <f>ROUND(-'Current Income Tax Expense'!H174*0.245866,0)</f>
        <v>0</v>
      </c>
      <c r="I148" s="288">
        <f>-ROUND('Current Income Tax Expense'!I174*0.245866,0)</f>
        <v>-12729</v>
      </c>
      <c r="J148" s="288">
        <f>SUM(H148:I148)</f>
        <v>-12729</v>
      </c>
      <c r="K148" s="261" t="str">
        <f>'Current Income Tax Expense'!K174</f>
        <v>WA</v>
      </c>
      <c r="L148" s="300">
        <f>SUMIF('Allocation Factors'!$B$3:$B$88,'Deferred Income Tax Expense'!K148,'Allocation Factors'!$P$3:$P$88)</f>
        <v>1</v>
      </c>
      <c r="M148" s="288">
        <f>ROUND(H148*L148,0)</f>
        <v>0</v>
      </c>
      <c r="N148" s="288">
        <f>ROUND(SUM(I148:I148)*L148,0)</f>
        <v>-12729</v>
      </c>
      <c r="O148" s="288">
        <f>SUM(M148:N148)</f>
        <v>-12729</v>
      </c>
    </row>
    <row r="149" spans="1:17">
      <c r="A149" s="84" t="str">
        <f>'Current Income Tax Expense'!A175</f>
        <v>PP&amp;E Adjustment - WYP</v>
      </c>
      <c r="B149" s="261" t="str">
        <f>'Current Income Tax Expense'!B175</f>
        <v>- - - - -</v>
      </c>
      <c r="C149" s="299" t="str">
        <f>'Current Income Tax Expense'!C175</f>
        <v>- - - - -</v>
      </c>
      <c r="D149" s="261" t="s">
        <v>577</v>
      </c>
      <c r="E149" s="261" t="str">
        <f>'Current Income Tax Expense'!E175</f>
        <v>U</v>
      </c>
      <c r="F149" s="288">
        <f>ROUND(-'Current Income Tax Expense'!F175*0.245866,0)</f>
        <v>0</v>
      </c>
      <c r="G149" s="288">
        <f>ROUND(-'Current Income Tax Expense'!G175*0.245866,0)</f>
        <v>0</v>
      </c>
      <c r="H149" s="288">
        <f>ROUND(-'Current Income Tax Expense'!H175*0.245866,0)</f>
        <v>0</v>
      </c>
      <c r="I149" s="288">
        <f>-ROUND('Current Income Tax Expense'!I175*0.245866,0)</f>
        <v>-43537</v>
      </c>
      <c r="J149" s="288">
        <f>SUM(H149:I149)</f>
        <v>-43537</v>
      </c>
      <c r="K149" s="261" t="str">
        <f>'Current Income Tax Expense'!K175</f>
        <v>WYP</v>
      </c>
      <c r="L149" s="300">
        <f>SUMIF('Allocation Factors'!$B$3:$B$88,'Deferred Income Tax Expense'!K149,'Allocation Factors'!$P$3:$P$88)</f>
        <v>0</v>
      </c>
      <c r="M149" s="288">
        <f>ROUND(H149*L149,0)</f>
        <v>0</v>
      </c>
      <c r="N149" s="288">
        <f>ROUND(SUM(I149:I149)*L149,0)</f>
        <v>0</v>
      </c>
      <c r="O149" s="288">
        <f>SUM(M149:N149)</f>
        <v>0</v>
      </c>
    </row>
    <row r="150" spans="1:17">
      <c r="A150" s="84" t="str">
        <f>'Current Income Tax Expense'!A176</f>
        <v>Incremental Decommissioning - WA</v>
      </c>
      <c r="B150" s="261" t="str">
        <f>'Current Income Tax Expense'!B176</f>
        <v>- - - - -</v>
      </c>
      <c r="C150" s="299" t="str">
        <f>'Current Income Tax Expense'!C176</f>
        <v>- - - - -</v>
      </c>
      <c r="D150" s="261" t="str">
        <f>'Current Income Tax Expense'!D176</f>
        <v>6.4 R</v>
      </c>
      <c r="E150" s="261" t="str">
        <f>'Current Income Tax Expense'!E176</f>
        <v>U</v>
      </c>
      <c r="F150" s="288">
        <f>ROUND(-'Current Income Tax Expense'!F176*0.245866,0)</f>
        <v>0</v>
      </c>
      <c r="G150" s="288">
        <f>ROUND(-'Current Income Tax Expense'!G176*0.245866,0)</f>
        <v>0</v>
      </c>
      <c r="H150" s="288">
        <f>ROUND(-'Current Income Tax Expense'!H176*0.245866,0)</f>
        <v>0</v>
      </c>
      <c r="I150" s="288">
        <f>-ROUND('Current Income Tax Expense'!I176*0.245866,0)</f>
        <v>-576518</v>
      </c>
      <c r="J150" s="288">
        <f t="shared" ref="J150" si="47">SUM(H150:I150)</f>
        <v>-576518</v>
      </c>
      <c r="K150" s="261" t="str">
        <f>'Current Income Tax Expense'!K176</f>
        <v>WA</v>
      </c>
      <c r="L150" s="300">
        <f>SUMIF('Allocation Factors'!$B$3:$B$88,'Deferred Income Tax Expense'!K150,'Allocation Factors'!$P$3:$P$88)</f>
        <v>1</v>
      </c>
      <c r="M150" s="288">
        <f t="shared" ref="M150" si="48">ROUND(H150*L150,0)</f>
        <v>0</v>
      </c>
      <c r="N150" s="288">
        <f t="shared" ref="N150" si="49">ROUND(SUM(I150:I150)*L150,0)</f>
        <v>-576518</v>
      </c>
      <c r="O150" s="288">
        <f t="shared" ref="O150" si="50">SUM(M150:N150)</f>
        <v>-576518</v>
      </c>
    </row>
    <row r="151" spans="1:17">
      <c r="A151" s="84" t="str">
        <f>'Current Income Tax Expense'!A177</f>
        <v>Klamath Asset Transfer Reg Asset</v>
      </c>
      <c r="B151" s="261" t="str">
        <f>'Current Income Tax Expense'!B177</f>
        <v>- - - - -</v>
      </c>
      <c r="C151" s="299" t="str">
        <f>'Current Income Tax Expense'!C177</f>
        <v>- - - - -</v>
      </c>
      <c r="D151" s="511">
        <f>'Current Income Tax Expense'!D177</f>
        <v>8.1</v>
      </c>
      <c r="E151" s="261" t="str">
        <f>'Current Income Tax Expense'!E177</f>
        <v>U</v>
      </c>
      <c r="F151" s="288">
        <f>ROUND(-'Current Income Tax Expense'!F177*0.245866,0)</f>
        <v>0</v>
      </c>
      <c r="G151" s="288">
        <f>ROUND(-'Current Income Tax Expense'!G177*0.245866,0)</f>
        <v>0</v>
      </c>
      <c r="H151" s="288">
        <f>ROUND(-'Current Income Tax Expense'!H177*0.245866,0)</f>
        <v>0</v>
      </c>
      <c r="I151" s="288">
        <f>-ROUND('Current Income Tax Expense'!I177*0.245866,0)</f>
        <v>-234800</v>
      </c>
      <c r="J151" s="288">
        <f t="shared" ref="J151:J152" si="51">SUM(H151:I151)</f>
        <v>-234800</v>
      </c>
      <c r="K151" s="261" t="str">
        <f>'Current Income Tax Expense'!K177</f>
        <v>SG</v>
      </c>
      <c r="L151" s="300">
        <f>SUMIF('Allocation Factors'!$B$3:$B$88,'Deferred Income Tax Expense'!K151,'Allocation Factors'!$P$3:$P$88)</f>
        <v>7.9787774498314715E-2</v>
      </c>
      <c r="M151" s="288">
        <f t="shared" ref="M151" si="52">ROUND(H151*L151,0)</f>
        <v>0</v>
      </c>
      <c r="N151" s="288">
        <f t="shared" ref="N151" si="53">ROUND(SUM(I151:I151)*L151,0)</f>
        <v>-18734</v>
      </c>
      <c r="O151" s="288">
        <f t="shared" ref="O151" si="54">SUM(M151:N151)</f>
        <v>-18734</v>
      </c>
    </row>
    <row r="152" spans="1:17">
      <c r="A152" s="84" t="s">
        <v>771</v>
      </c>
      <c r="B152" s="261" t="s">
        <v>8</v>
      </c>
      <c r="C152" s="299" t="s">
        <v>8</v>
      </c>
      <c r="D152" s="261" t="s">
        <v>800</v>
      </c>
      <c r="E152" s="261" t="s">
        <v>9</v>
      </c>
      <c r="F152" s="288">
        <v>0</v>
      </c>
      <c r="G152" s="288">
        <v>0</v>
      </c>
      <c r="H152" s="288">
        <v>0</v>
      </c>
      <c r="I152" s="288">
        <v>73287</v>
      </c>
      <c r="J152" s="288">
        <f t="shared" si="51"/>
        <v>73287</v>
      </c>
      <c r="K152" s="261" t="s">
        <v>25</v>
      </c>
      <c r="L152" s="300">
        <f>SUMIF('Allocation Factors'!$B$3:$B$88,'Deferred Income Tax Expense'!K152,'Allocation Factors'!$P$3:$P$88)</f>
        <v>1</v>
      </c>
      <c r="M152" s="288">
        <f t="shared" ref="M152" si="55">ROUND(H152*L152,0)</f>
        <v>0</v>
      </c>
      <c r="N152" s="288">
        <f t="shared" ref="N152" si="56">ROUND(SUM(I152:I152)*L152,0)</f>
        <v>73287</v>
      </c>
      <c r="O152" s="288">
        <f t="shared" ref="O152" si="57">SUM(M152:N152)</f>
        <v>73287</v>
      </c>
    </row>
    <row r="153" spans="1:17" s="178" customFormat="1">
      <c r="A153" s="173" t="s">
        <v>322</v>
      </c>
      <c r="B153" s="174"/>
      <c r="C153" s="175"/>
      <c r="D153" s="176"/>
      <c r="E153" s="23"/>
      <c r="F153" s="177">
        <f>SUBTOTAL(9,F3:F152)</f>
        <v>-246110232</v>
      </c>
      <c r="G153" s="177">
        <f>SUBTOTAL(9,G3:G152)</f>
        <v>0</v>
      </c>
      <c r="H153" s="177">
        <f>SUBTOTAL(9,H3:H152)</f>
        <v>-275783356</v>
      </c>
      <c r="I153" s="177">
        <f>SUBTOTAL(9,I3:I152)</f>
        <v>-25959088</v>
      </c>
      <c r="J153" s="177">
        <f>SUBTOTAL(9,J3:J152)</f>
        <v>-301742444</v>
      </c>
      <c r="K153" s="174"/>
      <c r="L153" s="23"/>
      <c r="M153" s="177">
        <f>SUBTOTAL(9,M3:M152)</f>
        <v>-18456364</v>
      </c>
      <c r="N153" s="177">
        <f>SUBTOTAL(9,N3:N152)</f>
        <v>-6532024</v>
      </c>
      <c r="O153" s="177">
        <f>SUBTOTAL(9,O3:O152)</f>
        <v>-24988388</v>
      </c>
    </row>
    <row r="154" spans="1:17">
      <c r="A154" s="84" t="str">
        <f>'Current Income Tax Expense'!A179</f>
        <v>Repair Deduction</v>
      </c>
      <c r="B154" s="261">
        <f>'Current Income Tax Expense'!B179</f>
        <v>287605</v>
      </c>
      <c r="C154" s="299">
        <f>'Current Income Tax Expense'!C179</f>
        <v>105.122</v>
      </c>
      <c r="D154" s="261" t="s">
        <v>584</v>
      </c>
      <c r="E154" s="261" t="str">
        <f>'Current Income Tax Expense'!E179</f>
        <v>U</v>
      </c>
      <c r="F154" s="288">
        <f>ROUND(-'Current Income Tax Expense'!F179*0.245866,0)</f>
        <v>45878711</v>
      </c>
      <c r="G154" s="288">
        <f>ROUND(-'Current Income Tax Expense'!G179*0.245866,0)</f>
        <v>0</v>
      </c>
      <c r="H154" s="288">
        <f>ROUND(-'Current Income Tax Expense'!H179*0.245866,0)</f>
        <v>45878711</v>
      </c>
      <c r="I154" s="288">
        <f>-ROUND('Current Income Tax Expense'!I179*0.245866,0)</f>
        <v>-6548884</v>
      </c>
      <c r="J154" s="288">
        <f t="shared" ref="J154:J182" si="58">SUM(H154:I154)</f>
        <v>39329827</v>
      </c>
      <c r="K154" s="261" t="str">
        <f>'Current Income Tax Expense'!K179</f>
        <v>SG</v>
      </c>
      <c r="L154" s="300">
        <f>SUMIF('Allocation Factors'!$B$3:$B$88,'Deferred Income Tax Expense'!K154,'Allocation Factors'!$P$3:$P$88)</f>
        <v>7.9787774498314715E-2</v>
      </c>
      <c r="M154" s="288">
        <f t="shared" ref="M154:M182" si="59">ROUND(H154*L154,0)</f>
        <v>3660560</v>
      </c>
      <c r="N154" s="288">
        <f t="shared" ref="N154:N159" si="60">ROUND(SUM(I154:I154)*L154,0)</f>
        <v>-522521</v>
      </c>
      <c r="O154" s="288">
        <f t="shared" ref="O154:O159" si="61">SUM(M154:N154)</f>
        <v>3138039</v>
      </c>
    </row>
    <row r="155" spans="1:17">
      <c r="A155" s="84" t="str">
        <f>'Current Income Tax Expense'!A180</f>
        <v>Tax Depreciation</v>
      </c>
      <c r="B155" s="261">
        <f>'Current Income Tax Expense'!B180</f>
        <v>287605</v>
      </c>
      <c r="C155" s="299">
        <f>'Current Income Tax Expense'!C180</f>
        <v>105.125</v>
      </c>
      <c r="D155" s="261" t="s">
        <v>584</v>
      </c>
      <c r="E155" s="261" t="str">
        <f>'Current Income Tax Expense'!E180</f>
        <v>U</v>
      </c>
      <c r="F155" s="288">
        <f>ROUND(-'Current Income Tax Expense'!F180*0.245866,0)</f>
        <v>349485592</v>
      </c>
      <c r="G155" s="288">
        <f>ROUND(-'Current Income Tax Expense'!G180*0.245866,0)</f>
        <v>0</v>
      </c>
      <c r="H155" s="288">
        <f>ROUND(-'Current Income Tax Expense'!H180*0.245866,0)</f>
        <v>349485592</v>
      </c>
      <c r="I155" s="288">
        <f>-ROUND('Current Income Tax Expense'!I180*0.245866,0)</f>
        <v>-10541792</v>
      </c>
      <c r="J155" s="288">
        <f t="shared" si="58"/>
        <v>338943800</v>
      </c>
      <c r="K155" s="261" t="str">
        <f>'Current Income Tax Expense'!K180</f>
        <v>TAXDEPR</v>
      </c>
      <c r="L155" s="300">
        <f>SUMIF('Allocation Factors'!$B$3:$B$88,'Deferred Income Tax Expense'!K155,'Allocation Factors'!$P$3:$P$88)</f>
        <v>6.0210637474561575E-2</v>
      </c>
      <c r="M155" s="288">
        <f t="shared" si="59"/>
        <v>21042750</v>
      </c>
      <c r="N155" s="288">
        <f t="shared" si="60"/>
        <v>-634728</v>
      </c>
      <c r="O155" s="288">
        <f t="shared" si="61"/>
        <v>20408022</v>
      </c>
      <c r="Q155" s="186"/>
    </row>
    <row r="156" spans="1:17">
      <c r="A156" s="84" t="str">
        <f>'Current Income Tax Expense'!A181</f>
        <v>Tax Depreciation - PMI</v>
      </c>
      <c r="B156" s="261">
        <f>'Current Income Tax Expense'!B181</f>
        <v>287726</v>
      </c>
      <c r="C156" s="299">
        <f>'Current Income Tax Expense'!C181</f>
        <v>105.126</v>
      </c>
      <c r="D156" s="261" t="str">
        <f>'Current Income Tax Expense'!D181</f>
        <v>- - - - -</v>
      </c>
      <c r="E156" s="261" t="str">
        <f>'Current Income Tax Expense'!E181</f>
        <v>U</v>
      </c>
      <c r="F156" s="288">
        <f>ROUND(-'Current Income Tax Expense'!F181*0.245866,0)</f>
        <v>1492252</v>
      </c>
      <c r="G156" s="288">
        <f>ROUND(-'Current Income Tax Expense'!G181*0.245866,0)</f>
        <v>0</v>
      </c>
      <c r="H156" s="288">
        <f>ROUND(-'Current Income Tax Expense'!H181*0.245866,0)</f>
        <v>1492252</v>
      </c>
      <c r="I156" s="288">
        <f>-ROUND('Current Income Tax Expense'!I181*0.245866,0)</f>
        <v>0</v>
      </c>
      <c r="J156" s="288">
        <f t="shared" si="58"/>
        <v>1492252</v>
      </c>
      <c r="K156" s="261" t="str">
        <f>'Current Income Tax Expense'!K181</f>
        <v>JBE</v>
      </c>
      <c r="L156" s="300">
        <f>SUMIF('Allocation Factors'!$B$3:$B$88,'Deferred Income Tax Expense'!K156,'Allocation Factors'!$P$3:$P$88)</f>
        <v>0.22613352113854845</v>
      </c>
      <c r="M156" s="288">
        <f t="shared" si="59"/>
        <v>337448</v>
      </c>
      <c r="N156" s="288">
        <f t="shared" si="60"/>
        <v>0</v>
      </c>
      <c r="O156" s="288">
        <f t="shared" si="61"/>
        <v>337448</v>
      </c>
    </row>
    <row r="157" spans="1:17">
      <c r="A157" s="84" t="str">
        <f>'Current Income Tax Expense'!A182</f>
        <v>Capitalized Depreciation</v>
      </c>
      <c r="B157" s="261">
        <f>'Current Income Tax Expense'!B182</f>
        <v>287605</v>
      </c>
      <c r="C157" s="299">
        <f>'Current Income Tax Expense'!C182</f>
        <v>105.137</v>
      </c>
      <c r="D157" s="261" t="s">
        <v>584</v>
      </c>
      <c r="E157" s="261" t="str">
        <f>'Current Income Tax Expense'!E182</f>
        <v>U</v>
      </c>
      <c r="F157" s="288">
        <f>ROUND(-'Current Income Tax Expense'!F182*0.245866,0)</f>
        <v>2363050</v>
      </c>
      <c r="G157" s="288">
        <f>ROUND(-'Current Income Tax Expense'!G182*0.245866,0)</f>
        <v>0</v>
      </c>
      <c r="H157" s="288">
        <f>ROUND(-'Current Income Tax Expense'!H182*0.245866,0)</f>
        <v>2363050</v>
      </c>
      <c r="I157" s="288">
        <f>-ROUND('Current Income Tax Expense'!I182*0.245866,0)</f>
        <v>-2363050</v>
      </c>
      <c r="J157" s="288">
        <f t="shared" si="58"/>
        <v>0</v>
      </c>
      <c r="K157" s="256" t="str">
        <f>'Current Income Tax Expense'!K182</f>
        <v>SO</v>
      </c>
      <c r="L157" s="300">
        <f>SUMIF('Allocation Factors'!$B$3:$B$88,'Deferred Income Tax Expense'!K157,'Allocation Factors'!$P$3:$P$88)</f>
        <v>7.0845810240555085E-2</v>
      </c>
      <c r="M157" s="288">
        <f t="shared" si="59"/>
        <v>167412</v>
      </c>
      <c r="N157" s="288">
        <f t="shared" si="60"/>
        <v>-167412</v>
      </c>
      <c r="O157" s="288">
        <f t="shared" si="61"/>
        <v>0</v>
      </c>
    </row>
    <row r="158" spans="1:17">
      <c r="A158" s="84" t="str">
        <f>'Current Income Tax Expense'!A183</f>
        <v xml:space="preserve">AFUDC - Debt </v>
      </c>
      <c r="B158" s="261">
        <f>'Current Income Tax Expense'!B183</f>
        <v>287605</v>
      </c>
      <c r="C158" s="299" t="str">
        <f>'Current Income Tax Expense'!C183</f>
        <v>105.141a</v>
      </c>
      <c r="D158" s="261" t="s">
        <v>584</v>
      </c>
      <c r="E158" s="261" t="str">
        <f>'Current Income Tax Expense'!E183</f>
        <v>U</v>
      </c>
      <c r="F158" s="288">
        <f>ROUND(-'Current Income Tax Expense'!F183*0.245866,0)</f>
        <v>5849127</v>
      </c>
      <c r="G158" s="288">
        <f>ROUND(-'Current Income Tax Expense'!G183*0.245866,0)</f>
        <v>0</v>
      </c>
      <c r="H158" s="288">
        <f>ROUND(-'Current Income Tax Expense'!H183*0.245866,0)</f>
        <v>5849127</v>
      </c>
      <c r="I158" s="288">
        <f>-ROUND('Current Income Tax Expense'!I183*0.245866,0)</f>
        <v>20000660</v>
      </c>
      <c r="J158" s="288">
        <f t="shared" si="58"/>
        <v>25849787</v>
      </c>
      <c r="K158" s="261" t="str">
        <f>'Current Income Tax Expense'!K183</f>
        <v>SNP</v>
      </c>
      <c r="L158" s="300">
        <f>SUMIF('Allocation Factors'!$B$3:$B$88,'Deferred Income Tax Expense'!K158,'Allocation Factors'!$P$3:$P$88)</f>
        <v>6.8841450639549967E-2</v>
      </c>
      <c r="M158" s="288">
        <f t="shared" si="59"/>
        <v>402662</v>
      </c>
      <c r="N158" s="288">
        <f t="shared" si="60"/>
        <v>1376874</v>
      </c>
      <c r="O158" s="288">
        <f t="shared" si="61"/>
        <v>1779536</v>
      </c>
    </row>
    <row r="159" spans="1:17">
      <c r="A159" s="84" t="str">
        <f>'Current Income Tax Expense'!A184</f>
        <v>AFUDC - Equity</v>
      </c>
      <c r="B159" s="261">
        <f>'Current Income Tax Expense'!B184</f>
        <v>287605</v>
      </c>
      <c r="C159" s="299" t="str">
        <f>'Current Income Tax Expense'!C184</f>
        <v>105.141b</v>
      </c>
      <c r="D159" s="261" t="s">
        <v>584</v>
      </c>
      <c r="E159" s="261" t="str">
        <f>'Current Income Tax Expense'!E184</f>
        <v>U</v>
      </c>
      <c r="F159" s="288">
        <f>ROUND(-'Current Income Tax Expense'!F184*0.245866,0)</f>
        <v>12932065</v>
      </c>
      <c r="G159" s="288">
        <f>ROUND(-'Current Income Tax Expense'!G184*0.245866,0)</f>
        <v>0</v>
      </c>
      <c r="H159" s="288">
        <f>ROUND(-'Current Income Tax Expense'!H184*0.245866,0)</f>
        <v>12932065</v>
      </c>
      <c r="I159" s="288">
        <f>-ROUND('Current Income Tax Expense'!I184*0.245866,0)</f>
        <v>44617353</v>
      </c>
      <c r="J159" s="288">
        <f t="shared" si="58"/>
        <v>57549418</v>
      </c>
      <c r="K159" s="261" t="str">
        <f>'Current Income Tax Expense'!K184</f>
        <v>SNP</v>
      </c>
      <c r="L159" s="300">
        <f>SUMIF('Allocation Factors'!$B$3:$B$88,'Deferred Income Tax Expense'!K159,'Allocation Factors'!$P$3:$P$88)</f>
        <v>6.8841450639549967E-2</v>
      </c>
      <c r="M159" s="288">
        <f t="shared" si="59"/>
        <v>890262</v>
      </c>
      <c r="N159" s="288">
        <f t="shared" si="60"/>
        <v>3071523</v>
      </c>
      <c r="O159" s="288">
        <f t="shared" si="61"/>
        <v>3961785</v>
      </c>
    </row>
    <row r="160" spans="1:17">
      <c r="A160" s="84" t="str">
        <f>'Current Income Tax Expense'!A185</f>
        <v>Basis Intangible Difference - Debt</v>
      </c>
      <c r="B160" s="261">
        <f>'Current Income Tax Expense'!B185</f>
        <v>287704</v>
      </c>
      <c r="C160" s="299">
        <f>'Current Income Tax Expense'!C185</f>
        <v>105.143</v>
      </c>
      <c r="D160" s="261" t="str">
        <f>'Current Income Tax Expense'!D185</f>
        <v>- - - - -</v>
      </c>
      <c r="E160" s="261" t="str">
        <f>'Current Income Tax Expense'!E185</f>
        <v>U</v>
      </c>
      <c r="F160" s="288">
        <f>ROUND(-'Current Income Tax Expense'!F185*0.245866,0)</f>
        <v>79617</v>
      </c>
      <c r="G160" s="288">
        <f>ROUND(-'Current Income Tax Expense'!G185*0.245866,0)</f>
        <v>0</v>
      </c>
      <c r="H160" s="288">
        <f>ROUND(-'Current Income Tax Expense'!H185*0.245866,0)</f>
        <v>79617</v>
      </c>
      <c r="I160" s="288">
        <f>-ROUND('Current Income Tax Expense'!I185*0.245866,0)</f>
        <v>0</v>
      </c>
      <c r="J160" s="288">
        <f t="shared" si="58"/>
        <v>79617</v>
      </c>
      <c r="K160" s="261" t="str">
        <f>'Current Income Tax Expense'!K185</f>
        <v>SNP</v>
      </c>
      <c r="L160" s="300">
        <f>SUMIF('Allocation Factors'!$B$3:$B$88,'Deferred Income Tax Expense'!K160,'Allocation Factors'!$P$3:$P$88)</f>
        <v>6.8841450639549967E-2</v>
      </c>
      <c r="M160" s="288">
        <f t="shared" si="59"/>
        <v>5481</v>
      </c>
      <c r="N160" s="288">
        <f t="shared" ref="N160:N165" si="62">ROUND(SUM(I160:I160)*L160,0)</f>
        <v>0</v>
      </c>
      <c r="O160" s="288">
        <f t="shared" ref="O160:O165" si="63">SUM(M160:N160)</f>
        <v>5481</v>
      </c>
    </row>
    <row r="161" spans="1:15">
      <c r="A161" s="84" t="str">
        <f>'Current Income Tax Expense'!A186</f>
        <v>Contract Liability Basis Adjustment-Eagle Mountain</v>
      </c>
      <c r="B161" s="261">
        <f>'Current Income Tax Expense'!B186</f>
        <v>287605</v>
      </c>
      <c r="C161" s="299">
        <f>'Current Income Tax Expense'!C186</f>
        <v>105.151</v>
      </c>
      <c r="D161" s="261" t="str">
        <f>'Current Income Tax Expense'!D186</f>
        <v>- - - - -</v>
      </c>
      <c r="E161" s="261" t="str">
        <f>'Current Income Tax Expense'!E186</f>
        <v>NR</v>
      </c>
      <c r="F161" s="288">
        <f>ROUND(-'Current Income Tax Expense'!F186*0.245866,0)</f>
        <v>-67706</v>
      </c>
      <c r="G161" s="288">
        <f>ROUND(-'Current Income Tax Expense'!G186*0.245866,0)</f>
        <v>0</v>
      </c>
      <c r="H161" s="288">
        <f>ROUND(-'Current Income Tax Expense'!H186*0.245866,0)</f>
        <v>0</v>
      </c>
      <c r="I161" s="288">
        <f>-ROUND('Current Income Tax Expense'!I186*0.245866,0)</f>
        <v>0</v>
      </c>
      <c r="J161" s="288">
        <f t="shared" si="58"/>
        <v>0</v>
      </c>
      <c r="K161" s="261" t="str">
        <f>'Current Income Tax Expense'!K186</f>
        <v>NREG</v>
      </c>
      <c r="L161" s="300">
        <f>SUMIF('Allocation Factors'!$B$3:$B$88,'Deferred Income Tax Expense'!K161,'Allocation Factors'!$P$3:$P$88)</f>
        <v>0</v>
      </c>
      <c r="M161" s="288">
        <f t="shared" si="59"/>
        <v>0</v>
      </c>
      <c r="N161" s="288">
        <f t="shared" si="62"/>
        <v>0</v>
      </c>
      <c r="O161" s="288">
        <f t="shared" si="63"/>
        <v>0</v>
      </c>
    </row>
    <row r="162" spans="1:15">
      <c r="A162" s="84" t="str">
        <f>'Current Income Tax Expense'!A187</f>
        <v>Gain / (Loss) on Prop. Disposition</v>
      </c>
      <c r="B162" s="261">
        <f>'Current Income Tax Expense'!B187</f>
        <v>287605</v>
      </c>
      <c r="C162" s="299">
        <f>'Current Income Tax Expense'!C187</f>
        <v>105.152</v>
      </c>
      <c r="D162" s="261" t="s">
        <v>584</v>
      </c>
      <c r="E162" s="261" t="str">
        <f>'Current Income Tax Expense'!E187</f>
        <v>U</v>
      </c>
      <c r="F162" s="288">
        <f>ROUND(-'Current Income Tax Expense'!F187*0.245866,0)</f>
        <v>1697754</v>
      </c>
      <c r="G162" s="288">
        <f>ROUND(-'Current Income Tax Expense'!G187*0.245866,0)</f>
        <v>0</v>
      </c>
      <c r="H162" s="288">
        <f>ROUND(-'Current Income Tax Expense'!H187*0.245866,0)</f>
        <v>1697754</v>
      </c>
      <c r="I162" s="288">
        <f>-ROUND('Current Income Tax Expense'!I187*0.245866,0)</f>
        <v>-1237505</v>
      </c>
      <c r="J162" s="288">
        <f t="shared" si="58"/>
        <v>460249</v>
      </c>
      <c r="K162" s="261" t="str">
        <f>'Current Income Tax Expense'!K187</f>
        <v>GPS</v>
      </c>
      <c r="L162" s="300">
        <f>SUMIF('Allocation Factors'!$B$3:$B$88,'Deferred Income Tax Expense'!K162,'Allocation Factors'!$P$3:$P$88)</f>
        <v>7.0845810240555071E-2</v>
      </c>
      <c r="M162" s="288">
        <f t="shared" si="59"/>
        <v>120279</v>
      </c>
      <c r="N162" s="288">
        <f t="shared" si="62"/>
        <v>-87672</v>
      </c>
      <c r="O162" s="288">
        <f t="shared" si="63"/>
        <v>32607</v>
      </c>
    </row>
    <row r="163" spans="1:15">
      <c r="A163" s="84" t="str">
        <f>'Current Income Tax Expense'!A188</f>
        <v>Contract Liability Basis Adjustment - Chehalis Mitigation Obligation</v>
      </c>
      <c r="B163" s="261">
        <f>'Current Income Tax Expense'!B188</f>
        <v>287605</v>
      </c>
      <c r="C163" s="299">
        <f>'Current Income Tax Expense'!C188</f>
        <v>105.15300000000001</v>
      </c>
      <c r="D163" s="261" t="str">
        <f>'Current Income Tax Expense'!D188</f>
        <v>- - - - -</v>
      </c>
      <c r="E163" s="261" t="str">
        <f>'Current Income Tax Expense'!E188</f>
        <v>U</v>
      </c>
      <c r="F163" s="288">
        <f>ROUND(-'Current Income Tax Expense'!F188*0.245866,0)</f>
        <v>9</v>
      </c>
      <c r="G163" s="288">
        <f>ROUND(-'Current Income Tax Expense'!G188*0.245866,0)</f>
        <v>0</v>
      </c>
      <c r="H163" s="288">
        <f>ROUND(-'Current Income Tax Expense'!H188*0.245866,0)</f>
        <v>9</v>
      </c>
      <c r="I163" s="288">
        <f>-ROUND('Current Income Tax Expense'!I188*0.245866,0)</f>
        <v>0</v>
      </c>
      <c r="J163" s="288">
        <f t="shared" si="58"/>
        <v>9</v>
      </c>
      <c r="K163" s="261" t="str">
        <f>'Current Income Tax Expense'!K188</f>
        <v>CAGW</v>
      </c>
      <c r="L163" s="300">
        <f>SUMIF('Allocation Factors'!$B$3:$B$88,'Deferred Income Tax Expense'!K163,'Allocation Factors'!$P$3:$P$88)</f>
        <v>0.22162982918040364</v>
      </c>
      <c r="M163" s="288">
        <f t="shared" si="59"/>
        <v>2</v>
      </c>
      <c r="N163" s="288">
        <f t="shared" si="62"/>
        <v>0</v>
      </c>
      <c r="O163" s="288">
        <f t="shared" si="63"/>
        <v>2</v>
      </c>
    </row>
    <row r="164" spans="1:15">
      <c r="A164" s="84" t="str">
        <f>'Current Income Tax Expense'!A189</f>
        <v xml:space="preserve">Removal Costs </v>
      </c>
      <c r="B164" s="261">
        <f>'Current Income Tax Expense'!B189</f>
        <v>287605</v>
      </c>
      <c r="C164" s="299">
        <f>'Current Income Tax Expense'!C189</f>
        <v>105.175</v>
      </c>
      <c r="D164" s="261" t="s">
        <v>584</v>
      </c>
      <c r="E164" s="261" t="str">
        <f>'Current Income Tax Expense'!E189</f>
        <v>U</v>
      </c>
      <c r="F164" s="288">
        <f>ROUND(-'Current Income Tax Expense'!F189*0.245866,0)</f>
        <v>19840389</v>
      </c>
      <c r="G164" s="288">
        <f>ROUND(-'Current Income Tax Expense'!G189*0.245866,0)</f>
        <v>0</v>
      </c>
      <c r="H164" s="288">
        <f>ROUND(-'Current Income Tax Expense'!H189*0.245866,0)</f>
        <v>19840389</v>
      </c>
      <c r="I164" s="288">
        <f>-ROUND('Current Income Tax Expense'!I189*0.245866,0)</f>
        <v>-8954442</v>
      </c>
      <c r="J164" s="288">
        <f t="shared" si="58"/>
        <v>10885947</v>
      </c>
      <c r="K164" s="261" t="str">
        <f>'Current Income Tax Expense'!K189</f>
        <v>GPS</v>
      </c>
      <c r="L164" s="300">
        <f>SUMIF('Allocation Factors'!$B$3:$B$88,'Deferred Income Tax Expense'!K164,'Allocation Factors'!$P$3:$P$88)</f>
        <v>7.0845810240555071E-2</v>
      </c>
      <c r="M164" s="288">
        <f t="shared" si="59"/>
        <v>1405608</v>
      </c>
      <c r="N164" s="288">
        <f t="shared" si="62"/>
        <v>-634385</v>
      </c>
      <c r="O164" s="288">
        <f t="shared" si="63"/>
        <v>771223</v>
      </c>
    </row>
    <row r="165" spans="1:15">
      <c r="A165" s="84" t="str">
        <f>'Current Income Tax Expense'!A190</f>
        <v>ARO Regulatory Assets</v>
      </c>
      <c r="B165" s="261">
        <f>'Current Income Tax Expense'!B190</f>
        <v>287642</v>
      </c>
      <c r="C165" s="299" t="str">
        <f>'Current Income Tax Expense'!C190</f>
        <v>105.400b</v>
      </c>
      <c r="D165" s="261" t="str">
        <f>'Current Income Tax Expense'!D190</f>
        <v>- - - - -</v>
      </c>
      <c r="E165" s="261" t="str">
        <f>'Current Income Tax Expense'!E190</f>
        <v>NR</v>
      </c>
      <c r="F165" s="288">
        <f>ROUND(-'Current Income Tax Expense'!F190*0.245866,0)</f>
        <v>6032112</v>
      </c>
      <c r="G165" s="288">
        <f>ROUND(-'Current Income Tax Expense'!G190*0.245866,0)</f>
        <v>0</v>
      </c>
      <c r="H165" s="288">
        <f>ROUND(-'Current Income Tax Expense'!H190*0.245866,0)</f>
        <v>0</v>
      </c>
      <c r="I165" s="288">
        <f>-ROUND('Current Income Tax Expense'!I190*0.245866,0)</f>
        <v>0</v>
      </c>
      <c r="J165" s="288">
        <f t="shared" si="58"/>
        <v>0</v>
      </c>
      <c r="K165" s="261" t="str">
        <f>'Current Income Tax Expense'!K190</f>
        <v>NREG</v>
      </c>
      <c r="L165" s="300">
        <f>SUMIF('Allocation Factors'!$B$3:$B$88,'Deferred Income Tax Expense'!K165,'Allocation Factors'!$P$3:$P$88)</f>
        <v>0</v>
      </c>
      <c r="M165" s="288">
        <f t="shared" si="59"/>
        <v>0</v>
      </c>
      <c r="N165" s="288">
        <f t="shared" si="62"/>
        <v>0</v>
      </c>
      <c r="O165" s="288">
        <f t="shared" si="63"/>
        <v>0</v>
      </c>
    </row>
    <row r="166" spans="1:15">
      <c r="A166" s="84" t="str">
        <f>'Current Income Tax Expense'!A191</f>
        <v>ARO Regulatory Liabilities</v>
      </c>
      <c r="B166" s="261">
        <f>'Current Income Tax Expense'!B191</f>
        <v>287312</v>
      </c>
      <c r="C166" s="299" t="str">
        <f>'Current Income Tax Expense'!C191</f>
        <v>105.400c</v>
      </c>
      <c r="D166" s="261" t="str">
        <f>'Current Income Tax Expense'!D191</f>
        <v>- - - - -</v>
      </c>
      <c r="E166" s="261" t="str">
        <f>'Current Income Tax Expense'!E191</f>
        <v>NR</v>
      </c>
      <c r="F166" s="288">
        <f>ROUND(-'Current Income Tax Expense'!F191*0.245866,0)</f>
        <v>97874</v>
      </c>
      <c r="G166" s="288">
        <f>ROUND(-'Current Income Tax Expense'!G191*0.245866,0)</f>
        <v>0</v>
      </c>
      <c r="H166" s="288">
        <f>ROUND(-'Current Income Tax Expense'!H191*0.245866,0)</f>
        <v>0</v>
      </c>
      <c r="I166" s="288">
        <f>-ROUND('Current Income Tax Expense'!I191*0.245866,0)</f>
        <v>0</v>
      </c>
      <c r="J166" s="288">
        <f t="shared" si="58"/>
        <v>0</v>
      </c>
      <c r="K166" s="261" t="str">
        <f>'Current Income Tax Expense'!K191</f>
        <v>NREG</v>
      </c>
      <c r="L166" s="300">
        <f>SUMIF('Allocation Factors'!$B$3:$B$88,'Deferred Income Tax Expense'!K166,'Allocation Factors'!$P$3:$P$88)</f>
        <v>0</v>
      </c>
      <c r="M166" s="288">
        <f t="shared" si="59"/>
        <v>0</v>
      </c>
      <c r="N166" s="288">
        <f t="shared" ref="N166:N193" si="64">ROUND(SUM(I166:I166)*L166,0)</f>
        <v>0</v>
      </c>
      <c r="O166" s="288">
        <f t="shared" ref="O166:O193" si="65">SUM(M166:N166)</f>
        <v>0</v>
      </c>
    </row>
    <row r="167" spans="1:15">
      <c r="A167" s="84" t="str">
        <f>'Current Income Tax Expense'!A192</f>
        <v>ARO - reclass to ARO liabilities</v>
      </c>
      <c r="B167" s="261">
        <f>'Current Income Tax Expense'!B192</f>
        <v>287610</v>
      </c>
      <c r="C167" s="299" t="str">
        <f>'Current Income Tax Expense'!C192</f>
        <v>105.400d</v>
      </c>
      <c r="D167" s="261" t="str">
        <f>'Current Income Tax Expense'!D192</f>
        <v>- - - - -</v>
      </c>
      <c r="E167" s="261" t="str">
        <f>'Current Income Tax Expense'!E192</f>
        <v>NR</v>
      </c>
      <c r="F167" s="288">
        <f>ROUND(-'Current Income Tax Expense'!F192*0.245866,0)</f>
        <v>-2821265</v>
      </c>
      <c r="G167" s="288">
        <f>ROUND(-'Current Income Tax Expense'!G192*0.245866,0)</f>
        <v>0</v>
      </c>
      <c r="H167" s="288">
        <f>ROUND(-'Current Income Tax Expense'!H192*0.245866,0)</f>
        <v>0</v>
      </c>
      <c r="I167" s="288">
        <f>-ROUND('Current Income Tax Expense'!I192*0.245866,0)</f>
        <v>0</v>
      </c>
      <c r="J167" s="288">
        <f t="shared" si="58"/>
        <v>0</v>
      </c>
      <c r="K167" s="261" t="str">
        <f>'Current Income Tax Expense'!K192</f>
        <v>NREG</v>
      </c>
      <c r="L167" s="300">
        <f>SUMIF('Allocation Factors'!$B$3:$B$88,'Deferred Income Tax Expense'!K167,'Allocation Factors'!$P$3:$P$88)</f>
        <v>0</v>
      </c>
      <c r="M167" s="288">
        <f t="shared" si="59"/>
        <v>0</v>
      </c>
      <c r="N167" s="288">
        <f t="shared" si="64"/>
        <v>0</v>
      </c>
      <c r="O167" s="288">
        <f t="shared" si="65"/>
        <v>0</v>
      </c>
    </row>
    <row r="168" spans="1:15">
      <c r="A168" s="84" t="str">
        <f>'Current Income Tax Expense'!A193</f>
        <v>Non-ARO Liability - Regulatory Liability</v>
      </c>
      <c r="B168" s="261">
        <f>'Current Income Tax Expense'!B193</f>
        <v>287610</v>
      </c>
      <c r="C168" s="299">
        <f>'Current Income Tax Expense'!C193</f>
        <v>105.45</v>
      </c>
      <c r="D168" s="261" t="str">
        <f>'Current Income Tax Expense'!D193</f>
        <v>- - - - -</v>
      </c>
      <c r="E168" s="261" t="str">
        <f>'Current Income Tax Expense'!E193</f>
        <v>NR</v>
      </c>
      <c r="F168" s="288">
        <f>ROUND(-'Current Income Tax Expense'!F193*0.245866,0)</f>
        <v>-15816269</v>
      </c>
      <c r="G168" s="288">
        <f>ROUND(-'Current Income Tax Expense'!G193*0.245866,0)</f>
        <v>0</v>
      </c>
      <c r="H168" s="288">
        <f>ROUND(-'Current Income Tax Expense'!H193*0.245866,0)</f>
        <v>0</v>
      </c>
      <c r="I168" s="288">
        <f>-ROUND('Current Income Tax Expense'!I193*0.245866,0)</f>
        <v>0</v>
      </c>
      <c r="J168" s="288">
        <f t="shared" si="58"/>
        <v>0</v>
      </c>
      <c r="K168" s="261" t="str">
        <f>'Current Income Tax Expense'!K193</f>
        <v>NREG</v>
      </c>
      <c r="L168" s="300">
        <f>SUMIF('Allocation Factors'!$B$3:$B$88,'Deferred Income Tax Expense'!K168,'Allocation Factors'!$P$3:$P$88)</f>
        <v>0</v>
      </c>
      <c r="M168" s="288">
        <f t="shared" si="59"/>
        <v>0</v>
      </c>
      <c r="N168" s="288">
        <f t="shared" si="64"/>
        <v>0</v>
      </c>
      <c r="O168" s="288">
        <f t="shared" si="65"/>
        <v>0</v>
      </c>
    </row>
    <row r="169" spans="1:15">
      <c r="A169" s="84" t="str">
        <f>'Current Income Tax Expense'!A194</f>
        <v>Book Gain/Loss on Property Disposition</v>
      </c>
      <c r="B169" s="261">
        <f>'Current Income Tax Expense'!B194</f>
        <v>287605</v>
      </c>
      <c r="C169" s="299">
        <f>'Current Income Tax Expense'!C194</f>
        <v>105.47</v>
      </c>
      <c r="D169" s="261" t="s">
        <v>584</v>
      </c>
      <c r="E169" s="261" t="str">
        <f>'Current Income Tax Expense'!E194</f>
        <v>U</v>
      </c>
      <c r="F169" s="288">
        <f>ROUND(-'Current Income Tax Expense'!F194*0.245866,0)</f>
        <v>624280</v>
      </c>
      <c r="G169" s="288">
        <f>ROUND(-'Current Income Tax Expense'!G194*0.245866,0)</f>
        <v>0</v>
      </c>
      <c r="H169" s="288">
        <f>ROUND(-'Current Income Tax Expense'!H194*0.245866,0)</f>
        <v>624280</v>
      </c>
      <c r="I169" s="288">
        <f>-ROUND('Current Income Tax Expense'!I194*0.245866,0)</f>
        <v>-624280</v>
      </c>
      <c r="J169" s="288">
        <f t="shared" si="58"/>
        <v>0</v>
      </c>
      <c r="K169" s="261" t="str">
        <f>'Current Income Tax Expense'!K194</f>
        <v>GPS</v>
      </c>
      <c r="L169" s="300">
        <f>SUMIF('Allocation Factors'!$B$3:$B$88,'Deferred Income Tax Expense'!K169,'Allocation Factors'!$P$3:$P$88)</f>
        <v>7.0845810240555071E-2</v>
      </c>
      <c r="M169" s="288">
        <f t="shared" si="59"/>
        <v>44228</v>
      </c>
      <c r="N169" s="288">
        <f t="shared" si="64"/>
        <v>-44228</v>
      </c>
      <c r="O169" s="288">
        <f t="shared" si="65"/>
        <v>0</v>
      </c>
    </row>
    <row r="170" spans="1:15">
      <c r="A170" s="84" t="str">
        <f>'Current Income Tax Expense'!A195</f>
        <v>Tax Depletion-SRC</v>
      </c>
      <c r="B170" s="261">
        <f>'Current Income Tax Expense'!B195</f>
        <v>287771</v>
      </c>
      <c r="C170" s="299">
        <f>'Current Income Tax Expense'!C195</f>
        <v>110.205</v>
      </c>
      <c r="D170" s="261" t="str">
        <f>'Current Income Tax Expense'!D195</f>
        <v>- - - - -</v>
      </c>
      <c r="E170" s="261" t="str">
        <f>'Current Income Tax Expense'!E195</f>
        <v>U</v>
      </c>
      <c r="F170" s="288">
        <f>ROUND(-'Current Income Tax Expense'!F195*0.245866,0)</f>
        <v>40378</v>
      </c>
      <c r="G170" s="288">
        <f>ROUND(-'Current Income Tax Expense'!G195*0.245866,0)</f>
        <v>0</v>
      </c>
      <c r="H170" s="288">
        <f>ROUND(-'Current Income Tax Expense'!H195*0.245866,0)</f>
        <v>40378</v>
      </c>
      <c r="I170" s="288">
        <f>-ROUND('Current Income Tax Expense'!I195*0.245866,0)</f>
        <v>0</v>
      </c>
      <c r="J170" s="288">
        <f t="shared" si="58"/>
        <v>40378</v>
      </c>
      <c r="K170" s="256" t="str">
        <f>'Current Income Tax Expense'!K195</f>
        <v>CAEE</v>
      </c>
      <c r="L170" s="300">
        <f>SUMIF('Allocation Factors'!$B$3:$B$88,'Deferred Income Tax Expense'!K170,'Allocation Factors'!$P$3:$P$88)</f>
        <v>0</v>
      </c>
      <c r="M170" s="288">
        <f t="shared" si="59"/>
        <v>0</v>
      </c>
      <c r="N170" s="288">
        <f t="shared" si="64"/>
        <v>0</v>
      </c>
      <c r="O170" s="288">
        <f t="shared" si="65"/>
        <v>0</v>
      </c>
    </row>
    <row r="171" spans="1:15">
      <c r="A171" s="84" t="str">
        <f>'Current Income Tax Expense'!A196</f>
        <v>Trapper Mining Inc. Investment Basis</v>
      </c>
      <c r="B171" s="261">
        <f>'Current Income Tax Expense'!B196</f>
        <v>287770</v>
      </c>
      <c r="C171" s="299">
        <f>'Current Income Tax Expense'!C196</f>
        <v>120.205</v>
      </c>
      <c r="D171" s="302" t="str">
        <f>'Current Income Tax Expense'!D196</f>
        <v>- - - - -</v>
      </c>
      <c r="E171" s="261" t="str">
        <f>'Current Income Tax Expense'!E196</f>
        <v>NR</v>
      </c>
      <c r="F171" s="288">
        <f>ROUND(-'Current Income Tax Expense'!F196*0.245866,0)</f>
        <v>-217224</v>
      </c>
      <c r="G171" s="288">
        <f>ROUND(-'Current Income Tax Expense'!G196*0.245866,0)</f>
        <v>0</v>
      </c>
      <c r="H171" s="288">
        <f>ROUND(-'Current Income Tax Expense'!H196*0.245866,0)</f>
        <v>0</v>
      </c>
      <c r="I171" s="288">
        <f>-ROUND('Current Income Tax Expense'!I196*0.245866,0)</f>
        <v>0</v>
      </c>
      <c r="J171" s="288">
        <f t="shared" si="58"/>
        <v>0</v>
      </c>
      <c r="K171" s="261" t="str">
        <f>'Current Income Tax Expense'!K196</f>
        <v>NREG</v>
      </c>
      <c r="L171" s="300">
        <f>SUMIF('Allocation Factors'!$B$3:$B$88,'Deferred Income Tax Expense'!K171,'Allocation Factors'!$P$3:$P$88)</f>
        <v>0</v>
      </c>
      <c r="M171" s="288">
        <f t="shared" si="59"/>
        <v>0</v>
      </c>
      <c r="N171" s="288">
        <f t="shared" si="64"/>
        <v>0</v>
      </c>
      <c r="O171" s="288">
        <f t="shared" si="65"/>
        <v>0</v>
      </c>
    </row>
    <row r="172" spans="1:15">
      <c r="A172" s="84" t="str">
        <f>'Current Income Tax Expense'!A197</f>
        <v>CWIP Reserve - Distribution O&amp;M Amortization of Write-off</v>
      </c>
      <c r="B172" s="261">
        <f>'Current Income Tax Expense'!B197</f>
        <v>287345</v>
      </c>
      <c r="C172" s="299">
        <f>'Current Income Tax Expense'!C197</f>
        <v>145.03</v>
      </c>
      <c r="D172" s="302" t="str">
        <f>'Current Income Tax Expense'!D197</f>
        <v>- - - - -</v>
      </c>
      <c r="E172" s="261" t="str">
        <f>'Current Income Tax Expense'!E197</f>
        <v>NR</v>
      </c>
      <c r="F172" s="288">
        <f>ROUND(-'Current Income Tax Expense'!F197*0.245866,0)</f>
        <v>977413</v>
      </c>
      <c r="G172" s="288">
        <f>ROUND(-'Current Income Tax Expense'!G197*0.245866,0)</f>
        <v>0</v>
      </c>
      <c r="H172" s="288">
        <f>ROUND(-'Current Income Tax Expense'!H197*0.245866,0)</f>
        <v>0</v>
      </c>
      <c r="I172" s="288">
        <f>-ROUND('Current Income Tax Expense'!I197*0.245866,0)</f>
        <v>0</v>
      </c>
      <c r="J172" s="288">
        <f t="shared" si="58"/>
        <v>0</v>
      </c>
      <c r="K172" s="261" t="str">
        <f>'Current Income Tax Expense'!K197</f>
        <v>NREG</v>
      </c>
      <c r="L172" s="300">
        <f>SUMIF('Allocation Factors'!$B$3:$B$88,'Deferred Income Tax Expense'!K172,'Allocation Factors'!$P$3:$P$88)</f>
        <v>0</v>
      </c>
      <c r="M172" s="288">
        <f t="shared" si="59"/>
        <v>0</v>
      </c>
      <c r="N172" s="288">
        <f t="shared" si="64"/>
        <v>0</v>
      </c>
      <c r="O172" s="288">
        <f t="shared" si="65"/>
        <v>0</v>
      </c>
    </row>
    <row r="173" spans="1:15">
      <c r="A173" s="84" t="str">
        <f>'Current Income Tax Expense'!A198</f>
        <v>PMI-Fuel Cost Adjustment</v>
      </c>
      <c r="B173" s="261">
        <f>'Current Income Tax Expense'!B198</f>
        <v>287482</v>
      </c>
      <c r="C173" s="299">
        <f>'Current Income Tax Expense'!C198</f>
        <v>205.02500000000001</v>
      </c>
      <c r="D173" s="302" t="str">
        <f>'Current Income Tax Expense'!D198</f>
        <v>- - - - -</v>
      </c>
      <c r="E173" s="261" t="str">
        <f>'Current Income Tax Expense'!E198</f>
        <v>U</v>
      </c>
      <c r="F173" s="288">
        <f>ROUND(-'Current Income Tax Expense'!F198*0.245866,0)</f>
        <v>-1490759</v>
      </c>
      <c r="G173" s="288">
        <f>ROUND(-'Current Income Tax Expense'!G198*0.245866,0)</f>
        <v>0</v>
      </c>
      <c r="H173" s="288">
        <f>ROUND(-'Current Income Tax Expense'!H198*0.245866,0)</f>
        <v>-1490759</v>
      </c>
      <c r="I173" s="288">
        <f>-ROUND('Current Income Tax Expense'!I198*0.245866,0)</f>
        <v>0</v>
      </c>
      <c r="J173" s="288">
        <f t="shared" si="58"/>
        <v>-1490759</v>
      </c>
      <c r="K173" s="261" t="str">
        <f>'Current Income Tax Expense'!K198</f>
        <v>JBE</v>
      </c>
      <c r="L173" s="300">
        <f>SUMIF('Allocation Factors'!$B$3:$B$88,'Deferred Income Tax Expense'!K173,'Allocation Factors'!$P$3:$P$88)</f>
        <v>0.22613352113854845</v>
      </c>
      <c r="M173" s="288">
        <f t="shared" si="59"/>
        <v>-337111</v>
      </c>
      <c r="N173" s="288">
        <f t="shared" si="64"/>
        <v>0</v>
      </c>
      <c r="O173" s="288">
        <f t="shared" si="65"/>
        <v>-337111</v>
      </c>
    </row>
    <row r="174" spans="1:15">
      <c r="A174" s="84" t="str">
        <f>'Current Income Tax Expense'!A199</f>
        <v>Inventory Reserve</v>
      </c>
      <c r="B174" s="261">
        <f>'Current Income Tax Expense'!B199</f>
        <v>287415</v>
      </c>
      <c r="C174" s="299">
        <f>'Current Income Tax Expense'!C199</f>
        <v>205.2</v>
      </c>
      <c r="D174" s="261" t="str">
        <f>'Current Income Tax Expense'!D199</f>
        <v>- - - - -</v>
      </c>
      <c r="E174" s="261" t="str">
        <f>'Current Income Tax Expense'!E199</f>
        <v>U</v>
      </c>
      <c r="F174" s="288">
        <f>ROUND(-'Current Income Tax Expense'!F199*0.245866,0)</f>
        <v>141680</v>
      </c>
      <c r="G174" s="288">
        <f>ROUND(-'Current Income Tax Expense'!G199*0.245866,0)</f>
        <v>0</v>
      </c>
      <c r="H174" s="288">
        <f>ROUND(-'Current Income Tax Expense'!H199*0.245866,0)</f>
        <v>141680</v>
      </c>
      <c r="I174" s="288">
        <f>-ROUND('Current Income Tax Expense'!I199*0.245866,0)</f>
        <v>0</v>
      </c>
      <c r="J174" s="288">
        <f t="shared" si="58"/>
        <v>141680</v>
      </c>
      <c r="K174" s="261" t="str">
        <f>'Current Income Tax Expense'!K199</f>
        <v>SNPD</v>
      </c>
      <c r="L174" s="300">
        <f>SUMIF('Allocation Factors'!$B$3:$B$88,'Deferred Income Tax Expense'!K174,'Allocation Factors'!$P$3:$P$88)</f>
        <v>6.264027551852748E-2</v>
      </c>
      <c r="M174" s="288">
        <f t="shared" si="59"/>
        <v>8875</v>
      </c>
      <c r="N174" s="288">
        <f t="shared" si="64"/>
        <v>0</v>
      </c>
      <c r="O174" s="288">
        <f t="shared" si="65"/>
        <v>8875</v>
      </c>
    </row>
    <row r="175" spans="1:15">
      <c r="A175" s="84" t="str">
        <f>'Current Income Tax Expense'!A200</f>
        <v>Inventory Reserve - PMI</v>
      </c>
      <c r="B175" s="261">
        <f>'Current Income Tax Expense'!B200</f>
        <v>287938</v>
      </c>
      <c r="C175" s="299">
        <f>'Current Income Tax Expense'!C200</f>
        <v>205.20500000000001</v>
      </c>
      <c r="D175" s="261" t="str">
        <f>'Current Income Tax Expense'!D200</f>
        <v>- - - - -</v>
      </c>
      <c r="E175" s="261" t="str">
        <f>'Current Income Tax Expense'!E200</f>
        <v>U</v>
      </c>
      <c r="F175" s="288">
        <f>ROUND(-'Current Income Tax Expense'!F200*0.245866,0)</f>
        <v>651869</v>
      </c>
      <c r="G175" s="288">
        <f>ROUND(-'Current Income Tax Expense'!G200*0.245866,0)</f>
        <v>0</v>
      </c>
      <c r="H175" s="288">
        <f>ROUND(-'Current Income Tax Expense'!H200*0.245866,0)</f>
        <v>651869</v>
      </c>
      <c r="I175" s="288">
        <f>-ROUND('Current Income Tax Expense'!I200*0.245866,0)</f>
        <v>0</v>
      </c>
      <c r="J175" s="288">
        <f t="shared" si="58"/>
        <v>651869</v>
      </c>
      <c r="K175" s="261" t="str">
        <f>'Current Income Tax Expense'!K200</f>
        <v>JBE</v>
      </c>
      <c r="L175" s="300">
        <f>SUMIF('Allocation Factors'!$B$3:$B$88,'Deferred Income Tax Expense'!K175,'Allocation Factors'!$P$3:$P$88)</f>
        <v>0.22613352113854845</v>
      </c>
      <c r="M175" s="288">
        <f t="shared" si="59"/>
        <v>147409</v>
      </c>
      <c r="N175" s="288">
        <f t="shared" si="64"/>
        <v>0</v>
      </c>
      <c r="O175" s="288">
        <f t="shared" si="65"/>
        <v>147409</v>
      </c>
    </row>
    <row r="176" spans="1:15">
      <c r="A176" s="84" t="str">
        <f>'Current Income Tax Expense'!A201</f>
        <v>Sec. 263A Inventory Change - PMI</v>
      </c>
      <c r="B176" s="261">
        <f>'Current Income Tax Expense'!B201</f>
        <v>287723</v>
      </c>
      <c r="C176" s="299">
        <f>'Current Income Tax Expense'!C201</f>
        <v>205.411</v>
      </c>
      <c r="D176" s="261" t="str">
        <f>'Current Income Tax Expense'!D201</f>
        <v>- - - - -</v>
      </c>
      <c r="E176" s="261" t="str">
        <f>'Current Income Tax Expense'!E201</f>
        <v>U</v>
      </c>
      <c r="F176" s="288">
        <f>ROUND(-'Current Income Tax Expense'!F201*0.245866,0)</f>
        <v>-1061544</v>
      </c>
      <c r="G176" s="288">
        <f>ROUND(-'Current Income Tax Expense'!G201*0.245866,0)</f>
        <v>0</v>
      </c>
      <c r="H176" s="288">
        <f>ROUND(-'Current Income Tax Expense'!H201*0.245866,0)</f>
        <v>-1061544</v>
      </c>
      <c r="I176" s="288">
        <f>-ROUND('Current Income Tax Expense'!I201*0.245866,0)</f>
        <v>0</v>
      </c>
      <c r="J176" s="288">
        <f t="shared" si="58"/>
        <v>-1061544</v>
      </c>
      <c r="K176" s="261" t="str">
        <f>'Current Income Tax Expense'!K201</f>
        <v>JBE</v>
      </c>
      <c r="L176" s="300">
        <f>SUMIF('Allocation Factors'!$B$3:$B$88,'Deferred Income Tax Expense'!K176,'Allocation Factors'!$P$3:$P$88)</f>
        <v>0.22613352113854845</v>
      </c>
      <c r="M176" s="288">
        <f t="shared" si="59"/>
        <v>-240051</v>
      </c>
      <c r="N176" s="288">
        <f t="shared" si="64"/>
        <v>0</v>
      </c>
      <c r="O176" s="288">
        <f t="shared" si="65"/>
        <v>-240051</v>
      </c>
    </row>
    <row r="177" spans="1:15">
      <c r="A177" s="84" t="str">
        <f>'Current Income Tax Expense'!A202</f>
        <v>Prepaid Fees - OR PUC</v>
      </c>
      <c r="B177" s="261">
        <f>'Current Income Tax Expense'!B202</f>
        <v>287662</v>
      </c>
      <c r="C177" s="299">
        <f>'Current Income Tax Expense'!C202</f>
        <v>210.1</v>
      </c>
      <c r="D177" s="261" t="str">
        <f>'Current Income Tax Expense'!D202</f>
        <v>- - - - -</v>
      </c>
      <c r="E177" s="261" t="str">
        <f>'Current Income Tax Expense'!E202</f>
        <v>U</v>
      </c>
      <c r="F177" s="288">
        <f>ROUND(-'Current Income Tax Expense'!F202*0.245866,0)</f>
        <v>81948</v>
      </c>
      <c r="G177" s="288">
        <f>ROUND(-'Current Income Tax Expense'!G202*0.245866,0)</f>
        <v>0</v>
      </c>
      <c r="H177" s="288">
        <f>ROUND(-'Current Income Tax Expense'!H202*0.245866,0)</f>
        <v>81948</v>
      </c>
      <c r="I177" s="288">
        <f>-ROUND('Current Income Tax Expense'!I202*0.245866,0)</f>
        <v>0</v>
      </c>
      <c r="J177" s="288">
        <f t="shared" si="58"/>
        <v>81948</v>
      </c>
      <c r="K177" s="261" t="str">
        <f>'Current Income Tax Expense'!K202</f>
        <v>OR</v>
      </c>
      <c r="L177" s="300">
        <f>SUMIF('Allocation Factors'!$B$3:$B$88,'Deferred Income Tax Expense'!K177,'Allocation Factors'!$P$3:$P$88)</f>
        <v>0</v>
      </c>
      <c r="M177" s="288">
        <f t="shared" si="59"/>
        <v>0</v>
      </c>
      <c r="N177" s="288">
        <f t="shared" si="64"/>
        <v>0</v>
      </c>
      <c r="O177" s="288">
        <f t="shared" si="65"/>
        <v>0</v>
      </c>
    </row>
    <row r="178" spans="1:15">
      <c r="A178" s="84" t="str">
        <f>'Current Income Tax Expense'!A203</f>
        <v>Prepaid Fees - UT PSC</v>
      </c>
      <c r="B178" s="261">
        <f>'Current Income Tax Expense'!B203</f>
        <v>287664</v>
      </c>
      <c r="C178" s="299">
        <f>'Current Income Tax Expense'!C203</f>
        <v>210.12</v>
      </c>
      <c r="D178" s="261" t="str">
        <f>'Current Income Tax Expense'!D203</f>
        <v>- - - - -</v>
      </c>
      <c r="E178" s="261" t="str">
        <f>'Current Income Tax Expense'!E203</f>
        <v>U</v>
      </c>
      <c r="F178" s="288">
        <f>ROUND(-'Current Income Tax Expense'!F203*0.245866,0)</f>
        <v>-39275</v>
      </c>
      <c r="G178" s="288">
        <f>ROUND(-'Current Income Tax Expense'!G203*0.245866,0)</f>
        <v>0</v>
      </c>
      <c r="H178" s="288">
        <f>ROUND(-'Current Income Tax Expense'!H203*0.245866,0)</f>
        <v>-39275</v>
      </c>
      <c r="I178" s="288">
        <f>-ROUND('Current Income Tax Expense'!I203*0.245866,0)</f>
        <v>0</v>
      </c>
      <c r="J178" s="288">
        <f t="shared" si="58"/>
        <v>-39275</v>
      </c>
      <c r="K178" s="261" t="str">
        <f>'Current Income Tax Expense'!K203</f>
        <v>UT</v>
      </c>
      <c r="L178" s="300">
        <f>SUMIF('Allocation Factors'!$B$3:$B$88,'Deferred Income Tax Expense'!K178,'Allocation Factors'!$P$3:$P$88)</f>
        <v>0</v>
      </c>
      <c r="M178" s="288">
        <f t="shared" si="59"/>
        <v>0</v>
      </c>
      <c r="N178" s="288">
        <f t="shared" si="64"/>
        <v>0</v>
      </c>
      <c r="O178" s="288">
        <f t="shared" si="65"/>
        <v>0</v>
      </c>
    </row>
    <row r="179" spans="1:15">
      <c r="A179" s="84" t="str">
        <f>'Current Income Tax Expense'!A204</f>
        <v>Prepaid Fees - Idaho PUC</v>
      </c>
      <c r="B179" s="261">
        <f>'Current Income Tax Expense'!B204</f>
        <v>287665</v>
      </c>
      <c r="C179" s="299">
        <f>'Current Income Tax Expense'!C204</f>
        <v>210.13</v>
      </c>
      <c r="D179" s="261" t="str">
        <f>'Current Income Tax Expense'!D204</f>
        <v>- - - - -</v>
      </c>
      <c r="E179" s="261" t="str">
        <f>'Current Income Tax Expense'!E204</f>
        <v>U</v>
      </c>
      <c r="F179" s="288">
        <f>ROUND(-'Current Income Tax Expense'!F204*0.245866,0)</f>
        <v>2273</v>
      </c>
      <c r="G179" s="288">
        <f>ROUND(-'Current Income Tax Expense'!G204*0.245866,0)</f>
        <v>0</v>
      </c>
      <c r="H179" s="288">
        <f>ROUND(-'Current Income Tax Expense'!H204*0.245866,0)</f>
        <v>2273</v>
      </c>
      <c r="I179" s="288">
        <f>-ROUND('Current Income Tax Expense'!I204*0.245866,0)</f>
        <v>0</v>
      </c>
      <c r="J179" s="288">
        <f t="shared" si="58"/>
        <v>2273</v>
      </c>
      <c r="K179" s="261" t="str">
        <f>'Current Income Tax Expense'!K204</f>
        <v>IDU</v>
      </c>
      <c r="L179" s="300">
        <f>SUMIF('Allocation Factors'!$B$3:$B$88,'Deferred Income Tax Expense'!K179,'Allocation Factors'!$P$3:$P$88)</f>
        <v>0</v>
      </c>
      <c r="M179" s="288">
        <f t="shared" si="59"/>
        <v>0</v>
      </c>
      <c r="N179" s="288">
        <f t="shared" si="64"/>
        <v>0</v>
      </c>
      <c r="O179" s="288">
        <f t="shared" si="65"/>
        <v>0</v>
      </c>
    </row>
    <row r="180" spans="1:15">
      <c r="A180" s="84" t="str">
        <f>'Current Income Tax Expense'!A205</f>
        <v>Prepaid - FSA O&amp;M - West</v>
      </c>
      <c r="B180" s="261">
        <f>'Current Income Tax Expense'!B205</f>
        <v>286919</v>
      </c>
      <c r="C180" s="299">
        <f>'Current Income Tax Expense'!C205</f>
        <v>210.17</v>
      </c>
      <c r="D180" s="261" t="str">
        <f>'Current Income Tax Expense'!D205</f>
        <v>- - - - -</v>
      </c>
      <c r="E180" s="261" t="str">
        <f>'Current Income Tax Expense'!E205</f>
        <v>U</v>
      </c>
      <c r="F180" s="288">
        <f>ROUND(-'Current Income Tax Expense'!F205*0.245866,0)</f>
        <v>-54181</v>
      </c>
      <c r="G180" s="288">
        <f>ROUND(-'Current Income Tax Expense'!G205*0.245866,0)</f>
        <v>0</v>
      </c>
      <c r="H180" s="288">
        <f>ROUND(-'Current Income Tax Expense'!H205*0.245866,0)</f>
        <v>-54181</v>
      </c>
      <c r="I180" s="288">
        <f>-ROUND('Current Income Tax Expense'!I205*0.245866,0)</f>
        <v>0</v>
      </c>
      <c r="J180" s="288">
        <f t="shared" si="58"/>
        <v>-54181</v>
      </c>
      <c r="K180" s="261" t="str">
        <f>'Current Income Tax Expense'!K205</f>
        <v>SG</v>
      </c>
      <c r="L180" s="300">
        <f>SUMIF('Allocation Factors'!$B$3:$B$88,'Deferred Income Tax Expense'!K180,'Allocation Factors'!$P$3:$P$88)</f>
        <v>7.9787774498314715E-2</v>
      </c>
      <c r="M180" s="288">
        <f t="shared" si="59"/>
        <v>-4323</v>
      </c>
      <c r="N180" s="288">
        <f t="shared" si="64"/>
        <v>0</v>
      </c>
      <c r="O180" s="288">
        <f t="shared" si="65"/>
        <v>-4323</v>
      </c>
    </row>
    <row r="181" spans="1:15">
      <c r="A181" s="84" t="str">
        <f>'Current Income Tax Expense'!A206</f>
        <v>Prepaid - FSA O&amp;M - East</v>
      </c>
      <c r="B181" s="261">
        <f>'Current Income Tax Expense'!B206</f>
        <v>286918</v>
      </c>
      <c r="C181" s="299">
        <f>'Current Income Tax Expense'!C206</f>
        <v>210.17500000000001</v>
      </c>
      <c r="D181" s="261" t="str">
        <f>'Current Income Tax Expense'!D206</f>
        <v>- - - - -</v>
      </c>
      <c r="E181" s="261" t="str">
        <f>'Current Income Tax Expense'!E206</f>
        <v>U</v>
      </c>
      <c r="F181" s="288">
        <f>ROUND(-'Current Income Tax Expense'!F206*0.245866,0)</f>
        <v>-23783</v>
      </c>
      <c r="G181" s="288">
        <f>ROUND(-'Current Income Tax Expense'!G206*0.245866,0)</f>
        <v>0</v>
      </c>
      <c r="H181" s="288">
        <f>ROUND(-'Current Income Tax Expense'!H206*0.245866,0)</f>
        <v>-23783</v>
      </c>
      <c r="I181" s="288">
        <f>-ROUND('Current Income Tax Expense'!I206*0.245866,0)</f>
        <v>0</v>
      </c>
      <c r="J181" s="288">
        <f t="shared" si="58"/>
        <v>-23783</v>
      </c>
      <c r="K181" s="261" t="str">
        <f>'Current Income Tax Expense'!K206</f>
        <v>SG</v>
      </c>
      <c r="L181" s="300">
        <f>SUMIF('Allocation Factors'!$B$3:$B$88,'Deferred Income Tax Expense'!K181,'Allocation Factors'!$P$3:$P$88)</f>
        <v>7.9787774498314715E-2</v>
      </c>
      <c r="M181" s="288">
        <f t="shared" si="59"/>
        <v>-1898</v>
      </c>
      <c r="N181" s="288">
        <f t="shared" si="64"/>
        <v>0</v>
      </c>
      <c r="O181" s="288">
        <f t="shared" si="65"/>
        <v>-1898</v>
      </c>
    </row>
    <row r="182" spans="1:15">
      <c r="A182" s="84" t="str">
        <f>'Current Income Tax Expense'!A207</f>
        <v>Other Prepaid</v>
      </c>
      <c r="B182" s="261">
        <f>'Current Income Tax Expense'!B207</f>
        <v>287669</v>
      </c>
      <c r="C182" s="299">
        <f>'Current Income Tax Expense'!C207</f>
        <v>210.18</v>
      </c>
      <c r="D182" s="261" t="str">
        <f>'Current Income Tax Expense'!D207</f>
        <v>- - - - -</v>
      </c>
      <c r="E182" s="261" t="str">
        <f>'Current Income Tax Expense'!E207</f>
        <v>U</v>
      </c>
      <c r="F182" s="288">
        <f>ROUND(-'Current Income Tax Expense'!F207*0.245866,0)</f>
        <v>-24492</v>
      </c>
      <c r="G182" s="288">
        <f>ROUND(-'Current Income Tax Expense'!G207*0.245866,0)</f>
        <v>0</v>
      </c>
      <c r="H182" s="288">
        <f>ROUND(-'Current Income Tax Expense'!H207*0.245866,0)</f>
        <v>-24492</v>
      </c>
      <c r="I182" s="288">
        <f>-ROUND('Current Income Tax Expense'!I207*0.245866,0)</f>
        <v>0</v>
      </c>
      <c r="J182" s="288">
        <f t="shared" si="58"/>
        <v>-24492</v>
      </c>
      <c r="K182" s="261" t="str">
        <f>'Current Income Tax Expense'!K207</f>
        <v>SO</v>
      </c>
      <c r="L182" s="300">
        <f>SUMIF('Allocation Factors'!$B$3:$B$88,'Deferred Income Tax Expense'!K182,'Allocation Factors'!$P$3:$P$88)</f>
        <v>7.0845810240555085E-2</v>
      </c>
      <c r="M182" s="288">
        <f t="shared" si="59"/>
        <v>-1735</v>
      </c>
      <c r="N182" s="288">
        <f t="shared" si="64"/>
        <v>0</v>
      </c>
      <c r="O182" s="288">
        <f t="shared" si="65"/>
        <v>-1735</v>
      </c>
    </row>
    <row r="183" spans="1:15">
      <c r="A183" s="84" t="str">
        <f>'Current Income Tax Expense'!A208</f>
        <v>Prepaid Aircraft Maintenance Costs</v>
      </c>
      <c r="B183" s="261">
        <f>'Current Income Tax Expense'!B208</f>
        <v>287907</v>
      </c>
      <c r="C183" s="299">
        <f>'Current Income Tax Expense'!C208</f>
        <v>210.185</v>
      </c>
      <c r="D183" s="261" t="str">
        <f>'Current Income Tax Expense'!D208</f>
        <v>- - - - -</v>
      </c>
      <c r="E183" s="261" t="str">
        <f>'Current Income Tax Expense'!E208</f>
        <v>U</v>
      </c>
      <c r="F183" s="288">
        <f>ROUND(-'Current Income Tax Expense'!F208*0.245866,0)</f>
        <v>-10189</v>
      </c>
      <c r="G183" s="288">
        <f>ROUND(-'Current Income Tax Expense'!G208*0.245866,0)</f>
        <v>0</v>
      </c>
      <c r="H183" s="288">
        <f>ROUND(-'Current Income Tax Expense'!H208*0.245866,0)</f>
        <v>-10189</v>
      </c>
      <c r="I183" s="288">
        <f>-ROUND('Current Income Tax Expense'!I208*0.245866,0)</f>
        <v>0</v>
      </c>
      <c r="J183" s="288">
        <f t="shared" ref="J183:J217" si="66">SUM(H183:I183)</f>
        <v>-10189</v>
      </c>
      <c r="K183" s="261" t="str">
        <f>'Current Income Tax Expense'!K208</f>
        <v>SG</v>
      </c>
      <c r="L183" s="300">
        <f>SUMIF('Allocation Factors'!$B$3:$B$88,'Deferred Income Tax Expense'!K183,'Allocation Factors'!$P$3:$P$88)</f>
        <v>7.9787774498314715E-2</v>
      </c>
      <c r="M183" s="288">
        <f t="shared" ref="M183:M217" si="67">ROUND(H183*L183,0)</f>
        <v>-813</v>
      </c>
      <c r="N183" s="288">
        <f t="shared" si="64"/>
        <v>0</v>
      </c>
      <c r="O183" s="288">
        <f t="shared" si="65"/>
        <v>-813</v>
      </c>
    </row>
    <row r="184" spans="1:15">
      <c r="A184" s="84" t="str">
        <f>'Current Income Tax Expense'!A209</f>
        <v xml:space="preserve">Prepaid Water Rights </v>
      </c>
      <c r="B184" s="261">
        <f>'Current Income Tax Expense'!B209</f>
        <v>287908</v>
      </c>
      <c r="C184" s="299">
        <f>'Current Income Tax Expense'!C209</f>
        <v>210.19</v>
      </c>
      <c r="D184" s="261" t="str">
        <f>'Current Income Tax Expense'!D209</f>
        <v>- - - - -</v>
      </c>
      <c r="E184" s="261" t="str">
        <f>'Current Income Tax Expense'!E209</f>
        <v>U</v>
      </c>
      <c r="F184" s="288">
        <f>ROUND(-'Current Income Tax Expense'!F209*0.245866,0)</f>
        <v>-15260</v>
      </c>
      <c r="G184" s="288">
        <f>ROUND(-'Current Income Tax Expense'!G209*0.245866,0)</f>
        <v>0</v>
      </c>
      <c r="H184" s="288">
        <f>ROUND(-'Current Income Tax Expense'!H209*0.245866,0)</f>
        <v>-15260</v>
      </c>
      <c r="I184" s="288">
        <f>-ROUND('Current Income Tax Expense'!I209*0.245866,0)</f>
        <v>0</v>
      </c>
      <c r="J184" s="288">
        <f t="shared" si="66"/>
        <v>-15260</v>
      </c>
      <c r="K184" s="261" t="str">
        <f>'Current Income Tax Expense'!K209</f>
        <v>CAGE</v>
      </c>
      <c r="L184" s="300">
        <f>SUMIF('Allocation Factors'!$B$3:$B$88,'Deferred Income Tax Expense'!K184,'Allocation Factors'!$P$3:$P$88)</f>
        <v>0</v>
      </c>
      <c r="M184" s="288">
        <f t="shared" si="67"/>
        <v>0</v>
      </c>
      <c r="N184" s="288">
        <f t="shared" si="64"/>
        <v>0</v>
      </c>
      <c r="O184" s="288">
        <f t="shared" si="65"/>
        <v>0</v>
      </c>
    </row>
    <row r="185" spans="1:15">
      <c r="A185" s="84" t="str">
        <f>'Current Income Tax Expense'!A210</f>
        <v>Reg Liability - FAS 158 Post Retirement</v>
      </c>
      <c r="B185" s="261">
        <f>'Current Income Tax Expense'!B210</f>
        <v>287198</v>
      </c>
      <c r="C185" s="299">
        <f>'Current Income Tax Expense'!C210</f>
        <v>320.279</v>
      </c>
      <c r="D185" s="261" t="str">
        <f>'Current Income Tax Expense'!D210</f>
        <v>- - - - -</v>
      </c>
      <c r="E185" s="261" t="str">
        <f>'Current Income Tax Expense'!E210</f>
        <v>NR</v>
      </c>
      <c r="F185" s="288">
        <f>ROUND(-'Current Income Tax Expense'!F210*0.245866,0)</f>
        <v>-3835289</v>
      </c>
      <c r="G185" s="288">
        <f>ROUND(-'Current Income Tax Expense'!G210*0.245866,0)</f>
        <v>0</v>
      </c>
      <c r="H185" s="288">
        <f>ROUND(-'Current Income Tax Expense'!H210*0.245866,0)</f>
        <v>0</v>
      </c>
      <c r="I185" s="288">
        <f>-ROUND('Current Income Tax Expense'!I210*0.245866,0)</f>
        <v>0</v>
      </c>
      <c r="J185" s="288">
        <f t="shared" si="66"/>
        <v>0</v>
      </c>
      <c r="K185" s="261" t="str">
        <f>'Current Income Tax Expense'!K210</f>
        <v>NREG</v>
      </c>
      <c r="L185" s="300">
        <f>SUMIF('Allocation Factors'!$B$3:$B$88,'Deferred Income Tax Expense'!K185,'Allocation Factors'!$P$3:$P$88)</f>
        <v>0</v>
      </c>
      <c r="M185" s="288">
        <f t="shared" si="67"/>
        <v>0</v>
      </c>
      <c r="N185" s="288">
        <f t="shared" si="64"/>
        <v>0</v>
      </c>
      <c r="O185" s="288">
        <f t="shared" si="65"/>
        <v>0</v>
      </c>
    </row>
    <row r="186" spans="1:15">
      <c r="A186" s="84" t="str">
        <f>'Current Income Tax Expense'!A211</f>
        <v>Reg Asset - Post-Employment Costs</v>
      </c>
      <c r="B186" s="261">
        <f>'Current Income Tax Expense'!B211</f>
        <v>287972</v>
      </c>
      <c r="C186" s="299">
        <f>'Current Income Tax Expense'!C211</f>
        <v>320.28500000000003</v>
      </c>
      <c r="D186" s="261" t="str">
        <f>'Current Income Tax Expense'!D211</f>
        <v>- - - - -</v>
      </c>
      <c r="E186" s="261" t="str">
        <f>'Current Income Tax Expense'!E211</f>
        <v>NR</v>
      </c>
      <c r="F186" s="288">
        <f>ROUND(-'Current Income Tax Expense'!F211*0.245866,0)</f>
        <v>-1056996</v>
      </c>
      <c r="G186" s="288">
        <f>ROUND(-'Current Income Tax Expense'!G211*0.245866,0)</f>
        <v>0</v>
      </c>
      <c r="H186" s="288">
        <f>ROUND(-'Current Income Tax Expense'!H211*0.245866,0)</f>
        <v>0</v>
      </c>
      <c r="I186" s="288">
        <f>-ROUND('Current Income Tax Expense'!I211*0.245866,0)</f>
        <v>0</v>
      </c>
      <c r="J186" s="288">
        <f t="shared" si="66"/>
        <v>0</v>
      </c>
      <c r="K186" s="261" t="str">
        <f>'Current Income Tax Expense'!K211</f>
        <v>NREG</v>
      </c>
      <c r="L186" s="300">
        <f>SUMIF('Allocation Factors'!$B$3:$B$88,'Deferred Income Tax Expense'!K186,'Allocation Factors'!$P$3:$P$88)</f>
        <v>0</v>
      </c>
      <c r="M186" s="288">
        <f t="shared" si="67"/>
        <v>0</v>
      </c>
      <c r="N186" s="288">
        <f t="shared" si="64"/>
        <v>0</v>
      </c>
      <c r="O186" s="288">
        <f t="shared" si="65"/>
        <v>0</v>
      </c>
    </row>
    <row r="187" spans="1:15">
      <c r="A187" s="84" t="str">
        <f>'Current Income Tax Expense'!A212</f>
        <v>Reg Asset - Pension Settlement - OR</v>
      </c>
      <c r="B187" s="261">
        <f>'Current Income Tax Expense'!B212</f>
        <v>286887</v>
      </c>
      <c r="C187" s="299">
        <f>'Current Income Tax Expense'!C212</f>
        <v>320.286</v>
      </c>
      <c r="D187" s="261" t="str">
        <f>'Current Income Tax Expense'!D212</f>
        <v>- - - - -</v>
      </c>
      <c r="E187" s="261" t="str">
        <f>'Current Income Tax Expense'!E212</f>
        <v>U</v>
      </c>
      <c r="F187" s="288">
        <f>ROUND(-'Current Income Tax Expense'!F212*0.245866,0)</f>
        <v>1043190</v>
      </c>
      <c r="G187" s="288">
        <f>ROUND(-'Current Income Tax Expense'!G212*0.245866,0)</f>
        <v>0</v>
      </c>
      <c r="H187" s="288">
        <f>ROUND(-'Current Income Tax Expense'!H212*0.245866,0)</f>
        <v>1043190</v>
      </c>
      <c r="I187" s="288">
        <f>-ROUND('Current Income Tax Expense'!I212*0.245866,0)</f>
        <v>0</v>
      </c>
      <c r="J187" s="288">
        <f t="shared" ref="J187:J190" si="68">SUM(H187:I187)</f>
        <v>1043190</v>
      </c>
      <c r="K187" s="261" t="str">
        <f>'Current Income Tax Expense'!K212</f>
        <v>OTHER</v>
      </c>
      <c r="L187" s="300">
        <f>SUMIF('Allocation Factors'!$B$3:$B$88,'Deferred Income Tax Expense'!K187,'Allocation Factors'!$P$3:$P$88)</f>
        <v>0</v>
      </c>
      <c r="M187" s="288">
        <f t="shared" ref="M187:M190" si="69">ROUND(H187*L187,0)</f>
        <v>0</v>
      </c>
      <c r="N187" s="288">
        <f t="shared" si="64"/>
        <v>0</v>
      </c>
      <c r="O187" s="288">
        <f t="shared" si="65"/>
        <v>0</v>
      </c>
    </row>
    <row r="188" spans="1:15">
      <c r="A188" s="84" t="str">
        <f>'Current Income Tax Expense'!A213</f>
        <v>Reg Asset - Pension Settlement - UT</v>
      </c>
      <c r="B188" s="261">
        <f>'Current Income Tax Expense'!B213</f>
        <v>286888</v>
      </c>
      <c r="C188" s="299">
        <f>'Current Income Tax Expense'!C213</f>
        <v>320.28699999999998</v>
      </c>
      <c r="D188" s="261" t="str">
        <f>'Current Income Tax Expense'!D213</f>
        <v>- - - - -</v>
      </c>
      <c r="E188" s="261" t="str">
        <f>'Current Income Tax Expense'!E213</f>
        <v>U</v>
      </c>
      <c r="F188" s="288">
        <f>ROUND(-'Current Income Tax Expense'!F213*0.245866,0)</f>
        <v>391652</v>
      </c>
      <c r="G188" s="288">
        <f>ROUND(-'Current Income Tax Expense'!G213*0.245866,0)</f>
        <v>0</v>
      </c>
      <c r="H188" s="288">
        <f>ROUND(-'Current Income Tax Expense'!H213*0.245866,0)</f>
        <v>391652</v>
      </c>
      <c r="I188" s="288">
        <f>-ROUND('Current Income Tax Expense'!I213*0.245866,0)</f>
        <v>0</v>
      </c>
      <c r="J188" s="288">
        <f t="shared" si="68"/>
        <v>391652</v>
      </c>
      <c r="K188" s="261" t="str">
        <f>'Current Income Tax Expense'!K213</f>
        <v>OTHER</v>
      </c>
      <c r="L188" s="300">
        <f>SUMIF('Allocation Factors'!$B$3:$B$88,'Deferred Income Tax Expense'!K188,'Allocation Factors'!$P$3:$P$88)</f>
        <v>0</v>
      </c>
      <c r="M188" s="288">
        <f t="shared" si="69"/>
        <v>0</v>
      </c>
      <c r="N188" s="288">
        <f t="shared" si="64"/>
        <v>0</v>
      </c>
      <c r="O188" s="288">
        <f t="shared" si="65"/>
        <v>0</v>
      </c>
    </row>
    <row r="189" spans="1:15">
      <c r="A189" s="84" t="str">
        <f>'Current Income Tax Expense'!A214</f>
        <v>Reg Asset - Pension Settlement - WY</v>
      </c>
      <c r="B189" s="261">
        <f>'Current Income Tax Expense'!B214</f>
        <v>286889</v>
      </c>
      <c r="C189" s="299">
        <f>'Current Income Tax Expense'!C214</f>
        <v>320.28800000000001</v>
      </c>
      <c r="D189" s="261" t="str">
        <f>'Current Income Tax Expense'!D214</f>
        <v>- - - - -</v>
      </c>
      <c r="E189" s="261" t="str">
        <f>'Current Income Tax Expense'!E214</f>
        <v>U</v>
      </c>
      <c r="F189" s="288">
        <f>ROUND(-'Current Income Tax Expense'!F214*0.245866,0)</f>
        <v>478837</v>
      </c>
      <c r="G189" s="288">
        <f>ROUND(-'Current Income Tax Expense'!G214*0.245866,0)</f>
        <v>0</v>
      </c>
      <c r="H189" s="288">
        <f>ROUND(-'Current Income Tax Expense'!H214*0.245866,0)</f>
        <v>478837</v>
      </c>
      <c r="I189" s="288">
        <f>-ROUND('Current Income Tax Expense'!I214*0.245866,0)</f>
        <v>0</v>
      </c>
      <c r="J189" s="288">
        <f t="shared" si="68"/>
        <v>478837</v>
      </c>
      <c r="K189" s="261" t="str">
        <f>'Current Income Tax Expense'!K214</f>
        <v>WYP</v>
      </c>
      <c r="L189" s="300">
        <f>SUMIF('Allocation Factors'!$B$3:$B$88,'Deferred Income Tax Expense'!K189,'Allocation Factors'!$P$3:$P$88)</f>
        <v>0</v>
      </c>
      <c r="M189" s="288">
        <f t="shared" si="69"/>
        <v>0</v>
      </c>
      <c r="N189" s="288">
        <f t="shared" si="64"/>
        <v>0</v>
      </c>
      <c r="O189" s="288">
        <f t="shared" si="65"/>
        <v>0</v>
      </c>
    </row>
    <row r="190" spans="1:15">
      <c r="A190" s="84" t="str">
        <f>'Current Income Tax Expense'!A215</f>
        <v>Reg Asset - WA Equity Advisory Group (CETA)</v>
      </c>
      <c r="B190" s="261">
        <f>'Current Income Tax Expense'!B215</f>
        <v>286890</v>
      </c>
      <c r="C190" s="299">
        <f>'Current Income Tax Expense'!C215</f>
        <v>415.1</v>
      </c>
      <c r="D190" s="261" t="str">
        <f>'Current Income Tax Expense'!D215</f>
        <v>8.2 R</v>
      </c>
      <c r="E190" s="261" t="str">
        <f>'Current Income Tax Expense'!E215</f>
        <v>U</v>
      </c>
      <c r="F190" s="288">
        <f>ROUND(-'Current Income Tax Expense'!F215*0.245866,0)</f>
        <v>175193</v>
      </c>
      <c r="G190" s="288">
        <f>ROUND(-'Current Income Tax Expense'!G215*0.245866,0)</f>
        <v>0</v>
      </c>
      <c r="H190" s="288">
        <f>ROUND(-'Current Income Tax Expense'!H215*0.245866,0)</f>
        <v>175193</v>
      </c>
      <c r="I190" s="288">
        <f>-ROUND('Current Income Tax Expense'!I215*0.245866,0)</f>
        <v>-175193</v>
      </c>
      <c r="J190" s="288">
        <f t="shared" si="68"/>
        <v>0</v>
      </c>
      <c r="K190" s="261" t="str">
        <f>'Current Income Tax Expense'!K215</f>
        <v>WA</v>
      </c>
      <c r="L190" s="300">
        <f>SUMIF('Allocation Factors'!$B$3:$B$88,'Deferred Income Tax Expense'!K190,'Allocation Factors'!$P$3:$P$88)</f>
        <v>1</v>
      </c>
      <c r="M190" s="288">
        <f t="shared" si="69"/>
        <v>175193</v>
      </c>
      <c r="N190" s="288">
        <f t="shared" si="64"/>
        <v>-175193</v>
      </c>
      <c r="O190" s="288">
        <f t="shared" si="65"/>
        <v>0</v>
      </c>
    </row>
    <row r="191" spans="1:15">
      <c r="A191" s="84" t="str">
        <f>'Current Income Tax Expense'!A216</f>
        <v>Transmission Service Deposits</v>
      </c>
      <c r="B191" s="261">
        <f>'Current Income Tax Expense'!B216</f>
        <v>287338</v>
      </c>
      <c r="C191" s="299">
        <f>'Current Income Tax Expense'!C216</f>
        <v>415.11</v>
      </c>
      <c r="D191" s="261" t="str">
        <f>'Current Income Tax Expense'!D216</f>
        <v>- - - - -</v>
      </c>
      <c r="E191" s="261" t="str">
        <f>'Current Income Tax Expense'!E216</f>
        <v>U</v>
      </c>
      <c r="F191" s="288">
        <f>ROUND(-'Current Income Tax Expense'!F216*0.245866,0)</f>
        <v>192006</v>
      </c>
      <c r="G191" s="288">
        <f>ROUND(-'Current Income Tax Expense'!G216*0.245866,0)</f>
        <v>0</v>
      </c>
      <c r="H191" s="288">
        <f>ROUND(-'Current Income Tax Expense'!H216*0.245866,0)</f>
        <v>192006</v>
      </c>
      <c r="I191" s="288">
        <f>-ROUND('Current Income Tax Expense'!I216*0.245866,0)</f>
        <v>0</v>
      </c>
      <c r="J191" s="288">
        <f t="shared" si="66"/>
        <v>192006</v>
      </c>
      <c r="K191" s="261" t="str">
        <f>'Current Income Tax Expense'!K216</f>
        <v>SG</v>
      </c>
      <c r="L191" s="300">
        <f>SUMIF('Allocation Factors'!$B$3:$B$88,'Deferred Income Tax Expense'!K191,'Allocation Factors'!$P$3:$P$88)</f>
        <v>7.9787774498314715E-2</v>
      </c>
      <c r="M191" s="288">
        <f t="shared" si="67"/>
        <v>15320</v>
      </c>
      <c r="N191" s="288">
        <f t="shared" si="64"/>
        <v>0</v>
      </c>
      <c r="O191" s="288">
        <f t="shared" si="65"/>
        <v>15320</v>
      </c>
    </row>
    <row r="192" spans="1:15">
      <c r="A192" s="84" t="str">
        <f>'Current Income Tax Expense'!A217</f>
        <v>Reg Asset - OR Transportation Electrification Pilot</v>
      </c>
      <c r="B192" s="261">
        <f>'Current Income Tax Expense'!B217</f>
        <v>286910</v>
      </c>
      <c r="C192" s="299">
        <f>'Current Income Tax Expense'!C217</f>
        <v>415.2</v>
      </c>
      <c r="D192" s="261" t="str">
        <f>'Current Income Tax Expense'!D217</f>
        <v>- - - - -</v>
      </c>
      <c r="E192" s="261" t="str">
        <f>'Current Income Tax Expense'!E217</f>
        <v>U</v>
      </c>
      <c r="F192" s="288">
        <f>ROUND(-'Current Income Tax Expense'!F217*0.245866,0)</f>
        <v>-483863</v>
      </c>
      <c r="G192" s="288">
        <f>ROUND(-'Current Income Tax Expense'!G217*0.245866,0)</f>
        <v>0</v>
      </c>
      <c r="H192" s="288">
        <f>ROUND(-'Current Income Tax Expense'!H217*0.245866,0)</f>
        <v>-483863</v>
      </c>
      <c r="I192" s="288">
        <f>-ROUND('Current Income Tax Expense'!I217*0.245866,0)</f>
        <v>0</v>
      </c>
      <c r="J192" s="288">
        <f t="shared" si="66"/>
        <v>-483863</v>
      </c>
      <c r="K192" s="261" t="str">
        <f>'Current Income Tax Expense'!K217</f>
        <v>OTHER</v>
      </c>
      <c r="L192" s="300">
        <f>SUMIF('Allocation Factors'!$B$3:$B$88,'Deferred Income Tax Expense'!K192,'Allocation Factors'!$P$3:$P$88)</f>
        <v>0</v>
      </c>
      <c r="M192" s="288">
        <f t="shared" si="67"/>
        <v>0</v>
      </c>
      <c r="N192" s="288">
        <f t="shared" si="64"/>
        <v>0</v>
      </c>
      <c r="O192" s="288">
        <f t="shared" si="65"/>
        <v>0</v>
      </c>
    </row>
    <row r="193" spans="1:15">
      <c r="A193" s="84" t="str">
        <f>'Current Income Tax Expense'!A218</f>
        <v>Reg Asset - WY Wind Test Energy Deferral</v>
      </c>
      <c r="B193" s="261">
        <f>'Current Income Tax Expense'!B218</f>
        <v>286936</v>
      </c>
      <c r="C193" s="299">
        <f>'Current Income Tax Expense'!C218</f>
        <v>415.255</v>
      </c>
      <c r="D193" s="261" t="str">
        <f>'Current Income Tax Expense'!D218</f>
        <v>- - - - -</v>
      </c>
      <c r="E193" s="261" t="str">
        <f>'Current Income Tax Expense'!E218</f>
        <v>U</v>
      </c>
      <c r="F193" s="288">
        <f>ROUND(-'Current Income Tax Expense'!F218*0.245866,0)</f>
        <v>53404</v>
      </c>
      <c r="G193" s="288">
        <f>ROUND(-'Current Income Tax Expense'!G218*0.245866,0)</f>
        <v>0</v>
      </c>
      <c r="H193" s="288">
        <f>ROUND(-'Current Income Tax Expense'!H218*0.245866,0)</f>
        <v>53404</v>
      </c>
      <c r="I193" s="288">
        <f>-ROUND('Current Income Tax Expense'!I218*0.245866,0)</f>
        <v>0</v>
      </c>
      <c r="J193" s="288">
        <f t="shared" ref="J193" si="70">SUM(H193:I193)</f>
        <v>53404</v>
      </c>
      <c r="K193" s="261" t="str">
        <f>'Current Income Tax Expense'!K218</f>
        <v>OTHER</v>
      </c>
      <c r="L193" s="300">
        <f>SUMIF('Allocation Factors'!$B$3:$B$88,'Deferred Income Tax Expense'!K193,'Allocation Factors'!$P$3:$P$88)</f>
        <v>0</v>
      </c>
      <c r="M193" s="288">
        <f t="shared" ref="M193" si="71">ROUND(H193*L193,0)</f>
        <v>0</v>
      </c>
      <c r="N193" s="288">
        <f t="shared" si="64"/>
        <v>0</v>
      </c>
      <c r="O193" s="288">
        <f t="shared" si="65"/>
        <v>0</v>
      </c>
    </row>
    <row r="194" spans="1:15">
      <c r="A194" s="84" t="str">
        <f>'Current Income Tax Expense'!A219</f>
        <v xml:space="preserve">Reg Asset - Fire Risk Mitigation - CA </v>
      </c>
      <c r="B194" s="261">
        <f>'Current Income Tax Expense'!B219</f>
        <v>286917</v>
      </c>
      <c r="C194" s="299">
        <f>'Current Income Tax Expense'!C219</f>
        <v>415.26</v>
      </c>
      <c r="D194" s="261" t="str">
        <f>'Current Income Tax Expense'!D219</f>
        <v>- - - - -</v>
      </c>
      <c r="E194" s="261" t="str">
        <f>'Current Income Tax Expense'!E219</f>
        <v>U</v>
      </c>
      <c r="F194" s="288">
        <f>ROUND(-'Current Income Tax Expense'!F219*0.245866,0)</f>
        <v>2797484</v>
      </c>
      <c r="G194" s="288">
        <f>ROUND(-'Current Income Tax Expense'!G219*0.245866,0)</f>
        <v>0</v>
      </c>
      <c r="H194" s="288">
        <f>ROUND(-'Current Income Tax Expense'!H219*0.245866,0)</f>
        <v>2797484</v>
      </c>
      <c r="I194" s="288">
        <f>-ROUND('Current Income Tax Expense'!I219*0.245866,0)</f>
        <v>0</v>
      </c>
      <c r="J194" s="288">
        <f t="shared" si="66"/>
        <v>2797484</v>
      </c>
      <c r="K194" s="261" t="str">
        <f>'Current Income Tax Expense'!K219</f>
        <v>OTHER</v>
      </c>
      <c r="L194" s="300">
        <f>SUMIF('Allocation Factors'!$B$3:$B$88,'Deferred Income Tax Expense'!K194,'Allocation Factors'!$P$3:$P$88)</f>
        <v>0</v>
      </c>
      <c r="M194" s="288">
        <f t="shared" si="67"/>
        <v>0</v>
      </c>
      <c r="N194" s="288">
        <f t="shared" ref="N194" si="72">ROUND(SUM(I194:I194)*L194,0)</f>
        <v>0</v>
      </c>
      <c r="O194" s="288">
        <f t="shared" ref="O194" si="73">SUM(M194:N194)</f>
        <v>0</v>
      </c>
    </row>
    <row r="195" spans="1:15">
      <c r="A195" s="84" t="str">
        <f>'Current Income Tax Expense'!A220</f>
        <v>Reg Asset - Environmental Cost</v>
      </c>
      <c r="B195" s="261">
        <f>'Current Income Tax Expense'!B220</f>
        <v>287634</v>
      </c>
      <c r="C195" s="299">
        <f>'Current Income Tax Expense'!C220</f>
        <v>415.3</v>
      </c>
      <c r="D195" s="261">
        <f>'Current Income Tax Expense'!D220</f>
        <v>4.1100000000000003</v>
      </c>
      <c r="E195" s="261" t="str">
        <f>'Current Income Tax Expense'!E220</f>
        <v>U</v>
      </c>
      <c r="F195" s="288">
        <f>ROUND(-'Current Income Tax Expense'!F220*0.245866,0)</f>
        <v>-1437226</v>
      </c>
      <c r="G195" s="288">
        <f>ROUND(-'Current Income Tax Expense'!G220*0.245866,0)</f>
        <v>0</v>
      </c>
      <c r="H195" s="288">
        <f>ROUND(-'Current Income Tax Expense'!H220*0.245866,0)</f>
        <v>-1437226</v>
      </c>
      <c r="I195" s="288">
        <f>-ROUND('Current Income Tax Expense'!I220*0.245866,0)</f>
        <v>1437226</v>
      </c>
      <c r="J195" s="288">
        <f t="shared" si="66"/>
        <v>0</v>
      </c>
      <c r="K195" s="261" t="str">
        <f>'Current Income Tax Expense'!K220</f>
        <v>SO</v>
      </c>
      <c r="L195" s="300">
        <f>SUMIF('Allocation Factors'!$B$3:$B$88,'Deferred Income Tax Expense'!K195,'Allocation Factors'!$P$3:$P$88)</f>
        <v>7.0845810240555085E-2</v>
      </c>
      <c r="M195" s="288">
        <f t="shared" si="67"/>
        <v>-101821</v>
      </c>
      <c r="N195" s="288">
        <f t="shared" ref="N195:N201" si="74">ROUND(SUM(I195:I195)*L195,0)</f>
        <v>101821</v>
      </c>
      <c r="O195" s="288">
        <f t="shared" ref="O195:O201" si="75">SUM(M195:N195)</f>
        <v>0</v>
      </c>
    </row>
    <row r="196" spans="1:15">
      <c r="A196" s="84" t="str">
        <f>'Current Income Tax Expense'!A221</f>
        <v>Reg Asset - Energy West Mining</v>
      </c>
      <c r="B196" s="261">
        <f>'Current Income Tax Expense'!B221</f>
        <v>287840</v>
      </c>
      <c r="C196" s="299">
        <f>'Current Income Tax Expense'!C221</f>
        <v>415.41</v>
      </c>
      <c r="D196" s="256" t="str">
        <f>'Current Income Tax Expense'!D221</f>
        <v>- - - - -</v>
      </c>
      <c r="E196" s="261" t="str">
        <f>'Current Income Tax Expense'!E221</f>
        <v>U</v>
      </c>
      <c r="F196" s="288">
        <f>ROUND(-'Current Income Tax Expense'!F221*0.245866,0)</f>
        <v>-21052937</v>
      </c>
      <c r="G196" s="288">
        <f>ROUND(-'Current Income Tax Expense'!G221*0.245866,0)</f>
        <v>0</v>
      </c>
      <c r="H196" s="288">
        <f>ROUND(-'Current Income Tax Expense'!H221*0.245866,0)</f>
        <v>-21052937</v>
      </c>
      <c r="I196" s="288">
        <f>-ROUND('Current Income Tax Expense'!I221*0.245866,0)</f>
        <v>0</v>
      </c>
      <c r="J196" s="288">
        <f t="shared" si="66"/>
        <v>-21052937</v>
      </c>
      <c r="K196" s="261" t="str">
        <f>'Current Income Tax Expense'!K221</f>
        <v>CAEE</v>
      </c>
      <c r="L196" s="300">
        <f>SUMIF('Allocation Factors'!$B$3:$B$88,'Deferred Income Tax Expense'!K196,'Allocation Factors'!$P$3:$P$88)</f>
        <v>0</v>
      </c>
      <c r="M196" s="288">
        <f t="shared" si="67"/>
        <v>0</v>
      </c>
      <c r="N196" s="288">
        <f t="shared" si="74"/>
        <v>0</v>
      </c>
      <c r="O196" s="288">
        <f t="shared" si="75"/>
        <v>0</v>
      </c>
    </row>
    <row r="197" spans="1:15">
      <c r="A197" s="84" t="str">
        <f>'Current Income Tax Expense'!A222</f>
        <v>Contra Reg Asset - Deer Creek Abandonment - CA</v>
      </c>
      <c r="B197" s="261">
        <f>'Current Income Tax Expense'!B222</f>
        <v>287841</v>
      </c>
      <c r="C197" s="299">
        <f>'Current Income Tax Expense'!C222</f>
        <v>415.411</v>
      </c>
      <c r="D197" s="256" t="str">
        <f>'Current Income Tax Expense'!D222</f>
        <v>- - - - -</v>
      </c>
      <c r="E197" s="261" t="str">
        <f>'Current Income Tax Expense'!E222</f>
        <v>U</v>
      </c>
      <c r="F197" s="288">
        <f>ROUND(-'Current Income Tax Expense'!F222*0.245866,0)</f>
        <v>325359</v>
      </c>
      <c r="G197" s="288">
        <f>ROUND(-'Current Income Tax Expense'!G222*0.245866,0)</f>
        <v>0</v>
      </c>
      <c r="H197" s="288">
        <f>ROUND(-'Current Income Tax Expense'!H222*0.245866,0)</f>
        <v>325359</v>
      </c>
      <c r="I197" s="288">
        <f>-ROUND('Current Income Tax Expense'!I222*0.245866,0)</f>
        <v>0</v>
      </c>
      <c r="J197" s="288">
        <f t="shared" si="66"/>
        <v>325359</v>
      </c>
      <c r="K197" s="261" t="str">
        <f>'Current Income Tax Expense'!K222</f>
        <v>CA</v>
      </c>
      <c r="L197" s="300">
        <f>SUMIF('Allocation Factors'!$B$3:$B$88,'Deferred Income Tax Expense'!K197,'Allocation Factors'!$P$3:$P$88)</f>
        <v>0</v>
      </c>
      <c r="M197" s="288">
        <f t="shared" si="67"/>
        <v>0</v>
      </c>
      <c r="N197" s="288">
        <f t="shared" si="74"/>
        <v>0</v>
      </c>
      <c r="O197" s="288">
        <f t="shared" si="75"/>
        <v>0</v>
      </c>
    </row>
    <row r="198" spans="1:15">
      <c r="A198" s="84" t="str">
        <f>'Current Income Tax Expense'!A223</f>
        <v>Contra Reg Asset - Deer Creek Abandonment - ID</v>
      </c>
      <c r="B198" s="261">
        <f>'Current Income Tax Expense'!B223</f>
        <v>287842</v>
      </c>
      <c r="C198" s="299">
        <f>'Current Income Tax Expense'!C223</f>
        <v>415.41199999999998</v>
      </c>
      <c r="D198" s="256" t="str">
        <f>'Current Income Tax Expense'!D223</f>
        <v>- - - - -</v>
      </c>
      <c r="E198" s="261" t="str">
        <f>'Current Income Tax Expense'!E223</f>
        <v>U</v>
      </c>
      <c r="F198" s="288">
        <f>ROUND(-'Current Income Tax Expense'!F223*0.245866,0)</f>
        <v>70406</v>
      </c>
      <c r="G198" s="288">
        <f>ROUND(-'Current Income Tax Expense'!G223*0.245866,0)</f>
        <v>0</v>
      </c>
      <c r="H198" s="288">
        <f>ROUND(-'Current Income Tax Expense'!H223*0.245866,0)</f>
        <v>70406</v>
      </c>
      <c r="I198" s="288">
        <f>-ROUND('Current Income Tax Expense'!I223*0.245866,0)</f>
        <v>0</v>
      </c>
      <c r="J198" s="288">
        <f t="shared" si="66"/>
        <v>70406</v>
      </c>
      <c r="K198" s="261" t="str">
        <f>'Current Income Tax Expense'!K223</f>
        <v>IDU</v>
      </c>
      <c r="L198" s="300">
        <f>SUMIF('Allocation Factors'!$B$3:$B$88,'Deferred Income Tax Expense'!K198,'Allocation Factors'!$P$3:$P$88)</f>
        <v>0</v>
      </c>
      <c r="M198" s="288">
        <f t="shared" si="67"/>
        <v>0</v>
      </c>
      <c r="N198" s="288">
        <f t="shared" si="74"/>
        <v>0</v>
      </c>
      <c r="O198" s="288">
        <f t="shared" si="75"/>
        <v>0</v>
      </c>
    </row>
    <row r="199" spans="1:15">
      <c r="A199" s="84" t="str">
        <f>'Current Income Tax Expense'!A224</f>
        <v>Contra Reg Asset - Deer Creek Abandonment - OR</v>
      </c>
      <c r="B199" s="261">
        <f>'Current Income Tax Expense'!B224</f>
        <v>287843</v>
      </c>
      <c r="C199" s="299">
        <f>'Current Income Tax Expense'!C224</f>
        <v>415.41300000000001</v>
      </c>
      <c r="D199" s="256" t="str">
        <f>'Current Income Tax Expense'!D224</f>
        <v>- - - - -</v>
      </c>
      <c r="E199" s="261" t="str">
        <f>'Current Income Tax Expense'!E224</f>
        <v>U</v>
      </c>
      <c r="F199" s="288">
        <f>ROUND(-'Current Income Tax Expense'!F224*0.245866,0)</f>
        <v>795173</v>
      </c>
      <c r="G199" s="288">
        <f>ROUND(-'Current Income Tax Expense'!G224*0.245866,0)</f>
        <v>0</v>
      </c>
      <c r="H199" s="288">
        <f>ROUND(-'Current Income Tax Expense'!H224*0.245866,0)</f>
        <v>795173</v>
      </c>
      <c r="I199" s="288">
        <f>-ROUND('Current Income Tax Expense'!I224*0.245866,0)</f>
        <v>0</v>
      </c>
      <c r="J199" s="288">
        <f t="shared" si="66"/>
        <v>795173</v>
      </c>
      <c r="K199" s="261" t="str">
        <f>'Current Income Tax Expense'!K224</f>
        <v>OR</v>
      </c>
      <c r="L199" s="300">
        <f>SUMIF('Allocation Factors'!$B$3:$B$88,'Deferred Income Tax Expense'!K199,'Allocation Factors'!$P$3:$P$88)</f>
        <v>0</v>
      </c>
      <c r="M199" s="288">
        <f t="shared" si="67"/>
        <v>0</v>
      </c>
      <c r="N199" s="288">
        <f t="shared" si="74"/>
        <v>0</v>
      </c>
      <c r="O199" s="288">
        <f t="shared" si="75"/>
        <v>0</v>
      </c>
    </row>
    <row r="200" spans="1:15">
      <c r="A200" s="84" t="str">
        <f>'Current Income Tax Expense'!A225</f>
        <v>Contra Reg Asset - Deer Creek Abandonment - UT</v>
      </c>
      <c r="B200" s="261">
        <f>'Current Income Tax Expense'!B225</f>
        <v>287844</v>
      </c>
      <c r="C200" s="299">
        <f>'Current Income Tax Expense'!C225</f>
        <v>415.41399999999999</v>
      </c>
      <c r="D200" s="256" t="str">
        <f>'Current Income Tax Expense'!D225</f>
        <v>- - - - -</v>
      </c>
      <c r="E200" s="261" t="str">
        <f>'Current Income Tax Expense'!E225</f>
        <v>U</v>
      </c>
      <c r="F200" s="288">
        <f>ROUND(-'Current Income Tax Expense'!F225*0.245866,0)</f>
        <v>227086</v>
      </c>
      <c r="G200" s="288">
        <f>ROUND(-'Current Income Tax Expense'!G225*0.245866,0)</f>
        <v>0</v>
      </c>
      <c r="H200" s="288">
        <f>ROUND(-'Current Income Tax Expense'!H225*0.245866,0)</f>
        <v>227086</v>
      </c>
      <c r="I200" s="288">
        <f>-ROUND('Current Income Tax Expense'!I225*0.245866,0)</f>
        <v>0</v>
      </c>
      <c r="J200" s="288">
        <f t="shared" si="66"/>
        <v>227086</v>
      </c>
      <c r="K200" s="261" t="str">
        <f>'Current Income Tax Expense'!K225</f>
        <v>UT</v>
      </c>
      <c r="L200" s="300">
        <f>SUMIF('Allocation Factors'!$B$3:$B$88,'Deferred Income Tax Expense'!K200,'Allocation Factors'!$P$3:$P$88)</f>
        <v>0</v>
      </c>
      <c r="M200" s="288">
        <f t="shared" si="67"/>
        <v>0</v>
      </c>
      <c r="N200" s="288">
        <f t="shared" si="74"/>
        <v>0</v>
      </c>
      <c r="O200" s="288">
        <f t="shared" si="75"/>
        <v>0</v>
      </c>
    </row>
    <row r="201" spans="1:15">
      <c r="A201" s="84" t="str">
        <f>'Current Income Tax Expense'!A226</f>
        <v>Contra Reg Asset - Deer Creek Abandonment - WA</v>
      </c>
      <c r="B201" s="261">
        <f>'Current Income Tax Expense'!B226</f>
        <v>287845</v>
      </c>
      <c r="C201" s="299">
        <f>'Current Income Tax Expense'!C226</f>
        <v>415.41500000000002</v>
      </c>
      <c r="D201" s="256" t="str">
        <f>'Current Income Tax Expense'!D226</f>
        <v>- - - - -</v>
      </c>
      <c r="E201" s="261" t="s">
        <v>312</v>
      </c>
      <c r="F201" s="288">
        <f>ROUND(-'Current Income Tax Expense'!F226*0.245866,0)</f>
        <v>1469868</v>
      </c>
      <c r="G201" s="288">
        <f>ROUND(-'Current Income Tax Expense'!G226*0.245866,0)</f>
        <v>0</v>
      </c>
      <c r="H201" s="288">
        <f>ROUND(-'Current Income Tax Expense'!H226*0.245866,0)</f>
        <v>0</v>
      </c>
      <c r="I201" s="288">
        <f>-ROUND('Current Income Tax Expense'!I226*0.245866,0)</f>
        <v>0</v>
      </c>
      <c r="J201" s="288">
        <f t="shared" si="66"/>
        <v>0</v>
      </c>
      <c r="K201" s="261" t="str">
        <f>'Current Income Tax Expense'!K226</f>
        <v>NREG</v>
      </c>
      <c r="L201" s="300">
        <f>SUMIF('Allocation Factors'!$B$3:$B$88,'Deferred Income Tax Expense'!K201,'Allocation Factors'!$P$3:$P$88)</f>
        <v>0</v>
      </c>
      <c r="M201" s="288">
        <f t="shared" si="67"/>
        <v>0</v>
      </c>
      <c r="N201" s="288">
        <f t="shared" si="74"/>
        <v>0</v>
      </c>
      <c r="O201" s="288">
        <f t="shared" si="75"/>
        <v>0</v>
      </c>
    </row>
    <row r="202" spans="1:15">
      <c r="A202" s="84" t="str">
        <f>'Current Income Tax Expense'!A227</f>
        <v>Contra RA - Deer Creek Aband WY</v>
      </c>
      <c r="B202" s="261">
        <f>'Current Income Tax Expense'!B227</f>
        <v>287846</v>
      </c>
      <c r="C202" s="299">
        <f>'Current Income Tax Expense'!C227</f>
        <v>415.416</v>
      </c>
      <c r="D202" s="256" t="str">
        <f>'Current Income Tax Expense'!D227</f>
        <v>- - - - -</v>
      </c>
      <c r="E202" s="261" t="str">
        <f>'Current Income Tax Expense'!E227</f>
        <v>U</v>
      </c>
      <c r="F202" s="288">
        <f>ROUND(-'Current Income Tax Expense'!F227*0.245866,0)</f>
        <v>49717</v>
      </c>
      <c r="G202" s="288">
        <f>ROUND(-'Current Income Tax Expense'!G227*0.245866,0)</f>
        <v>0</v>
      </c>
      <c r="H202" s="288">
        <f>ROUND(-'Current Income Tax Expense'!H227*0.245866,0)</f>
        <v>49717</v>
      </c>
      <c r="I202" s="288">
        <f>-ROUND('Current Income Tax Expense'!I227*0.245866,0)</f>
        <v>0</v>
      </c>
      <c r="J202" s="288">
        <f t="shared" si="66"/>
        <v>49717</v>
      </c>
      <c r="K202" s="261" t="str">
        <f>'Current Income Tax Expense'!K227</f>
        <v>WYU</v>
      </c>
      <c r="L202" s="300">
        <f>SUMIF('Allocation Factors'!$B$3:$B$88,'Deferred Income Tax Expense'!K202,'Allocation Factors'!$P$3:$P$88)</f>
        <v>0</v>
      </c>
      <c r="M202" s="288">
        <f t="shared" si="67"/>
        <v>0</v>
      </c>
      <c r="N202" s="288">
        <f t="shared" ref="N202" si="76">ROUND(SUM(I202:I202)*L202,0)</f>
        <v>0</v>
      </c>
      <c r="O202" s="288">
        <f t="shared" ref="O202" si="77">SUM(M202:N202)</f>
        <v>0</v>
      </c>
    </row>
    <row r="203" spans="1:15">
      <c r="A203" s="84" t="str">
        <f>'Current Income Tax Expense'!A228</f>
        <v>Reg Asset - WA Transportation Electrification Pilot</v>
      </c>
      <c r="B203" s="261">
        <f>'Current Income Tax Expense'!B228</f>
        <v>286912</v>
      </c>
      <c r="C203" s="299">
        <f>'Current Income Tax Expense'!C228</f>
        <v>415.43099999999998</v>
      </c>
      <c r="D203" s="256" t="str">
        <f>'Current Income Tax Expense'!D228</f>
        <v>- - - - -</v>
      </c>
      <c r="E203" s="261" t="str">
        <f>'Current Income Tax Expense'!E228</f>
        <v>U</v>
      </c>
      <c r="F203" s="288">
        <f>ROUND(-'Current Income Tax Expense'!F228*0.245866,0)</f>
        <v>56620</v>
      </c>
      <c r="G203" s="288">
        <f>ROUND(-'Current Income Tax Expense'!G228*0.245866,0)</f>
        <v>0</v>
      </c>
      <c r="H203" s="288">
        <f>ROUND(-'Current Income Tax Expense'!H228*0.245866,0)</f>
        <v>56620</v>
      </c>
      <c r="I203" s="288">
        <f>-ROUND('Current Income Tax Expense'!I228*0.245866,0)</f>
        <v>0</v>
      </c>
      <c r="J203" s="288">
        <f t="shared" si="66"/>
        <v>56620</v>
      </c>
      <c r="K203" s="261" t="str">
        <f>'Current Income Tax Expense'!K228</f>
        <v>OTHER</v>
      </c>
      <c r="L203" s="300">
        <f>SUMIF('Allocation Factors'!$B$3:$B$88,'Deferred Income Tax Expense'!K203,'Allocation Factors'!$P$3:$P$88)</f>
        <v>0</v>
      </c>
      <c r="M203" s="288">
        <f t="shared" si="67"/>
        <v>0</v>
      </c>
      <c r="N203" s="288">
        <f t="shared" ref="N203" si="78">ROUND(SUM(I203:I203)*L203,0)</f>
        <v>0</v>
      </c>
      <c r="O203" s="288">
        <f t="shared" ref="O203" si="79">SUM(M203:N203)</f>
        <v>0</v>
      </c>
    </row>
    <row r="204" spans="1:15">
      <c r="A204" s="84" t="str">
        <f>'Current Income Tax Expense'!A229</f>
        <v>Reg Asset - Low Income Bill Discount - OR</v>
      </c>
      <c r="B204" s="261">
        <f>'Current Income Tax Expense'!B229</f>
        <v>286941</v>
      </c>
      <c r="C204" s="299">
        <f>'Current Income Tax Expense'!C229</f>
        <v>415.44</v>
      </c>
      <c r="D204" s="256" t="str">
        <f>'Current Income Tax Expense'!D229</f>
        <v>- - - - -</v>
      </c>
      <c r="E204" s="261" t="str">
        <f>'Current Income Tax Expense'!E229</f>
        <v>U</v>
      </c>
      <c r="F204" s="288">
        <f>ROUND(-'Current Income Tax Expense'!F229*0.245866,0)</f>
        <v>429</v>
      </c>
      <c r="G204" s="288">
        <f>ROUND(-'Current Income Tax Expense'!G229*0.245866,0)</f>
        <v>0</v>
      </c>
      <c r="H204" s="288">
        <f>ROUND(-'Current Income Tax Expense'!H229*0.245866,0)</f>
        <v>429</v>
      </c>
      <c r="I204" s="288">
        <f>-ROUND('Current Income Tax Expense'!I229*0.245866,0)</f>
        <v>0</v>
      </c>
      <c r="J204" s="288">
        <f t="shared" ref="J204:J205" si="80">SUM(H204:I204)</f>
        <v>429</v>
      </c>
      <c r="K204" s="261" t="str">
        <f>'Current Income Tax Expense'!K229</f>
        <v>OTHER</v>
      </c>
      <c r="L204" s="300">
        <f>SUMIF('Allocation Factors'!$B$3:$B$88,'Deferred Income Tax Expense'!K204,'Allocation Factors'!$P$3:$P$88)</f>
        <v>0</v>
      </c>
      <c r="M204" s="288">
        <f t="shared" ref="M204:M205" si="81">ROUND(H204*L204,0)</f>
        <v>0</v>
      </c>
      <c r="N204" s="288">
        <f t="shared" ref="N204:N205" si="82">ROUND(SUM(I204:I204)*L204,0)</f>
        <v>0</v>
      </c>
      <c r="O204" s="288">
        <f t="shared" ref="O204:O205" si="83">SUM(M204:N204)</f>
        <v>0</v>
      </c>
    </row>
    <row r="205" spans="1:15">
      <c r="A205" s="84" t="str">
        <f>'Current Income Tax Expense'!A230</f>
        <v>Reg Asset - Utility Community Advisory Group - OR</v>
      </c>
      <c r="B205" s="261">
        <f>'Current Income Tax Expense'!B230</f>
        <v>286942</v>
      </c>
      <c r="C205" s="299">
        <f>'Current Income Tax Expense'!C230</f>
        <v>415.44099999999997</v>
      </c>
      <c r="D205" s="256" t="str">
        <f>'Current Income Tax Expense'!D230</f>
        <v>- - - - -</v>
      </c>
      <c r="E205" s="261" t="str">
        <f>'Current Income Tax Expense'!E230</f>
        <v>U</v>
      </c>
      <c r="F205" s="288">
        <f>ROUND(-'Current Income Tax Expense'!F230*0.245866,0)</f>
        <v>906</v>
      </c>
      <c r="G205" s="288">
        <f>ROUND(-'Current Income Tax Expense'!G230*0.245866,0)</f>
        <v>0</v>
      </c>
      <c r="H205" s="288">
        <f>ROUND(-'Current Income Tax Expense'!H230*0.245866,0)</f>
        <v>906</v>
      </c>
      <c r="I205" s="288">
        <f>-ROUND('Current Income Tax Expense'!I230*0.245866,0)</f>
        <v>0</v>
      </c>
      <c r="J205" s="288">
        <f t="shared" si="80"/>
        <v>906</v>
      </c>
      <c r="K205" s="261" t="str">
        <f>'Current Income Tax Expense'!K230</f>
        <v>OTHER</v>
      </c>
      <c r="L205" s="300">
        <f>SUMIF('Allocation Factors'!$B$3:$B$88,'Deferred Income Tax Expense'!K205,'Allocation Factors'!$P$3:$P$88)</f>
        <v>0</v>
      </c>
      <c r="M205" s="288">
        <f t="shared" si="81"/>
        <v>0</v>
      </c>
      <c r="N205" s="288">
        <f t="shared" si="82"/>
        <v>0</v>
      </c>
      <c r="O205" s="288">
        <f t="shared" si="83"/>
        <v>0</v>
      </c>
    </row>
    <row r="206" spans="1:15">
      <c r="A206" s="84" t="str">
        <f>'Current Income Tax Expense'!A231</f>
        <v>Reg Asset - WA Decoupling Mechanism</v>
      </c>
      <c r="B206" s="261">
        <f>'Current Income Tax Expense'!B231</f>
        <v>286904</v>
      </c>
      <c r="C206" s="299">
        <f>'Current Income Tax Expense'!C231</f>
        <v>415.52</v>
      </c>
      <c r="D206" s="256" t="str">
        <f>'Current Income Tax Expense'!D231</f>
        <v>- - - - -</v>
      </c>
      <c r="E206" s="261" t="str">
        <f>'Current Income Tax Expense'!E231</f>
        <v>U</v>
      </c>
      <c r="F206" s="288">
        <f>ROUND(-'Current Income Tax Expense'!F231*0.245866,0)</f>
        <v>378190</v>
      </c>
      <c r="G206" s="288">
        <f>ROUND(-'Current Income Tax Expense'!G231*0.245866,0)</f>
        <v>0</v>
      </c>
      <c r="H206" s="288">
        <f>ROUND(-'Current Income Tax Expense'!H231*0.245866,0)</f>
        <v>378190</v>
      </c>
      <c r="I206" s="288">
        <f>-ROUND('Current Income Tax Expense'!I231*0.245866,0)</f>
        <v>0</v>
      </c>
      <c r="J206" s="288">
        <f t="shared" ref="J206" si="84">SUM(H206:I206)</f>
        <v>378190</v>
      </c>
      <c r="K206" s="261" t="str">
        <f>'Current Income Tax Expense'!K231</f>
        <v>OTHER</v>
      </c>
      <c r="L206" s="300">
        <f>SUMIF('Allocation Factors'!$B$3:$B$88,'Deferred Income Tax Expense'!K206,'Allocation Factors'!$P$3:$P$88)</f>
        <v>0</v>
      </c>
      <c r="M206" s="288">
        <f t="shared" ref="M206" si="85">ROUND(H206*L206,0)</f>
        <v>0</v>
      </c>
      <c r="N206" s="288">
        <f t="shared" ref="N206" si="86">ROUND(SUM(I206:I206)*L206,0)</f>
        <v>0</v>
      </c>
      <c r="O206" s="288">
        <f t="shared" ref="O206" si="87">SUM(M206:N206)</f>
        <v>0</v>
      </c>
    </row>
    <row r="207" spans="1:15">
      <c r="A207" s="84" t="str">
        <f>'Current Income Tax Expense'!A232</f>
        <v>Reg Asset - Lease Depreciation - Timing Difference</v>
      </c>
      <c r="B207" s="261">
        <f>'Current Income Tax Expense'!B232</f>
        <v>286914</v>
      </c>
      <c r="C207" s="299">
        <f>'Current Income Tax Expense'!C232</f>
        <v>415.52499999999998</v>
      </c>
      <c r="D207" s="256" t="str">
        <f>'Current Income Tax Expense'!D232</f>
        <v>- - - - -</v>
      </c>
      <c r="E207" s="261" t="str">
        <f>'Current Income Tax Expense'!E232</f>
        <v>NR</v>
      </c>
      <c r="F207" s="288">
        <f>ROUND(-'Current Income Tax Expense'!F232*0.245866,0)</f>
        <v>128878</v>
      </c>
      <c r="G207" s="288">
        <f>ROUND(-'Current Income Tax Expense'!G232*0.245866,0)</f>
        <v>0</v>
      </c>
      <c r="H207" s="288">
        <f>ROUND(-'Current Income Tax Expense'!H232*0.245866,0)</f>
        <v>0</v>
      </c>
      <c r="I207" s="288">
        <f>-ROUND('Current Income Tax Expense'!I232*0.245866,0)</f>
        <v>0</v>
      </c>
      <c r="J207" s="288">
        <f t="shared" si="66"/>
        <v>0</v>
      </c>
      <c r="K207" s="261" t="str">
        <f>'Current Income Tax Expense'!K232</f>
        <v>NREG</v>
      </c>
      <c r="L207" s="300">
        <f>SUMIF('Allocation Factors'!$B$3:$B$88,'Deferred Income Tax Expense'!K207,'Allocation Factors'!$P$3:$P$88)</f>
        <v>0</v>
      </c>
      <c r="M207" s="288">
        <f t="shared" si="67"/>
        <v>0</v>
      </c>
      <c r="N207" s="288">
        <f t="shared" ref="N207:N259" si="88">ROUND(SUM(I207:I207)*L207,0)</f>
        <v>0</v>
      </c>
      <c r="O207" s="288">
        <f t="shared" ref="O207:O259" si="89">SUM(M207:N207)</f>
        <v>0</v>
      </c>
    </row>
    <row r="208" spans="1:15">
      <c r="A208" s="84" t="str">
        <f>'Current Income Tax Expense'!A233</f>
        <v>Reg Asset - ID 2017 Protocol - MSP Deferral</v>
      </c>
      <c r="B208" s="261">
        <f>'Current Income Tax Expense'!B233</f>
        <v>286905</v>
      </c>
      <c r="C208" s="299">
        <f>'Current Income Tax Expense'!C233</f>
        <v>415.53</v>
      </c>
      <c r="D208" s="261" t="str">
        <f>'Current Income Tax Expense'!D233</f>
        <v>- - - - -</v>
      </c>
      <c r="E208" s="261" t="str">
        <f>'Current Income Tax Expense'!E233</f>
        <v>U</v>
      </c>
      <c r="F208" s="288">
        <f>ROUND(-'Current Income Tax Expense'!F233*0.245866,0)</f>
        <v>-73760</v>
      </c>
      <c r="G208" s="288">
        <f>ROUND(-'Current Income Tax Expense'!G233*0.245866,0)</f>
        <v>0</v>
      </c>
      <c r="H208" s="288">
        <f>ROUND(-'Current Income Tax Expense'!H233*0.245866,0)</f>
        <v>-73760</v>
      </c>
      <c r="I208" s="288">
        <f>-ROUND('Current Income Tax Expense'!I233*0.245866,0)</f>
        <v>0</v>
      </c>
      <c r="J208" s="288">
        <f t="shared" si="66"/>
        <v>-73760</v>
      </c>
      <c r="K208" s="261" t="str">
        <f>'Current Income Tax Expense'!K233</f>
        <v>IDU</v>
      </c>
      <c r="L208" s="300">
        <f>SUMIF('Allocation Factors'!$B$3:$B$88,'Deferred Income Tax Expense'!K208,'Allocation Factors'!$P$3:$P$88)</f>
        <v>0</v>
      </c>
      <c r="M208" s="288">
        <f t="shared" si="67"/>
        <v>0</v>
      </c>
      <c r="N208" s="288">
        <f t="shared" si="88"/>
        <v>0</v>
      </c>
      <c r="O208" s="288">
        <f t="shared" si="89"/>
        <v>0</v>
      </c>
    </row>
    <row r="209" spans="1:15">
      <c r="A209" s="84" t="str">
        <f>'Current Income Tax Expense'!A234</f>
        <v>Reg Asset - CA GHG Allowance</v>
      </c>
      <c r="B209" s="261">
        <f>'Current Income Tax Expense'!B234</f>
        <v>287975</v>
      </c>
      <c r="C209" s="299">
        <f>'Current Income Tax Expense'!C234</f>
        <v>415.65499999999997</v>
      </c>
      <c r="D209" s="261" t="str">
        <f>'Current Income Tax Expense'!D234</f>
        <v>- - - - -</v>
      </c>
      <c r="E209" s="261" t="str">
        <f>'Current Income Tax Expense'!E234</f>
        <v>U</v>
      </c>
      <c r="F209" s="288">
        <f>ROUND(-'Current Income Tax Expense'!F234*0.245866,0)</f>
        <v>1147612</v>
      </c>
      <c r="G209" s="288">
        <f>ROUND(-'Current Income Tax Expense'!G234*0.245866,0)</f>
        <v>0</v>
      </c>
      <c r="H209" s="288">
        <f>ROUND(-'Current Income Tax Expense'!H234*0.245866,0)</f>
        <v>1147612</v>
      </c>
      <c r="I209" s="288">
        <f>-ROUND('Current Income Tax Expense'!I234*0.245866,0)</f>
        <v>0</v>
      </c>
      <c r="J209" s="288">
        <f t="shared" si="66"/>
        <v>1147612</v>
      </c>
      <c r="K209" s="261" t="str">
        <f>'Current Income Tax Expense'!K234</f>
        <v>OTHER</v>
      </c>
      <c r="L209" s="300">
        <f>SUMIF('Allocation Factors'!$B$3:$B$88,'Deferred Income Tax Expense'!K209,'Allocation Factors'!$P$3:$P$88)</f>
        <v>0</v>
      </c>
      <c r="M209" s="288">
        <f t="shared" si="67"/>
        <v>0</v>
      </c>
      <c r="N209" s="288">
        <f t="shared" si="88"/>
        <v>0</v>
      </c>
      <c r="O209" s="288">
        <f t="shared" si="89"/>
        <v>0</v>
      </c>
    </row>
    <row r="210" spans="1:15">
      <c r="A210" s="84" t="str">
        <f>'Current Income Tax Expense'!A235</f>
        <v>Reg Asset - Preferred Stock Redemption Loss UT</v>
      </c>
      <c r="B210" s="261">
        <f>'Current Income Tax Expense'!B235</f>
        <v>287996</v>
      </c>
      <c r="C210" s="299">
        <f>'Current Income Tax Expense'!C235</f>
        <v>415.67500000000001</v>
      </c>
      <c r="D210" s="261" t="str">
        <f>'Current Income Tax Expense'!D235</f>
        <v>- - - - -</v>
      </c>
      <c r="E210" s="261" t="str">
        <f>'Current Income Tax Expense'!E235</f>
        <v>U</v>
      </c>
      <c r="F210" s="288">
        <f>ROUND(-'Current Income Tax Expense'!F235*0.245866,0)</f>
        <v>-20291</v>
      </c>
      <c r="G210" s="288">
        <f>ROUND(-'Current Income Tax Expense'!G235*0.245866,0)</f>
        <v>0</v>
      </c>
      <c r="H210" s="288">
        <f>ROUND(-'Current Income Tax Expense'!H235*0.245866,0)</f>
        <v>-20291</v>
      </c>
      <c r="I210" s="288">
        <f>-ROUND('Current Income Tax Expense'!I235*0.245866,0)</f>
        <v>0</v>
      </c>
      <c r="J210" s="288">
        <f t="shared" si="66"/>
        <v>-20291</v>
      </c>
      <c r="K210" s="261" t="str">
        <f>'Current Income Tax Expense'!K235</f>
        <v>OTHER</v>
      </c>
      <c r="L210" s="300">
        <f>SUMIF('Allocation Factors'!$B$3:$B$88,'Deferred Income Tax Expense'!K210,'Allocation Factors'!$P$3:$P$88)</f>
        <v>0</v>
      </c>
      <c r="M210" s="288">
        <f t="shared" si="67"/>
        <v>0</v>
      </c>
      <c r="N210" s="288">
        <f t="shared" si="88"/>
        <v>0</v>
      </c>
      <c r="O210" s="288">
        <f t="shared" si="89"/>
        <v>0</v>
      </c>
    </row>
    <row r="211" spans="1:15">
      <c r="A211" s="84" t="str">
        <f>'Current Income Tax Expense'!A236</f>
        <v>Reg Asset - Preferred Stock Redemption Loss WY</v>
      </c>
      <c r="B211" s="261">
        <f>'Current Income Tax Expense'!B236</f>
        <v>287858</v>
      </c>
      <c r="C211" s="299">
        <f>'Current Income Tax Expense'!C236</f>
        <v>415.67599999999999</v>
      </c>
      <c r="D211" s="261" t="str">
        <f>'Current Income Tax Expense'!D236</f>
        <v>- - - - -</v>
      </c>
      <c r="E211" s="261" t="str">
        <f>'Current Income Tax Expense'!E236</f>
        <v>U</v>
      </c>
      <c r="F211" s="288">
        <f>ROUND(-'Current Income Tax Expense'!F236*0.245866,0)</f>
        <v>-6993</v>
      </c>
      <c r="G211" s="288">
        <f>ROUND(-'Current Income Tax Expense'!G236*0.245866,0)</f>
        <v>0</v>
      </c>
      <c r="H211" s="288">
        <f>ROUND(-'Current Income Tax Expense'!H236*0.245866,0)</f>
        <v>-6993</v>
      </c>
      <c r="I211" s="288">
        <f>-ROUND('Current Income Tax Expense'!I236*0.245866,0)</f>
        <v>0</v>
      </c>
      <c r="J211" s="288">
        <f t="shared" si="66"/>
        <v>-6993</v>
      </c>
      <c r="K211" s="261" t="str">
        <f>'Current Income Tax Expense'!K236</f>
        <v>OTHER</v>
      </c>
      <c r="L211" s="300">
        <f>SUMIF('Allocation Factors'!$B$3:$B$88,'Deferred Income Tax Expense'!K211,'Allocation Factors'!$P$3:$P$88)</f>
        <v>0</v>
      </c>
      <c r="M211" s="288">
        <f t="shared" si="67"/>
        <v>0</v>
      </c>
      <c r="N211" s="288">
        <f t="shared" si="88"/>
        <v>0</v>
      </c>
      <c r="O211" s="288">
        <f t="shared" si="89"/>
        <v>0</v>
      </c>
    </row>
    <row r="212" spans="1:15">
      <c r="A212" s="84" t="str">
        <f>'Current Income Tax Expense'!A237</f>
        <v>Reg Asset - Pref Stock Redemp Loss WA</v>
      </c>
      <c r="B212" s="261">
        <f>'Current Income Tax Expense'!B237</f>
        <v>287601</v>
      </c>
      <c r="C212" s="299">
        <f>'Current Income Tax Expense'!C237</f>
        <v>415.67700000000002</v>
      </c>
      <c r="D212" s="261" t="str">
        <f>'Current Income Tax Expense'!D237</f>
        <v>- - - - -</v>
      </c>
      <c r="E212" s="261" t="str">
        <f>'Current Income Tax Expense'!E237</f>
        <v>U</v>
      </c>
      <c r="F212" s="288">
        <f>ROUND(-'Current Income Tax Expense'!F237*0.245866,0)</f>
        <v>-3274</v>
      </c>
      <c r="G212" s="288">
        <f>ROUND(-'Current Income Tax Expense'!G237*0.245866,0)</f>
        <v>0</v>
      </c>
      <c r="H212" s="288">
        <f>ROUND(-'Current Income Tax Expense'!H237*0.245866,0)</f>
        <v>-3274</v>
      </c>
      <c r="I212" s="288">
        <f>-ROUND('Current Income Tax Expense'!I237*0.245866,0)</f>
        <v>0</v>
      </c>
      <c r="J212" s="288">
        <f t="shared" si="66"/>
        <v>-3274</v>
      </c>
      <c r="K212" s="261" t="str">
        <f>'Current Income Tax Expense'!K237</f>
        <v>OTHER</v>
      </c>
      <c r="L212" s="300">
        <f>SUMIF('Allocation Factors'!$B$3:$B$88,'Deferred Income Tax Expense'!K212,'Allocation Factors'!$P$3:$P$88)</f>
        <v>0</v>
      </c>
      <c r="M212" s="288">
        <f t="shared" si="67"/>
        <v>0</v>
      </c>
      <c r="N212" s="288">
        <f t="shared" si="88"/>
        <v>0</v>
      </c>
      <c r="O212" s="288">
        <f t="shared" si="89"/>
        <v>0</v>
      </c>
    </row>
    <row r="213" spans="1:15">
      <c r="A213" s="84" t="str">
        <f>'Current Income Tax Expense'!A238</f>
        <v>Reg Asset - Deferred Intervenor Funding Grants - OR</v>
      </c>
      <c r="B213" s="261">
        <f>'Current Income Tax Expense'!B238</f>
        <v>287640</v>
      </c>
      <c r="C213" s="299">
        <f>'Current Income Tax Expense'!C238</f>
        <v>415.68</v>
      </c>
      <c r="D213" s="261" t="str">
        <f>'Current Income Tax Expense'!D238</f>
        <v>- - - - -</v>
      </c>
      <c r="E213" s="261" t="str">
        <f>'Current Income Tax Expense'!E238</f>
        <v>U</v>
      </c>
      <c r="F213" s="288">
        <f>ROUND(-'Current Income Tax Expense'!F238*0.245866,0)</f>
        <v>112803</v>
      </c>
      <c r="G213" s="288">
        <f>ROUND(-'Current Income Tax Expense'!G238*0.245866,0)</f>
        <v>0</v>
      </c>
      <c r="H213" s="288">
        <f>ROUND(-'Current Income Tax Expense'!H238*0.245866,0)</f>
        <v>112803</v>
      </c>
      <c r="I213" s="288">
        <f>-ROUND('Current Income Tax Expense'!I238*0.245866,0)</f>
        <v>0</v>
      </c>
      <c r="J213" s="288">
        <f t="shared" si="66"/>
        <v>112803</v>
      </c>
      <c r="K213" s="261" t="str">
        <f>'Current Income Tax Expense'!K238</f>
        <v>OTHER</v>
      </c>
      <c r="L213" s="300">
        <f>SUMIF('Allocation Factors'!$B$3:$B$88,'Deferred Income Tax Expense'!K213,'Allocation Factors'!$P$3:$P$88)</f>
        <v>0</v>
      </c>
      <c r="M213" s="288">
        <f t="shared" si="67"/>
        <v>0</v>
      </c>
      <c r="N213" s="288">
        <f t="shared" si="88"/>
        <v>0</v>
      </c>
      <c r="O213" s="288">
        <f t="shared" si="89"/>
        <v>0</v>
      </c>
    </row>
    <row r="214" spans="1:15">
      <c r="A214" s="84" t="str">
        <f>'Current Income Tax Expense'!A239</f>
        <v>Reg Asset - BPA Balancing Account - OR</v>
      </c>
      <c r="B214" s="261">
        <f>'Current Income Tax Expense'!B239</f>
        <v>287911</v>
      </c>
      <c r="C214" s="299">
        <f>'Current Income Tax Expense'!C239</f>
        <v>415.69900000000001</v>
      </c>
      <c r="D214" s="261" t="str">
        <f>'Current Income Tax Expense'!D239</f>
        <v>- - - - -</v>
      </c>
      <c r="E214" s="261" t="str">
        <f>'Current Income Tax Expense'!E239</f>
        <v>NR</v>
      </c>
      <c r="F214" s="288">
        <f>ROUND(-'Current Income Tax Expense'!F239*0.245866,0)</f>
        <v>-1394977</v>
      </c>
      <c r="G214" s="288">
        <f>ROUND(-'Current Income Tax Expense'!G239*0.245866,0)</f>
        <v>0</v>
      </c>
      <c r="H214" s="288">
        <f>ROUND(-'Current Income Tax Expense'!H239*0.245866,0)</f>
        <v>0</v>
      </c>
      <c r="I214" s="288">
        <f>-ROUND('Current Income Tax Expense'!I239*0.245866,0)</f>
        <v>0</v>
      </c>
      <c r="J214" s="288">
        <f t="shared" si="66"/>
        <v>0</v>
      </c>
      <c r="K214" s="261" t="str">
        <f>'Current Income Tax Expense'!K239</f>
        <v>NREG</v>
      </c>
      <c r="L214" s="300">
        <f>SUMIF('Allocation Factors'!$B$3:$B$88,'Deferred Income Tax Expense'!K214,'Allocation Factors'!$P$3:$P$88)</f>
        <v>0</v>
      </c>
      <c r="M214" s="288">
        <f t="shared" si="67"/>
        <v>0</v>
      </c>
      <c r="N214" s="288">
        <f t="shared" si="88"/>
        <v>0</v>
      </c>
      <c r="O214" s="288">
        <f t="shared" si="89"/>
        <v>0</v>
      </c>
    </row>
    <row r="215" spans="1:15">
      <c r="A215" s="84" t="str">
        <f>'Current Income Tax Expense'!A240</f>
        <v>Reg Asset - Deferred Intervenor Funding Grants - CA</v>
      </c>
      <c r="B215" s="261">
        <f>'Current Income Tax Expense'!B240</f>
        <v>287570</v>
      </c>
      <c r="C215" s="299">
        <f>'Current Income Tax Expense'!C240</f>
        <v>415.70100000000002</v>
      </c>
      <c r="D215" s="71" t="str">
        <f>'Current Income Tax Expense'!D240</f>
        <v>- - - - -</v>
      </c>
      <c r="E215" s="261" t="str">
        <f>'Current Income Tax Expense'!E240</f>
        <v>U</v>
      </c>
      <c r="F215" s="288">
        <f>ROUND(-'Current Income Tax Expense'!F240*0.245866,0)</f>
        <v>59679</v>
      </c>
      <c r="G215" s="288">
        <f>ROUND(-'Current Income Tax Expense'!G240*0.245866,0)</f>
        <v>0</v>
      </c>
      <c r="H215" s="288">
        <f>ROUND(-'Current Income Tax Expense'!H240*0.245866,0)</f>
        <v>59679</v>
      </c>
      <c r="I215" s="288">
        <f>-ROUND('Current Income Tax Expense'!I240*0.245866,0)</f>
        <v>0</v>
      </c>
      <c r="J215" s="288">
        <f t="shared" si="66"/>
        <v>59679</v>
      </c>
      <c r="K215" s="261" t="str">
        <f>'Current Income Tax Expense'!K240</f>
        <v>OTHER</v>
      </c>
      <c r="L215" s="300">
        <f>SUMIF('Allocation Factors'!$B$3:$B$88,'Deferred Income Tax Expense'!K215,'Allocation Factors'!$P$3:$P$88)</f>
        <v>0</v>
      </c>
      <c r="M215" s="288">
        <f t="shared" si="67"/>
        <v>0</v>
      </c>
      <c r="N215" s="288">
        <f t="shared" si="88"/>
        <v>0</v>
      </c>
      <c r="O215" s="288">
        <f t="shared" si="89"/>
        <v>0</v>
      </c>
    </row>
    <row r="216" spans="1:15">
      <c r="A216" s="84" t="str">
        <f>'Current Income Tax Expense'!A241</f>
        <v>Reg Asset - Community Solar - OR</v>
      </c>
      <c r="B216" s="261">
        <f>'Current Income Tax Expense'!B241</f>
        <v>286913</v>
      </c>
      <c r="C216" s="299">
        <f>'Current Income Tax Expense'!C241</f>
        <v>415.72</v>
      </c>
      <c r="D216" s="71" t="str">
        <f>'Current Income Tax Expense'!D241</f>
        <v>- - - - -</v>
      </c>
      <c r="E216" s="261" t="str">
        <f>'Current Income Tax Expense'!E241</f>
        <v>U</v>
      </c>
      <c r="F216" s="288">
        <f>ROUND(-'Current Income Tax Expense'!F241*0.245866,0)</f>
        <v>142247</v>
      </c>
      <c r="G216" s="288">
        <f>ROUND(-'Current Income Tax Expense'!G241*0.245866,0)</f>
        <v>0</v>
      </c>
      <c r="H216" s="288">
        <f>ROUND(-'Current Income Tax Expense'!H241*0.245866,0)</f>
        <v>142247</v>
      </c>
      <c r="I216" s="288">
        <f>-ROUND('Current Income Tax Expense'!I241*0.245866,0)</f>
        <v>0</v>
      </c>
      <c r="J216" s="288">
        <f t="shared" si="66"/>
        <v>142247</v>
      </c>
      <c r="K216" s="261" t="str">
        <f>'Current Income Tax Expense'!K241</f>
        <v>OTHER</v>
      </c>
      <c r="L216" s="300">
        <f>SUMIF('Allocation Factors'!$B$3:$B$88,'Deferred Income Tax Expense'!K216,'Allocation Factors'!$P$3:$P$88)</f>
        <v>0</v>
      </c>
      <c r="M216" s="288">
        <f t="shared" si="67"/>
        <v>0</v>
      </c>
      <c r="N216" s="288">
        <f t="shared" si="88"/>
        <v>0</v>
      </c>
      <c r="O216" s="288">
        <f t="shared" si="89"/>
        <v>0</v>
      </c>
    </row>
    <row r="217" spans="1:15">
      <c r="A217" s="84" t="str">
        <f>'Current Income Tax Expense'!A242</f>
        <v>Reg Asset - Cholla U4 Closure</v>
      </c>
      <c r="B217" s="261">
        <f>'Current Income Tax Expense'!B242</f>
        <v>286920</v>
      </c>
      <c r="C217" s="299">
        <f>'Current Income Tax Expense'!C242</f>
        <v>415.72500000000002</v>
      </c>
      <c r="D217" s="71" t="str">
        <f>'Current Income Tax Expense'!D242</f>
        <v>- - - - -</v>
      </c>
      <c r="E217" s="261" t="str">
        <f>'Current Income Tax Expense'!E242</f>
        <v>NR</v>
      </c>
      <c r="F217" s="288">
        <f>ROUND(-'Current Income Tax Expense'!F242*0.245866,0)</f>
        <v>-1161181</v>
      </c>
      <c r="G217" s="288">
        <f>ROUND(-'Current Income Tax Expense'!G242*0.245866,0)</f>
        <v>0</v>
      </c>
      <c r="H217" s="288">
        <f>ROUND(-'Current Income Tax Expense'!H242*0.245866,0)</f>
        <v>0</v>
      </c>
      <c r="I217" s="288">
        <f>-ROUND('Current Income Tax Expense'!I242*0.245866,0)</f>
        <v>0</v>
      </c>
      <c r="J217" s="288">
        <f t="shared" si="66"/>
        <v>0</v>
      </c>
      <c r="K217" s="261" t="str">
        <f>'Current Income Tax Expense'!K242</f>
        <v>NREG</v>
      </c>
      <c r="L217" s="300">
        <f>SUMIF('Allocation Factors'!$B$3:$B$88,'Deferred Income Tax Expense'!K217,'Allocation Factors'!$P$3:$P$88)</f>
        <v>0</v>
      </c>
      <c r="M217" s="288">
        <f t="shared" si="67"/>
        <v>0</v>
      </c>
      <c r="N217" s="288">
        <f t="shared" si="88"/>
        <v>0</v>
      </c>
      <c r="O217" s="288">
        <f t="shared" si="89"/>
        <v>0</v>
      </c>
    </row>
    <row r="218" spans="1:15">
      <c r="A218" s="84" t="str">
        <f>'Current Income Tax Expense'!A243</f>
        <v>Injuries, Damages &amp; Insurance Reserves</v>
      </c>
      <c r="B218" s="261" t="str">
        <f>'Current Income Tax Expense'!B243</f>
        <v>287970/287341</v>
      </c>
      <c r="C218" s="299" t="str">
        <f>'Current Income Tax Expense'!C243</f>
        <v>415.815/910.530</v>
      </c>
      <c r="D218" s="71" t="str">
        <f>'Current Income Tax Expense'!D243</f>
        <v>- - - - -</v>
      </c>
      <c r="E218" s="261" t="str">
        <f>'Current Income Tax Expense'!E243</f>
        <v>U</v>
      </c>
      <c r="F218" s="288">
        <f>ROUND(-'Current Income Tax Expense'!F243*0.245866,0)</f>
        <v>-21563505</v>
      </c>
      <c r="G218" s="288">
        <f>ROUND(-'Current Income Tax Expense'!G243*0.245866,0)</f>
        <v>0</v>
      </c>
      <c r="H218" s="288">
        <f>ROUND(-'Current Income Tax Expense'!H243*0.245866,0)</f>
        <v>-21563505</v>
      </c>
      <c r="I218" s="288">
        <f>-ROUND('Current Income Tax Expense'!I243*0.245866,0)</f>
        <v>0</v>
      </c>
      <c r="J218" s="288">
        <f t="shared" ref="J218:J241" si="90">SUM(H218:I218)</f>
        <v>-21563505</v>
      </c>
      <c r="K218" s="261" t="str">
        <f>'Current Income Tax Expense'!K243</f>
        <v>SO</v>
      </c>
      <c r="L218" s="300">
        <f>SUMIF('Allocation Factors'!$B$3:$B$88,'Deferred Income Tax Expense'!K218,'Allocation Factors'!$P$3:$P$88)</f>
        <v>7.0845810240555085E-2</v>
      </c>
      <c r="M218" s="288">
        <f t="shared" ref="M218:M241" si="91">ROUND(H218*L218,0)</f>
        <v>-1527684</v>
      </c>
      <c r="N218" s="288">
        <f t="shared" si="88"/>
        <v>0</v>
      </c>
      <c r="O218" s="288">
        <f t="shared" si="89"/>
        <v>-1527684</v>
      </c>
    </row>
    <row r="219" spans="1:15">
      <c r="A219" s="84" t="str">
        <f>'Current Income Tax Expense'!A244</f>
        <v>Reg Asset - Pension Settlement - WA</v>
      </c>
      <c r="B219" s="261">
        <f>'Current Income Tax Expense'!B244</f>
        <v>287583</v>
      </c>
      <c r="C219" s="299">
        <f>'Current Income Tax Expense'!C244</f>
        <v>415.82600000000002</v>
      </c>
      <c r="D219" s="261" t="str">
        <f>'Current Income Tax Expense'!D244</f>
        <v>- - - - -</v>
      </c>
      <c r="E219" s="256" t="str">
        <f>'Current Income Tax Expense'!E244</f>
        <v>NR</v>
      </c>
      <c r="F219" s="288">
        <f>ROUND(-'Current Income Tax Expense'!F244*0.245866,0)</f>
        <v>274675</v>
      </c>
      <c r="G219" s="288">
        <f>ROUND(-'Current Income Tax Expense'!G244*0.245866,0)</f>
        <v>0</v>
      </c>
      <c r="H219" s="288">
        <f>ROUND(-'Current Income Tax Expense'!H244*0.245866,0)</f>
        <v>0</v>
      </c>
      <c r="I219" s="288">
        <f>-ROUND('Current Income Tax Expense'!I244*0.245866,0)</f>
        <v>0</v>
      </c>
      <c r="J219" s="288">
        <f t="shared" si="90"/>
        <v>0</v>
      </c>
      <c r="K219" s="261" t="str">
        <f>'Current Income Tax Expense'!K244</f>
        <v>NREG</v>
      </c>
      <c r="L219" s="300">
        <f>SUMIF('Allocation Factors'!$B$3:$B$88,'Deferred Income Tax Expense'!K219,'Allocation Factors'!$P$3:$P$88)</f>
        <v>0</v>
      </c>
      <c r="M219" s="288">
        <f t="shared" si="91"/>
        <v>0</v>
      </c>
      <c r="N219" s="288">
        <f t="shared" si="88"/>
        <v>0</v>
      </c>
      <c r="O219" s="288">
        <f t="shared" si="89"/>
        <v>0</v>
      </c>
    </row>
    <row r="220" spans="1:15">
      <c r="A220" s="84" t="str">
        <f>'Current Income Tax Expense'!A245</f>
        <v>Reg Asset - Pension Settlement - CA</v>
      </c>
      <c r="B220" s="261">
        <f>'Current Income Tax Expense'!B245</f>
        <v>286928</v>
      </c>
      <c r="C220" s="299">
        <f>'Current Income Tax Expense'!C245</f>
        <v>415.83300000000003</v>
      </c>
      <c r="D220" s="261" t="str">
        <f>'Current Income Tax Expense'!D245</f>
        <v>- - - - -</v>
      </c>
      <c r="E220" s="256" t="str">
        <f>'Current Income Tax Expense'!E245</f>
        <v>U</v>
      </c>
      <c r="F220" s="288">
        <f>ROUND(-'Current Income Tax Expense'!F245*0.245866,0)</f>
        <v>74170</v>
      </c>
      <c r="G220" s="288">
        <f>ROUND(-'Current Income Tax Expense'!G245*0.245866,0)</f>
        <v>0</v>
      </c>
      <c r="H220" s="288">
        <f>ROUND(-'Current Income Tax Expense'!H245*0.245866,0)</f>
        <v>74170</v>
      </c>
      <c r="I220" s="288">
        <f>-ROUND('Current Income Tax Expense'!I245*0.245866,0)</f>
        <v>0</v>
      </c>
      <c r="J220" s="288">
        <f t="shared" si="90"/>
        <v>74170</v>
      </c>
      <c r="K220" s="261" t="str">
        <f>'Current Income Tax Expense'!K245</f>
        <v>OTHER</v>
      </c>
      <c r="L220" s="300">
        <f>SUMIF('Allocation Factors'!$B$3:$B$88,'Deferred Income Tax Expense'!K220,'Allocation Factors'!$P$3:$P$88)</f>
        <v>0</v>
      </c>
      <c r="M220" s="288">
        <f t="shared" si="91"/>
        <v>0</v>
      </c>
      <c r="N220" s="288">
        <f t="shared" si="88"/>
        <v>0</v>
      </c>
      <c r="O220" s="288">
        <f t="shared" si="89"/>
        <v>0</v>
      </c>
    </row>
    <row r="221" spans="1:15">
      <c r="A221" s="84" t="str">
        <f>'Current Income Tax Expense'!A246</f>
        <v>Reg Asset - Frozen MTM</v>
      </c>
      <c r="B221" s="261">
        <f>'Current Income Tax Expense'!B246</f>
        <v>287886</v>
      </c>
      <c r="C221" s="299">
        <f>'Current Income Tax Expense'!C246</f>
        <v>415.83699999999999</v>
      </c>
      <c r="D221" s="261" t="str">
        <f>'Current Income Tax Expense'!D246</f>
        <v>- - - - -</v>
      </c>
      <c r="E221" s="261" t="str">
        <f>'Current Income Tax Expense'!E246</f>
        <v>NR</v>
      </c>
      <c r="F221" s="288">
        <f>ROUND(-'Current Income Tax Expense'!F246*0.245866,0)</f>
        <v>-4312854</v>
      </c>
      <c r="G221" s="288">
        <f>ROUND(-'Current Income Tax Expense'!G246*0.245866,0)</f>
        <v>0</v>
      </c>
      <c r="H221" s="288">
        <f>ROUND(-'Current Income Tax Expense'!H246*0.245866,0)</f>
        <v>0</v>
      </c>
      <c r="I221" s="288">
        <f>-ROUND('Current Income Tax Expense'!I246*0.245866,0)</f>
        <v>0</v>
      </c>
      <c r="J221" s="288">
        <f t="shared" si="90"/>
        <v>0</v>
      </c>
      <c r="K221" s="261" t="str">
        <f>'Current Income Tax Expense'!K246</f>
        <v>NREG</v>
      </c>
      <c r="L221" s="300">
        <f>SUMIF('Allocation Factors'!$B$3:$B$88,'Deferred Income Tax Expense'!K221,'Allocation Factors'!$P$3:$P$88)</f>
        <v>0</v>
      </c>
      <c r="M221" s="288">
        <f t="shared" si="91"/>
        <v>0</v>
      </c>
      <c r="N221" s="288">
        <f t="shared" si="88"/>
        <v>0</v>
      </c>
      <c r="O221" s="288">
        <f t="shared" si="89"/>
        <v>0</v>
      </c>
    </row>
    <row r="222" spans="1:15">
      <c r="A222" s="84" t="str">
        <f>'Current Income Tax Expense'!A247</f>
        <v>Reg Asset - CA Mobile Home Park Conversion</v>
      </c>
      <c r="B222" s="261">
        <f>'Current Income Tax Expense'!B247</f>
        <v>287997</v>
      </c>
      <c r="C222" s="299">
        <f>'Current Income Tax Expense'!C247</f>
        <v>415.86200000000002</v>
      </c>
      <c r="D222" s="261" t="str">
        <f>'Current Income Tax Expense'!D247</f>
        <v>- - - - -</v>
      </c>
      <c r="E222" s="261" t="str">
        <f>'Current Income Tax Expense'!E247</f>
        <v>U</v>
      </c>
      <c r="F222" s="288">
        <f>ROUND(-'Current Income Tax Expense'!F247*0.245866,0)</f>
        <v>-1386</v>
      </c>
      <c r="G222" s="288">
        <f>ROUND(-'Current Income Tax Expense'!G247*0.245866,0)</f>
        <v>0</v>
      </c>
      <c r="H222" s="288">
        <f>ROUND(-'Current Income Tax Expense'!H247*0.245866,0)</f>
        <v>-1386</v>
      </c>
      <c r="I222" s="288">
        <f>-ROUND('Current Income Tax Expense'!I247*0.245866,0)</f>
        <v>0</v>
      </c>
      <c r="J222" s="288">
        <f t="shared" si="90"/>
        <v>-1386</v>
      </c>
      <c r="K222" s="261" t="str">
        <f>'Current Income Tax Expense'!K247</f>
        <v>OTHER</v>
      </c>
      <c r="L222" s="300">
        <f>SUMIF('Allocation Factors'!$B$3:$B$88,'Deferred Income Tax Expense'!K222,'Allocation Factors'!$P$3:$P$88)</f>
        <v>0</v>
      </c>
      <c r="M222" s="288">
        <f t="shared" si="91"/>
        <v>0</v>
      </c>
      <c r="N222" s="288">
        <f t="shared" si="88"/>
        <v>0</v>
      </c>
      <c r="O222" s="288">
        <f t="shared" si="89"/>
        <v>0</v>
      </c>
    </row>
    <row r="223" spans="1:15">
      <c r="A223" s="84" t="str">
        <f>'Current Income Tax Expense'!A248</f>
        <v>Reg Asset - UT Subscriber Solar Program</v>
      </c>
      <c r="B223" s="261">
        <f>'Current Income Tax Expense'!B248</f>
        <v>287906</v>
      </c>
      <c r="C223" s="299">
        <f>'Current Income Tax Expense'!C248</f>
        <v>415.863</v>
      </c>
      <c r="D223" s="261" t="str">
        <f>'Current Income Tax Expense'!D248</f>
        <v>- - - - -</v>
      </c>
      <c r="E223" s="261" t="str">
        <f>'Current Income Tax Expense'!E248</f>
        <v>U</v>
      </c>
      <c r="F223" s="288">
        <f>ROUND(-'Current Income Tax Expense'!F248*0.245866,0)</f>
        <v>-8972</v>
      </c>
      <c r="G223" s="288">
        <f>ROUND(-'Current Income Tax Expense'!G248*0.245866,0)</f>
        <v>0</v>
      </c>
      <c r="H223" s="288">
        <f>ROUND(-'Current Income Tax Expense'!H248*0.245866,0)</f>
        <v>-8972</v>
      </c>
      <c r="I223" s="288">
        <f>-ROUND('Current Income Tax Expense'!I248*0.245866,0)</f>
        <v>0</v>
      </c>
      <c r="J223" s="288">
        <f t="shared" si="90"/>
        <v>-8972</v>
      </c>
      <c r="K223" s="261" t="str">
        <f>'Current Income Tax Expense'!K248</f>
        <v>UT</v>
      </c>
      <c r="L223" s="300">
        <f>SUMIF('Allocation Factors'!$B$3:$B$88,'Deferred Income Tax Expense'!K223,'Allocation Factors'!$P$3:$P$88)</f>
        <v>0</v>
      </c>
      <c r="M223" s="288">
        <f t="shared" si="91"/>
        <v>0</v>
      </c>
      <c r="N223" s="288">
        <f t="shared" si="88"/>
        <v>0</v>
      </c>
      <c r="O223" s="288">
        <f t="shared" si="89"/>
        <v>0</v>
      </c>
    </row>
    <row r="224" spans="1:15">
      <c r="A224" s="84" t="str">
        <f>'Current Income Tax Expense'!A249</f>
        <v>Reg Asset - Solar Feed-In Tariff Deferral - OR</v>
      </c>
      <c r="B224" s="261">
        <f>'Current Income Tax Expense'!B249</f>
        <v>287871</v>
      </c>
      <c r="C224" s="299">
        <f>'Current Income Tax Expense'!C249</f>
        <v>415.86599999999999</v>
      </c>
      <c r="D224" s="261" t="str">
        <f>'Current Income Tax Expense'!D249</f>
        <v>- - - - -</v>
      </c>
      <c r="E224" s="261" t="str">
        <f>'Current Income Tax Expense'!E249</f>
        <v>U</v>
      </c>
      <c r="F224" s="288">
        <f>ROUND(-'Current Income Tax Expense'!F249*0.245866,0)</f>
        <v>-254129</v>
      </c>
      <c r="G224" s="288">
        <f>ROUND(-'Current Income Tax Expense'!G249*0.245866,0)</f>
        <v>0</v>
      </c>
      <c r="H224" s="288">
        <f>ROUND(-'Current Income Tax Expense'!H249*0.245866,0)</f>
        <v>-254129</v>
      </c>
      <c r="I224" s="288">
        <f>-ROUND('Current Income Tax Expense'!I249*0.245866,0)</f>
        <v>0</v>
      </c>
      <c r="J224" s="288">
        <f t="shared" si="90"/>
        <v>-254129</v>
      </c>
      <c r="K224" s="261" t="str">
        <f>'Current Income Tax Expense'!K249</f>
        <v>OTHER</v>
      </c>
      <c r="L224" s="300">
        <f>SUMIF('Allocation Factors'!$B$3:$B$88,'Deferred Income Tax Expense'!K224,'Allocation Factors'!$P$3:$P$88)</f>
        <v>0</v>
      </c>
      <c r="M224" s="288">
        <f t="shared" si="91"/>
        <v>0</v>
      </c>
      <c r="N224" s="288">
        <f t="shared" si="88"/>
        <v>0</v>
      </c>
      <c r="O224" s="288">
        <f t="shared" si="89"/>
        <v>0</v>
      </c>
    </row>
    <row r="225" spans="1:15">
      <c r="A225" s="84" t="str">
        <f>'Current Income Tax Expense'!A250</f>
        <v>Reg Asset - Deferred Excess NPC - CA</v>
      </c>
      <c r="B225" s="261">
        <f>'Current Income Tax Expense'!B250</f>
        <v>287781</v>
      </c>
      <c r="C225" s="299">
        <f>'Current Income Tax Expense'!C250</f>
        <v>415.87</v>
      </c>
      <c r="D225" s="261" t="str">
        <f>'Current Income Tax Expense'!D250</f>
        <v>- - - - -</v>
      </c>
      <c r="E225" s="261" t="str">
        <f>'Current Income Tax Expense'!E250</f>
        <v>U</v>
      </c>
      <c r="F225" s="288">
        <f>ROUND(-'Current Income Tax Expense'!F250*0.245866,0)</f>
        <v>802369</v>
      </c>
      <c r="G225" s="288">
        <f>ROUND(-'Current Income Tax Expense'!G250*0.245866,0)</f>
        <v>0</v>
      </c>
      <c r="H225" s="288">
        <f>ROUND(-'Current Income Tax Expense'!H250*0.245866,0)</f>
        <v>802369</v>
      </c>
      <c r="I225" s="288">
        <f>-ROUND('Current Income Tax Expense'!I250*0.245866,0)</f>
        <v>0</v>
      </c>
      <c r="J225" s="288">
        <f t="shared" si="90"/>
        <v>802369</v>
      </c>
      <c r="K225" s="261" t="str">
        <f>'Current Income Tax Expense'!K250</f>
        <v>OTHER</v>
      </c>
      <c r="L225" s="300">
        <f>SUMIF('Allocation Factors'!$B$3:$B$88,'Deferred Income Tax Expense'!K225,'Allocation Factors'!$P$3:$P$88)</f>
        <v>0</v>
      </c>
      <c r="M225" s="288">
        <f t="shared" si="91"/>
        <v>0</v>
      </c>
      <c r="N225" s="288">
        <f t="shared" si="88"/>
        <v>0</v>
      </c>
      <c r="O225" s="288">
        <f t="shared" si="89"/>
        <v>0</v>
      </c>
    </row>
    <row r="226" spans="1:15">
      <c r="A226" s="84" t="str">
        <f>'Current Income Tax Expense'!A251</f>
        <v>Reg Asset - Deferred Excess NPC - WY '09 &amp; After</v>
      </c>
      <c r="B226" s="261">
        <f>'Current Income Tax Expense'!B251</f>
        <v>287593</v>
      </c>
      <c r="C226" s="299">
        <f>'Current Income Tax Expense'!C251</f>
        <v>415.87400000000002</v>
      </c>
      <c r="D226" s="261" t="str">
        <f>'Current Income Tax Expense'!D251</f>
        <v>- - - - -</v>
      </c>
      <c r="E226" s="261" t="str">
        <f>'Current Income Tax Expense'!E251</f>
        <v>U</v>
      </c>
      <c r="F226" s="288">
        <f>ROUND(-'Current Income Tax Expense'!F251*0.245866,0)</f>
        <v>5945979</v>
      </c>
      <c r="G226" s="288">
        <f>ROUND(-'Current Income Tax Expense'!G251*0.245866,0)</f>
        <v>0</v>
      </c>
      <c r="H226" s="288">
        <f>ROUND(-'Current Income Tax Expense'!H251*0.245866,0)</f>
        <v>5945979</v>
      </c>
      <c r="I226" s="288">
        <f>-ROUND('Current Income Tax Expense'!I251*0.245866,0)</f>
        <v>0</v>
      </c>
      <c r="J226" s="288">
        <f t="shared" si="90"/>
        <v>5945979</v>
      </c>
      <c r="K226" s="261" t="str">
        <f>'Current Income Tax Expense'!K251</f>
        <v>OTHER</v>
      </c>
      <c r="L226" s="300">
        <f>SUMIF('Allocation Factors'!$B$3:$B$88,'Deferred Income Tax Expense'!K226,'Allocation Factors'!$P$3:$P$88)</f>
        <v>0</v>
      </c>
      <c r="M226" s="288">
        <f t="shared" si="91"/>
        <v>0</v>
      </c>
      <c r="N226" s="288">
        <f t="shared" si="88"/>
        <v>0</v>
      </c>
      <c r="O226" s="288">
        <f t="shared" si="89"/>
        <v>0</v>
      </c>
    </row>
    <row r="227" spans="1:15">
      <c r="A227" s="84" t="str">
        <f>'Current Income Tax Expense'!A252</f>
        <v>Reg Asset - Deferred Excess NPC - UT</v>
      </c>
      <c r="B227" s="261">
        <f>'Current Income Tax Expense'!B252</f>
        <v>287896</v>
      </c>
      <c r="C227" s="299">
        <f>'Current Income Tax Expense'!C252</f>
        <v>415.875</v>
      </c>
      <c r="D227" s="261" t="str">
        <f>'Current Income Tax Expense'!D252</f>
        <v>- - - - -</v>
      </c>
      <c r="E227" s="261" t="str">
        <f>'Current Income Tax Expense'!E252</f>
        <v>U</v>
      </c>
      <c r="F227" s="288">
        <f>ROUND(-'Current Income Tax Expense'!F252*0.245866,0)</f>
        <v>5241641</v>
      </c>
      <c r="G227" s="288">
        <f>ROUND(-'Current Income Tax Expense'!G252*0.245866,0)</f>
        <v>0</v>
      </c>
      <c r="H227" s="288">
        <f>ROUND(-'Current Income Tax Expense'!H252*0.245866,0)</f>
        <v>5241641</v>
      </c>
      <c r="I227" s="288">
        <f>-ROUND('Current Income Tax Expense'!I252*0.245866,0)</f>
        <v>0</v>
      </c>
      <c r="J227" s="288">
        <f t="shared" si="90"/>
        <v>5241641</v>
      </c>
      <c r="K227" s="261" t="str">
        <f>'Current Income Tax Expense'!K252</f>
        <v>OTHER</v>
      </c>
      <c r="L227" s="300">
        <f>SUMIF('Allocation Factors'!$B$3:$B$88,'Deferred Income Tax Expense'!K227,'Allocation Factors'!$P$3:$P$88)</f>
        <v>0</v>
      </c>
      <c r="M227" s="288">
        <f t="shared" si="91"/>
        <v>0</v>
      </c>
      <c r="N227" s="288">
        <f t="shared" si="88"/>
        <v>0</v>
      </c>
      <c r="O227" s="288">
        <f t="shared" si="89"/>
        <v>0</v>
      </c>
    </row>
    <row r="228" spans="1:15">
      <c r="A228" s="84" t="str">
        <f>'Current Income Tax Expense'!A253</f>
        <v>Reg Asset - UT - Liquidation Damages JB4, N1&amp;2</v>
      </c>
      <c r="B228" s="261">
        <f>'Current Income Tax Expense'!B253</f>
        <v>287899</v>
      </c>
      <c r="C228" s="299">
        <f>'Current Income Tax Expense'!C253</f>
        <v>415.87799999999999</v>
      </c>
      <c r="D228" s="261" t="str">
        <f>'Current Income Tax Expense'!D253</f>
        <v>- - - - -</v>
      </c>
      <c r="E228" s="261" t="str">
        <f>'Current Income Tax Expense'!E253</f>
        <v>U</v>
      </c>
      <c r="F228" s="288">
        <f>ROUND(-'Current Income Tax Expense'!F253*0.245866,0)</f>
        <v>-8605</v>
      </c>
      <c r="G228" s="288">
        <f>ROUND(-'Current Income Tax Expense'!G253*0.245866,0)</f>
        <v>0</v>
      </c>
      <c r="H228" s="288">
        <f>ROUND(-'Current Income Tax Expense'!H253*0.245866,0)</f>
        <v>-8605</v>
      </c>
      <c r="I228" s="288">
        <f>-ROUND('Current Income Tax Expense'!I253*0.245866,0)</f>
        <v>0</v>
      </c>
      <c r="J228" s="288">
        <f t="shared" si="90"/>
        <v>-8605</v>
      </c>
      <c r="K228" s="261" t="str">
        <f>'Current Income Tax Expense'!K253</f>
        <v>UT</v>
      </c>
      <c r="L228" s="300">
        <f>SUMIF('Allocation Factors'!$B$3:$B$88,'Deferred Income Tax Expense'!K228,'Allocation Factors'!$P$3:$P$88)</f>
        <v>0</v>
      </c>
      <c r="M228" s="288">
        <f t="shared" si="91"/>
        <v>0</v>
      </c>
      <c r="N228" s="288">
        <f t="shared" si="88"/>
        <v>0</v>
      </c>
      <c r="O228" s="288">
        <f t="shared" si="89"/>
        <v>0</v>
      </c>
    </row>
    <row r="229" spans="1:15">
      <c r="A229" s="84" t="str">
        <f>'Current Income Tax Expense'!A254</f>
        <v>Reg Asset - WY Liquidation Damages N2</v>
      </c>
      <c r="B229" s="261">
        <f>'Current Income Tax Expense'!B254</f>
        <v>287903</v>
      </c>
      <c r="C229" s="299">
        <f>'Current Income Tax Expense'!C254</f>
        <v>415.87900000000002</v>
      </c>
      <c r="D229" s="261" t="str">
        <f>'Current Income Tax Expense'!D254</f>
        <v>- - - - -</v>
      </c>
      <c r="E229" s="261" t="str">
        <f>'Current Income Tax Expense'!E254</f>
        <v>U</v>
      </c>
      <c r="F229" s="288">
        <f>ROUND(-'Current Income Tax Expense'!F254*0.245866,0)</f>
        <v>-1403</v>
      </c>
      <c r="G229" s="288">
        <f>ROUND(-'Current Income Tax Expense'!G254*0.245866,0)</f>
        <v>0</v>
      </c>
      <c r="H229" s="288">
        <f>ROUND(-'Current Income Tax Expense'!H254*0.245866,0)</f>
        <v>-1403</v>
      </c>
      <c r="I229" s="288">
        <f>-ROUND('Current Income Tax Expense'!I254*0.245866,0)</f>
        <v>0</v>
      </c>
      <c r="J229" s="288">
        <f t="shared" si="90"/>
        <v>-1403</v>
      </c>
      <c r="K229" s="261" t="str">
        <f>'Current Income Tax Expense'!K254</f>
        <v>WYP</v>
      </c>
      <c r="L229" s="300">
        <f>SUMIF('Allocation Factors'!$B$3:$B$88,'Deferred Income Tax Expense'!K229,'Allocation Factors'!$P$3:$P$88)</f>
        <v>0</v>
      </c>
      <c r="M229" s="288">
        <f t="shared" si="91"/>
        <v>0</v>
      </c>
      <c r="N229" s="288">
        <f t="shared" si="88"/>
        <v>0</v>
      </c>
      <c r="O229" s="288">
        <f t="shared" si="89"/>
        <v>0</v>
      </c>
    </row>
    <row r="230" spans="1:15">
      <c r="A230" s="84" t="str">
        <f>'Current Income Tax Expense'!A255</f>
        <v>Reg Asset - Deferred Independent Evaluator Fee - UT</v>
      </c>
      <c r="B230" s="261">
        <f>'Current Income Tax Expense'!B255</f>
        <v>287783</v>
      </c>
      <c r="C230" s="299">
        <f>'Current Income Tax Expense'!C255</f>
        <v>415.88</v>
      </c>
      <c r="D230" s="261" t="str">
        <f>'Current Income Tax Expense'!D255</f>
        <v>- - - - -</v>
      </c>
      <c r="E230" s="261" t="str">
        <f>'Current Income Tax Expense'!E255</f>
        <v>NR</v>
      </c>
      <c r="F230" s="288">
        <f>ROUND(-'Current Income Tax Expense'!F255*0.245866,0)</f>
        <v>123877</v>
      </c>
      <c r="G230" s="288">
        <f>ROUND(-'Current Income Tax Expense'!G255*0.245866,0)</f>
        <v>0</v>
      </c>
      <c r="H230" s="288">
        <f>ROUND(-'Current Income Tax Expense'!H255*0.245866,0)</f>
        <v>0</v>
      </c>
      <c r="I230" s="288">
        <f>-ROUND('Current Income Tax Expense'!I255*0.245866,0)</f>
        <v>0</v>
      </c>
      <c r="J230" s="288">
        <f t="shared" si="90"/>
        <v>0</v>
      </c>
      <c r="K230" s="261" t="str">
        <f>'Current Income Tax Expense'!K255</f>
        <v>NREG</v>
      </c>
      <c r="L230" s="300">
        <f>SUMIF('Allocation Factors'!$B$3:$B$88,'Deferred Income Tax Expense'!K230,'Allocation Factors'!$P$3:$P$88)</f>
        <v>0</v>
      </c>
      <c r="M230" s="288">
        <f t="shared" si="91"/>
        <v>0</v>
      </c>
      <c r="N230" s="288">
        <f t="shared" si="88"/>
        <v>0</v>
      </c>
      <c r="O230" s="288">
        <f t="shared" si="89"/>
        <v>0</v>
      </c>
    </row>
    <row r="231" spans="1:15">
      <c r="A231" s="84" t="str">
        <f>'Current Income Tax Expense'!A256</f>
        <v>Reg Asset - REC Sales Deferral - WA</v>
      </c>
      <c r="B231" s="261">
        <f>'Current Income Tax Expense'!B256</f>
        <v>287888</v>
      </c>
      <c r="C231" s="299">
        <f>'Current Income Tax Expense'!C256</f>
        <v>415.88200000000001</v>
      </c>
      <c r="D231" s="261" t="str">
        <f>'Current Income Tax Expense'!D256</f>
        <v>- - - - -</v>
      </c>
      <c r="E231" s="261" t="str">
        <f>'Current Income Tax Expense'!E256</f>
        <v>U</v>
      </c>
      <c r="F231" s="288">
        <f>ROUND(-'Current Income Tax Expense'!F256*0.245866,0)</f>
        <v>39197</v>
      </c>
      <c r="G231" s="288">
        <f>ROUND(-'Current Income Tax Expense'!G256*0.245866,0)</f>
        <v>0</v>
      </c>
      <c r="H231" s="288">
        <f>ROUND(-'Current Income Tax Expense'!H256*0.245866,0)</f>
        <v>39197</v>
      </c>
      <c r="I231" s="288">
        <f>-ROUND('Current Income Tax Expense'!I256*0.245866,0)</f>
        <v>0</v>
      </c>
      <c r="J231" s="288">
        <f t="shared" si="90"/>
        <v>39197</v>
      </c>
      <c r="K231" s="261" t="str">
        <f>'Current Income Tax Expense'!K256</f>
        <v>OTHER</v>
      </c>
      <c r="L231" s="300">
        <f>SUMIF('Allocation Factors'!$B$3:$B$88,'Deferred Income Tax Expense'!K231,'Allocation Factors'!$P$3:$P$88)</f>
        <v>0</v>
      </c>
      <c r="M231" s="288">
        <f t="shared" si="91"/>
        <v>0</v>
      </c>
      <c r="N231" s="288">
        <f t="shared" si="88"/>
        <v>0</v>
      </c>
      <c r="O231" s="288">
        <f t="shared" si="89"/>
        <v>0</v>
      </c>
    </row>
    <row r="232" spans="1:15">
      <c r="A232" s="84" t="str">
        <f>'Current Income Tax Expense'!A257</f>
        <v>Reg Asset Reclass - Other</v>
      </c>
      <c r="B232" s="261">
        <f>'Current Income Tax Expense'!B257</f>
        <v>287977</v>
      </c>
      <c r="C232" s="299">
        <f>'Current Income Tax Expense'!C257</f>
        <v>415.88499999999999</v>
      </c>
      <c r="D232" s="261" t="str">
        <f>'Current Income Tax Expense'!D257</f>
        <v>- - - - -</v>
      </c>
      <c r="E232" s="261" t="str">
        <f>'Current Income Tax Expense'!E257</f>
        <v>U</v>
      </c>
      <c r="F232" s="288">
        <f>ROUND(-'Current Income Tax Expense'!F257*0.245866,0)</f>
        <v>-123877</v>
      </c>
      <c r="G232" s="288">
        <f>ROUND(-'Current Income Tax Expense'!G257*0.245866,0)</f>
        <v>0</v>
      </c>
      <c r="H232" s="288">
        <f>ROUND(-'Current Income Tax Expense'!H257*0.245866,0)</f>
        <v>-123877</v>
      </c>
      <c r="I232" s="288">
        <f>-ROUND('Current Income Tax Expense'!I257*0.245866,0)</f>
        <v>0</v>
      </c>
      <c r="J232" s="288">
        <f t="shared" si="90"/>
        <v>-123877</v>
      </c>
      <c r="K232" s="261" t="str">
        <f>'Current Income Tax Expense'!K257</f>
        <v>OTHER</v>
      </c>
      <c r="L232" s="300">
        <f>SUMIF('Allocation Factors'!$B$3:$B$88,'Deferred Income Tax Expense'!K232,'Allocation Factors'!$P$3:$P$88)</f>
        <v>0</v>
      </c>
      <c r="M232" s="288">
        <f t="shared" si="91"/>
        <v>0</v>
      </c>
      <c r="N232" s="288">
        <f t="shared" si="88"/>
        <v>0</v>
      </c>
      <c r="O232" s="288">
        <f t="shared" si="89"/>
        <v>0</v>
      </c>
    </row>
    <row r="233" spans="1:15">
      <c r="A233" s="84" t="str">
        <f>'Current Income Tax Expense'!A258</f>
        <v>Reg Asset - Deferred Excess NPC - ID</v>
      </c>
      <c r="B233" s="261">
        <f>'Current Income Tax Expense'!B258</f>
        <v>287596</v>
      </c>
      <c r="C233" s="299">
        <f>'Current Income Tax Expense'!C258</f>
        <v>415.892</v>
      </c>
      <c r="D233" s="261" t="str">
        <f>'Current Income Tax Expense'!D258</f>
        <v>- - - - -</v>
      </c>
      <c r="E233" s="261" t="str">
        <f>'Current Income Tax Expense'!E258</f>
        <v>U</v>
      </c>
      <c r="F233" s="288">
        <f>ROUND(-'Current Income Tax Expense'!F258*0.245866,0)</f>
        <v>1911370</v>
      </c>
      <c r="G233" s="288">
        <f>ROUND(-'Current Income Tax Expense'!G258*0.245866,0)</f>
        <v>0</v>
      </c>
      <c r="H233" s="288">
        <f>ROUND(-'Current Income Tax Expense'!H258*0.245866,0)</f>
        <v>1911370</v>
      </c>
      <c r="I233" s="288">
        <f>-ROUND('Current Income Tax Expense'!I258*0.245866,0)</f>
        <v>0</v>
      </c>
      <c r="J233" s="288">
        <f t="shared" si="90"/>
        <v>1911370</v>
      </c>
      <c r="K233" s="261" t="str">
        <f>'Current Income Tax Expense'!K258</f>
        <v>OTHER</v>
      </c>
      <c r="L233" s="300">
        <f>SUMIF('Allocation Factors'!$B$3:$B$88,'Deferred Income Tax Expense'!K233,'Allocation Factors'!$P$3:$P$88)</f>
        <v>0</v>
      </c>
      <c r="M233" s="288">
        <f t="shared" si="91"/>
        <v>0</v>
      </c>
      <c r="N233" s="288">
        <f t="shared" si="88"/>
        <v>0</v>
      </c>
      <c r="O233" s="288">
        <f t="shared" si="89"/>
        <v>0</v>
      </c>
    </row>
    <row r="234" spans="1:15">
      <c r="A234" s="84" t="str">
        <f>'Current Income Tax Expense'!A259</f>
        <v>Reg Asset - Depreciation Increase - ID</v>
      </c>
      <c r="B234" s="261">
        <f>'Current Income Tax Expense'!B259</f>
        <v>287981</v>
      </c>
      <c r="C234" s="299">
        <f>'Current Income Tax Expense'!C259</f>
        <v>415.92</v>
      </c>
      <c r="D234" s="261" t="str">
        <f>'Current Income Tax Expense'!D259</f>
        <v>- - - - -</v>
      </c>
      <c r="E234" s="261" t="str">
        <f>'Current Income Tax Expense'!E259</f>
        <v>U</v>
      </c>
      <c r="F234" s="288">
        <f>ROUND(-'Current Income Tax Expense'!F259*0.245866,0)</f>
        <v>1536936</v>
      </c>
      <c r="G234" s="288">
        <f>ROUND(-'Current Income Tax Expense'!G259*0.245866,0)</f>
        <v>0</v>
      </c>
      <c r="H234" s="288">
        <f>ROUND(-'Current Income Tax Expense'!H259*0.245866,0)</f>
        <v>1536936</v>
      </c>
      <c r="I234" s="288">
        <f>-ROUND('Current Income Tax Expense'!I259*0.245866,0)</f>
        <v>0</v>
      </c>
      <c r="J234" s="288">
        <f t="shared" si="90"/>
        <v>1536936</v>
      </c>
      <c r="K234" s="261" t="str">
        <f>'Current Income Tax Expense'!K259</f>
        <v>IDU</v>
      </c>
      <c r="L234" s="300">
        <f>SUMIF('Allocation Factors'!$B$3:$B$88,'Deferred Income Tax Expense'!K234,'Allocation Factors'!$P$3:$P$88)</f>
        <v>0</v>
      </c>
      <c r="M234" s="288">
        <f t="shared" si="91"/>
        <v>0</v>
      </c>
      <c r="N234" s="288">
        <f t="shared" si="88"/>
        <v>0</v>
      </c>
      <c r="O234" s="288">
        <f t="shared" si="89"/>
        <v>0</v>
      </c>
    </row>
    <row r="235" spans="1:15">
      <c r="A235" s="84" t="str">
        <f>'Current Income Tax Expense'!A260</f>
        <v>Reg Asset - Depreciation Increase - UT</v>
      </c>
      <c r="B235" s="261">
        <f>'Current Income Tax Expense'!B260</f>
        <v>287982</v>
      </c>
      <c r="C235" s="299">
        <f>'Current Income Tax Expense'!C260</f>
        <v>415.92099999999999</v>
      </c>
      <c r="D235" s="261" t="str">
        <f>'Current Income Tax Expense'!D260</f>
        <v>- - - - -</v>
      </c>
      <c r="E235" s="261" t="str">
        <f>'Current Income Tax Expense'!E260</f>
        <v>U</v>
      </c>
      <c r="F235" s="288">
        <f>ROUND(-'Current Income Tax Expense'!F260*0.245866,0)</f>
        <v>-31481</v>
      </c>
      <c r="G235" s="288">
        <f>ROUND(-'Current Income Tax Expense'!G260*0.245866,0)</f>
        <v>0</v>
      </c>
      <c r="H235" s="288">
        <f>ROUND(-'Current Income Tax Expense'!H260*0.245866,0)</f>
        <v>-31481</v>
      </c>
      <c r="I235" s="288">
        <f>-ROUND('Current Income Tax Expense'!I260*0.245866,0)</f>
        <v>0</v>
      </c>
      <c r="J235" s="288">
        <f t="shared" si="90"/>
        <v>-31481</v>
      </c>
      <c r="K235" s="261" t="str">
        <f>'Current Income Tax Expense'!K260</f>
        <v>UT</v>
      </c>
      <c r="L235" s="300">
        <f>SUMIF('Allocation Factors'!$B$3:$B$88,'Deferred Income Tax Expense'!K235,'Allocation Factors'!$P$3:$P$88)</f>
        <v>0</v>
      </c>
      <c r="M235" s="288">
        <f t="shared" si="91"/>
        <v>0</v>
      </c>
      <c r="N235" s="288">
        <f t="shared" si="88"/>
        <v>0</v>
      </c>
      <c r="O235" s="288">
        <f t="shared" si="89"/>
        <v>0</v>
      </c>
    </row>
    <row r="236" spans="1:15">
      <c r="A236" s="84" t="str">
        <f>'Current Income Tax Expense'!A261</f>
        <v>Reg Asset - Depreciation Increase - WY</v>
      </c>
      <c r="B236" s="261">
        <f>'Current Income Tax Expense'!B261</f>
        <v>287983</v>
      </c>
      <c r="C236" s="299">
        <f>'Current Income Tax Expense'!C261</f>
        <v>415.92200000000003</v>
      </c>
      <c r="D236" s="261" t="str">
        <f>'Current Income Tax Expense'!D261</f>
        <v>- - - - -</v>
      </c>
      <c r="E236" s="261" t="str">
        <f>'Current Income Tax Expense'!E261</f>
        <v>U</v>
      </c>
      <c r="F236" s="288">
        <f>ROUND(-'Current Income Tax Expense'!F261*0.245866,0)</f>
        <v>-108720</v>
      </c>
      <c r="G236" s="288">
        <f>ROUND(-'Current Income Tax Expense'!G261*0.245866,0)</f>
        <v>0</v>
      </c>
      <c r="H236" s="288">
        <f>ROUND(-'Current Income Tax Expense'!H261*0.245866,0)</f>
        <v>-108720</v>
      </c>
      <c r="I236" s="288">
        <f>-ROUND('Current Income Tax Expense'!I261*0.245866,0)</f>
        <v>0</v>
      </c>
      <c r="J236" s="288">
        <f t="shared" si="90"/>
        <v>-108720</v>
      </c>
      <c r="K236" s="261" t="str">
        <f>'Current Income Tax Expense'!K261</f>
        <v>WYP</v>
      </c>
      <c r="L236" s="300">
        <f>SUMIF('Allocation Factors'!$B$3:$B$88,'Deferred Income Tax Expense'!K236,'Allocation Factors'!$P$3:$P$88)</f>
        <v>0</v>
      </c>
      <c r="M236" s="288">
        <f t="shared" si="91"/>
        <v>0</v>
      </c>
      <c r="N236" s="288">
        <f t="shared" si="88"/>
        <v>0</v>
      </c>
      <c r="O236" s="288">
        <f t="shared" si="89"/>
        <v>0</v>
      </c>
    </row>
    <row r="237" spans="1:15">
      <c r="A237" s="84" t="str">
        <f>'Current Income Tax Expense'!A262</f>
        <v>Reg Asset - Carbon Unrecovered Plant - UT</v>
      </c>
      <c r="B237" s="261">
        <f>'Current Income Tax Expense'!B262</f>
        <v>287985</v>
      </c>
      <c r="C237" s="299">
        <f>'Current Income Tax Expense'!C262</f>
        <v>415.92399999999998</v>
      </c>
      <c r="D237" s="261" t="str">
        <f>'Current Income Tax Expense'!D262</f>
        <v>- - - - -</v>
      </c>
      <c r="E237" s="261" t="str">
        <f>'Current Income Tax Expense'!E262</f>
        <v>U</v>
      </c>
      <c r="F237" s="288">
        <f>ROUND(-'Current Income Tax Expense'!F262*0.245866,0)</f>
        <v>1212730</v>
      </c>
      <c r="G237" s="288">
        <f>ROUND(-'Current Income Tax Expense'!G262*0.245866,0)</f>
        <v>0</v>
      </c>
      <c r="H237" s="288">
        <f>ROUND(-'Current Income Tax Expense'!H262*0.245866,0)</f>
        <v>1212730</v>
      </c>
      <c r="I237" s="288">
        <f>-ROUND('Current Income Tax Expense'!I262*0.245866,0)</f>
        <v>0</v>
      </c>
      <c r="J237" s="288">
        <f t="shared" si="90"/>
        <v>1212730</v>
      </c>
      <c r="K237" s="261" t="str">
        <f>'Current Income Tax Expense'!K262</f>
        <v>UT</v>
      </c>
      <c r="L237" s="300">
        <f>SUMIF('Allocation Factors'!$B$3:$B$88,'Deferred Income Tax Expense'!K237,'Allocation Factors'!$P$3:$P$88)</f>
        <v>0</v>
      </c>
      <c r="M237" s="288">
        <f t="shared" si="91"/>
        <v>0</v>
      </c>
      <c r="N237" s="288">
        <f t="shared" si="88"/>
        <v>0</v>
      </c>
      <c r="O237" s="288">
        <f t="shared" si="89"/>
        <v>0</v>
      </c>
    </row>
    <row r="238" spans="1:15">
      <c r="A238" s="84" t="str">
        <f>'Current Income Tax Expense'!A263</f>
        <v>Reg Asset - Carbon Decommissioning - CA</v>
      </c>
      <c r="B238" s="261">
        <f>'Current Income Tax Expense'!B263</f>
        <v>287994</v>
      </c>
      <c r="C238" s="299">
        <f>'Current Income Tax Expense'!C263</f>
        <v>415.92899999999997</v>
      </c>
      <c r="D238" s="261" t="str">
        <f>'Current Income Tax Expense'!D263</f>
        <v>- - - - -</v>
      </c>
      <c r="E238" s="261" t="str">
        <f>'Current Income Tax Expense'!E263</f>
        <v>U</v>
      </c>
      <c r="F238" s="288">
        <f>ROUND(-'Current Income Tax Expense'!F263*0.245866,0)</f>
        <v>-85045</v>
      </c>
      <c r="G238" s="288">
        <f>ROUND(-'Current Income Tax Expense'!G263*0.245866,0)</f>
        <v>0</v>
      </c>
      <c r="H238" s="288">
        <f>ROUND(-'Current Income Tax Expense'!H263*0.245866,0)</f>
        <v>-85045</v>
      </c>
      <c r="I238" s="288">
        <f>-ROUND('Current Income Tax Expense'!I263*0.245866,0)</f>
        <v>0</v>
      </c>
      <c r="J238" s="288">
        <f t="shared" si="90"/>
        <v>-85045</v>
      </c>
      <c r="K238" s="261" t="str">
        <f>'Current Income Tax Expense'!K263</f>
        <v>CA</v>
      </c>
      <c r="L238" s="300">
        <f>SUMIF('Allocation Factors'!$B$3:$B$88,'Deferred Income Tax Expense'!K238,'Allocation Factors'!$P$3:$P$88)</f>
        <v>0</v>
      </c>
      <c r="M238" s="288">
        <f t="shared" si="91"/>
        <v>0</v>
      </c>
      <c r="N238" s="288">
        <f t="shared" si="88"/>
        <v>0</v>
      </c>
      <c r="O238" s="288">
        <f t="shared" si="89"/>
        <v>0</v>
      </c>
    </row>
    <row r="239" spans="1:15">
      <c r="A239" s="84" t="str">
        <f>'Current Income Tax Expense'!A264</f>
        <v>Reg Liability - Steam Decommissioning - ID</v>
      </c>
      <c r="B239" s="261">
        <f>'Current Income Tax Expense'!B264</f>
        <v>287221</v>
      </c>
      <c r="C239" s="299">
        <f>'Current Income Tax Expense'!C264</f>
        <v>415.93299999999999</v>
      </c>
      <c r="D239" s="261" t="str">
        <f>'Current Income Tax Expense'!D264</f>
        <v>- - - - -</v>
      </c>
      <c r="E239" s="261" t="str">
        <f>'Current Income Tax Expense'!E264</f>
        <v>U</v>
      </c>
      <c r="F239" s="288">
        <f>ROUND(-'Current Income Tax Expense'!F264*0.245866,0)</f>
        <v>-341138</v>
      </c>
      <c r="G239" s="288">
        <f>ROUND(-'Current Income Tax Expense'!G264*0.245866,0)</f>
        <v>0</v>
      </c>
      <c r="H239" s="288">
        <f>ROUND(-'Current Income Tax Expense'!H264*0.245866,0)</f>
        <v>-341138</v>
      </c>
      <c r="I239" s="288">
        <f>-ROUND('Current Income Tax Expense'!I264*0.245866,0)</f>
        <v>0</v>
      </c>
      <c r="J239" s="288">
        <f t="shared" ref="J239" si="92">SUM(H239:I239)</f>
        <v>-341138</v>
      </c>
      <c r="K239" s="261" t="str">
        <f>'Current Income Tax Expense'!K264</f>
        <v>IDU</v>
      </c>
      <c r="L239" s="300">
        <f>SUMIF('Allocation Factors'!$B$3:$B$88,'Deferred Income Tax Expense'!K239,'Allocation Factors'!$P$3:$P$88)</f>
        <v>0</v>
      </c>
      <c r="M239" s="288">
        <f t="shared" ref="M239" si="93">ROUND(H239*L239,0)</f>
        <v>0</v>
      </c>
      <c r="N239" s="288">
        <f t="shared" si="88"/>
        <v>0</v>
      </c>
      <c r="O239" s="288">
        <f t="shared" si="89"/>
        <v>0</v>
      </c>
    </row>
    <row r="240" spans="1:15">
      <c r="A240" s="84" t="str">
        <f>'Current Income Tax Expense'!A265</f>
        <v>Reg Liability - Steam Decommissioning - UT</v>
      </c>
      <c r="B240" s="261">
        <f>'Current Income Tax Expense'!B265</f>
        <v>287222</v>
      </c>
      <c r="C240" s="299">
        <f>'Current Income Tax Expense'!C265</f>
        <v>415.93400000000003</v>
      </c>
      <c r="D240" s="261" t="str">
        <f>'Current Income Tax Expense'!D265</f>
        <v>- - - - -</v>
      </c>
      <c r="E240" s="261" t="str">
        <f>'Current Income Tax Expense'!E265</f>
        <v>U</v>
      </c>
      <c r="F240" s="288">
        <f>ROUND(-'Current Income Tax Expense'!F265*0.245866,0)</f>
        <v>-4192908</v>
      </c>
      <c r="G240" s="288">
        <f>ROUND(-'Current Income Tax Expense'!G265*0.245866,0)</f>
        <v>0</v>
      </c>
      <c r="H240" s="288">
        <f>ROUND(-'Current Income Tax Expense'!H265*0.245866,0)</f>
        <v>-4192908</v>
      </c>
      <c r="I240" s="288">
        <f>-ROUND('Current Income Tax Expense'!I265*0.245866,0)</f>
        <v>0</v>
      </c>
      <c r="J240" s="288">
        <f t="shared" si="90"/>
        <v>-4192908</v>
      </c>
      <c r="K240" s="261" t="str">
        <f>'Current Income Tax Expense'!K265</f>
        <v>UT</v>
      </c>
      <c r="L240" s="300">
        <f>SUMIF('Allocation Factors'!$B$3:$B$88,'Deferred Income Tax Expense'!K240,'Allocation Factors'!$P$3:$P$88)</f>
        <v>0</v>
      </c>
      <c r="M240" s="288">
        <f t="shared" si="91"/>
        <v>0</v>
      </c>
      <c r="N240" s="288">
        <f t="shared" si="88"/>
        <v>0</v>
      </c>
      <c r="O240" s="288">
        <f t="shared" si="89"/>
        <v>0</v>
      </c>
    </row>
    <row r="241" spans="1:15">
      <c r="A241" s="84" t="str">
        <f>'Current Income Tax Expense'!A266</f>
        <v>Reg Liability - Steam Decommissioning - WY</v>
      </c>
      <c r="B241" s="261">
        <f>'Current Income Tax Expense'!B266</f>
        <v>287223</v>
      </c>
      <c r="C241" s="299">
        <f>'Current Income Tax Expense'!C266</f>
        <v>415.935</v>
      </c>
      <c r="D241" s="261" t="str">
        <f>'Current Income Tax Expense'!D266</f>
        <v>- - - - -</v>
      </c>
      <c r="E241" s="261" t="str">
        <f>'Current Income Tax Expense'!E266</f>
        <v>U</v>
      </c>
      <c r="F241" s="288">
        <f>ROUND(-'Current Income Tax Expense'!F266*0.245866,0)</f>
        <v>-1393775</v>
      </c>
      <c r="G241" s="288">
        <f>ROUND(-'Current Income Tax Expense'!G266*0.245866,0)</f>
        <v>0</v>
      </c>
      <c r="H241" s="288">
        <f>ROUND(-'Current Income Tax Expense'!H266*0.245866,0)</f>
        <v>-1393775</v>
      </c>
      <c r="I241" s="288">
        <f>-ROUND('Current Income Tax Expense'!I266*0.245866,0)</f>
        <v>0</v>
      </c>
      <c r="J241" s="288">
        <f t="shared" si="90"/>
        <v>-1393775</v>
      </c>
      <c r="K241" s="261" t="str">
        <f>'Current Income Tax Expense'!K266</f>
        <v>WYP</v>
      </c>
      <c r="L241" s="300">
        <f>SUMIF('Allocation Factors'!$B$3:$B$88,'Deferred Income Tax Expense'!K241,'Allocation Factors'!$P$3:$P$88)</f>
        <v>0</v>
      </c>
      <c r="M241" s="288">
        <f t="shared" si="91"/>
        <v>0</v>
      </c>
      <c r="N241" s="288">
        <f t="shared" si="88"/>
        <v>0</v>
      </c>
      <c r="O241" s="288">
        <f t="shared" si="89"/>
        <v>0</v>
      </c>
    </row>
    <row r="242" spans="1:15">
      <c r="A242" s="84" t="str">
        <f>'Current Income Tax Expense'!A267</f>
        <v>Reg Asset - Carbon Plant Decommissioning /Inventory</v>
      </c>
      <c r="B242" s="261">
        <f>'Current Income Tax Expense'!B267</f>
        <v>287935</v>
      </c>
      <c r="C242" s="299">
        <f>'Current Income Tax Expense'!C267</f>
        <v>415.93599999999998</v>
      </c>
      <c r="D242" s="261" t="str">
        <f>'Current Income Tax Expense'!D267</f>
        <v>- - - - -</v>
      </c>
      <c r="E242" s="261" t="str">
        <f>'Current Income Tax Expense'!E267</f>
        <v>U</v>
      </c>
      <c r="F242" s="288">
        <f>ROUND(-'Current Income Tax Expense'!F267*0.245866,0)</f>
        <v>-114221</v>
      </c>
      <c r="G242" s="288">
        <f>ROUND(-'Current Income Tax Expense'!G267*0.245866,0)</f>
        <v>0</v>
      </c>
      <c r="H242" s="288">
        <f>ROUND(-'Current Income Tax Expense'!H267*0.245866,0)</f>
        <v>-114221</v>
      </c>
      <c r="I242" s="288">
        <f>-ROUND('Current Income Tax Expense'!I267*0.245866,0)</f>
        <v>0</v>
      </c>
      <c r="J242" s="288">
        <f t="shared" ref="J242" si="94">SUM(H242:I242)</f>
        <v>-114221</v>
      </c>
      <c r="K242" s="261" t="str">
        <f>'Current Income Tax Expense'!K267</f>
        <v>CAGE</v>
      </c>
      <c r="L242" s="300">
        <f>SUMIF('Allocation Factors'!$B$3:$B$88,'Deferred Income Tax Expense'!K242,'Allocation Factors'!$P$3:$P$88)</f>
        <v>0</v>
      </c>
      <c r="M242" s="288">
        <f t="shared" ref="M242" si="95">ROUND(H242*L242,0)</f>
        <v>0</v>
      </c>
      <c r="N242" s="288">
        <f t="shared" si="88"/>
        <v>0</v>
      </c>
      <c r="O242" s="288">
        <f t="shared" si="89"/>
        <v>0</v>
      </c>
    </row>
    <row r="243" spans="1:15">
      <c r="A243" s="84" t="str">
        <f>'Current Income Tax Expense'!A268</f>
        <v>Reg Asset - Covid-19 Bill Assistance Program - OR</v>
      </c>
      <c r="B243" s="261">
        <f>'Current Income Tax Expense'!B268</f>
        <v>286891</v>
      </c>
      <c r="C243" s="299">
        <f>'Current Income Tax Expense'!C268</f>
        <v>415.94299999999998</v>
      </c>
      <c r="D243" s="261" t="str">
        <f>'Current Income Tax Expense'!D268</f>
        <v>- - - - -</v>
      </c>
      <c r="E243" s="261" t="str">
        <f>'Current Income Tax Expense'!E268</f>
        <v>U</v>
      </c>
      <c r="F243" s="288">
        <f>ROUND(-'Current Income Tax Expense'!F268*0.245866,0)</f>
        <v>1807935</v>
      </c>
      <c r="G243" s="288">
        <f>ROUND(-'Current Income Tax Expense'!G268*0.245866,0)</f>
        <v>0</v>
      </c>
      <c r="H243" s="288">
        <f>ROUND(-'Current Income Tax Expense'!H268*0.245866,0)</f>
        <v>1807935</v>
      </c>
      <c r="I243" s="288">
        <f>-ROUND('Current Income Tax Expense'!I268*0.245866,0)</f>
        <v>0</v>
      </c>
      <c r="J243" s="288">
        <f t="shared" ref="J243:J244" si="96">SUM(H243:I243)</f>
        <v>1807935</v>
      </c>
      <c r="K243" s="261" t="str">
        <f>'Current Income Tax Expense'!K268</f>
        <v>OTHER</v>
      </c>
      <c r="L243" s="300">
        <f>SUMIF('Allocation Factors'!$B$3:$B$88,'Deferred Income Tax Expense'!K243,'Allocation Factors'!$P$3:$P$88)</f>
        <v>0</v>
      </c>
      <c r="M243" s="288">
        <f t="shared" ref="M243:M244" si="97">ROUND(H243*L243,0)</f>
        <v>0</v>
      </c>
      <c r="N243" s="288">
        <f t="shared" si="88"/>
        <v>0</v>
      </c>
      <c r="O243" s="288">
        <f t="shared" si="89"/>
        <v>0</v>
      </c>
    </row>
    <row r="244" spans="1:15">
      <c r="A244" s="84" t="str">
        <f>'Current Income Tax Expense'!A269</f>
        <v>Reg Asset - Covid-19 Bill Assistance Program - WA</v>
      </c>
      <c r="B244" s="261">
        <f>'Current Income Tax Expense'!B269</f>
        <v>286892</v>
      </c>
      <c r="C244" s="299">
        <f>'Current Income Tax Expense'!C269</f>
        <v>415.94400000000002</v>
      </c>
      <c r="D244" s="261" t="str">
        <f>'Current Income Tax Expense'!D269</f>
        <v>- - - - -</v>
      </c>
      <c r="E244" s="261" t="str">
        <f>'Current Income Tax Expense'!E269</f>
        <v>U</v>
      </c>
      <c r="F244" s="288">
        <f>ROUND(-'Current Income Tax Expense'!F269*0.245866,0)</f>
        <v>399742</v>
      </c>
      <c r="G244" s="288">
        <f>ROUND(-'Current Income Tax Expense'!G269*0.245866,0)</f>
        <v>0</v>
      </c>
      <c r="H244" s="288">
        <f>ROUND(-'Current Income Tax Expense'!H269*0.245866,0)</f>
        <v>399742</v>
      </c>
      <c r="I244" s="288">
        <f>-ROUND('Current Income Tax Expense'!I269*0.245866,0)</f>
        <v>0</v>
      </c>
      <c r="J244" s="288">
        <f t="shared" si="96"/>
        <v>399742</v>
      </c>
      <c r="K244" s="261" t="str">
        <f>'Current Income Tax Expense'!K269</f>
        <v>OTHER</v>
      </c>
      <c r="L244" s="300">
        <f>SUMIF('Allocation Factors'!$B$3:$B$88,'Deferred Income Tax Expense'!K244,'Allocation Factors'!$P$3:$P$88)</f>
        <v>0</v>
      </c>
      <c r="M244" s="288">
        <f t="shared" si="97"/>
        <v>0</v>
      </c>
      <c r="N244" s="288">
        <f t="shared" si="88"/>
        <v>0</v>
      </c>
      <c r="O244" s="288">
        <f t="shared" si="89"/>
        <v>0</v>
      </c>
    </row>
    <row r="245" spans="1:15">
      <c r="A245" s="84" t="str">
        <f>'Current Income Tax Expense'!A270</f>
        <v>Reg Asset - Deferred Intervenor Funding Grants - ID</v>
      </c>
      <c r="B245" s="261">
        <f>'Current Income Tax Expense'!B270</f>
        <v>287647</v>
      </c>
      <c r="C245" s="299">
        <f>'Current Income Tax Expense'!C270</f>
        <v>425.1</v>
      </c>
      <c r="D245" s="261" t="str">
        <f>'Current Income Tax Expense'!D270</f>
        <v>- - - - -</v>
      </c>
      <c r="E245" s="261" t="str">
        <f>'Current Income Tax Expense'!E270</f>
        <v>U</v>
      </c>
      <c r="F245" s="288">
        <f>ROUND(-'Current Income Tax Expense'!F270*0.245866,0)</f>
        <v>-15576</v>
      </c>
      <c r="G245" s="288">
        <f>ROUND(-'Current Income Tax Expense'!G270*0.245866,0)</f>
        <v>0</v>
      </c>
      <c r="H245" s="288">
        <f>ROUND(-'Current Income Tax Expense'!H270*0.245866,0)</f>
        <v>-15576</v>
      </c>
      <c r="I245" s="288">
        <f>-ROUND('Current Income Tax Expense'!I270*0.245866,0)</f>
        <v>0</v>
      </c>
      <c r="J245" s="288">
        <f t="shared" ref="J245:J272" si="98">SUM(H245:I245)</f>
        <v>-15576</v>
      </c>
      <c r="K245" s="261" t="str">
        <f>'Current Income Tax Expense'!K270</f>
        <v>IDU</v>
      </c>
      <c r="L245" s="300">
        <f>SUMIF('Allocation Factors'!$B$3:$B$88,'Deferred Income Tax Expense'!K245,'Allocation Factors'!$P$3:$P$88)</f>
        <v>0</v>
      </c>
      <c r="M245" s="288">
        <f t="shared" ref="M245:M272" si="99">ROUND(H245*L245,0)</f>
        <v>0</v>
      </c>
      <c r="N245" s="288">
        <f t="shared" si="88"/>
        <v>0</v>
      </c>
      <c r="O245" s="288">
        <f t="shared" si="89"/>
        <v>0</v>
      </c>
    </row>
    <row r="246" spans="1:15">
      <c r="A246" s="84" t="str">
        <f>'Current Income Tax Expense'!A271</f>
        <v>Tenant Lease Allowances</v>
      </c>
      <c r="B246" s="261">
        <f>'Current Income Tax Expense'!B271</f>
        <v>287393</v>
      </c>
      <c r="C246" s="299">
        <f>'Current Income Tax Expense'!C271</f>
        <v>425.11</v>
      </c>
      <c r="D246" s="261" t="str">
        <f>'Current Income Tax Expense'!D271</f>
        <v>- - - - -</v>
      </c>
      <c r="E246" s="256" t="str">
        <f>'Current Income Tax Expense'!E271</f>
        <v>NR</v>
      </c>
      <c r="F246" s="288">
        <f>ROUND(-'Current Income Tax Expense'!F271*0.245866,0)</f>
        <v>7637</v>
      </c>
      <c r="G246" s="288">
        <f>ROUND(-'Current Income Tax Expense'!G271*0.245866,0)</f>
        <v>0</v>
      </c>
      <c r="H246" s="288">
        <f>ROUND(-'Current Income Tax Expense'!H271*0.245866,0)</f>
        <v>0</v>
      </c>
      <c r="I246" s="288">
        <f>-ROUND('Current Income Tax Expense'!I271*0.245866,0)</f>
        <v>0</v>
      </c>
      <c r="J246" s="288">
        <f t="shared" si="98"/>
        <v>0</v>
      </c>
      <c r="K246" s="261" t="str">
        <f>'Current Income Tax Expense'!K271</f>
        <v>NREG</v>
      </c>
      <c r="L246" s="300">
        <f>SUMIF('Allocation Factors'!$B$3:$B$88,'Deferred Income Tax Expense'!K246,'Allocation Factors'!$P$3:$P$88)</f>
        <v>0</v>
      </c>
      <c r="M246" s="288">
        <f t="shared" si="99"/>
        <v>0</v>
      </c>
      <c r="N246" s="288">
        <f t="shared" si="88"/>
        <v>0</v>
      </c>
      <c r="O246" s="288">
        <f t="shared" si="89"/>
        <v>0</v>
      </c>
    </row>
    <row r="247" spans="1:15">
      <c r="A247" s="84" t="str">
        <f>'Current Income Tax Expense'!A272</f>
        <v>ROU Asset (Operating Lease)</v>
      </c>
      <c r="B247" s="261">
        <f>'Current Income Tax Expense'!B272</f>
        <v>286915</v>
      </c>
      <c r="C247" s="299">
        <f>'Current Income Tax Expense'!C272</f>
        <v>425.15499999999997</v>
      </c>
      <c r="D247" s="261" t="str">
        <f>'Current Income Tax Expense'!D272</f>
        <v>- - - - -</v>
      </c>
      <c r="E247" s="256" t="str">
        <f>'Current Income Tax Expense'!E272</f>
        <v>NR</v>
      </c>
      <c r="F247" s="288">
        <f>ROUND(-'Current Income Tax Expense'!F272*0.245866,0)</f>
        <v>-409342</v>
      </c>
      <c r="G247" s="288">
        <f>ROUND(-'Current Income Tax Expense'!G272*0.245866,0)</f>
        <v>0</v>
      </c>
      <c r="H247" s="288">
        <f>ROUND(-'Current Income Tax Expense'!H272*0.245866,0)</f>
        <v>0</v>
      </c>
      <c r="I247" s="288">
        <f>-ROUND('Current Income Tax Expense'!I272*0.245866,0)</f>
        <v>0</v>
      </c>
      <c r="J247" s="288">
        <f t="shared" si="98"/>
        <v>0</v>
      </c>
      <c r="K247" s="261" t="str">
        <f>'Current Income Tax Expense'!K272</f>
        <v>NREG</v>
      </c>
      <c r="L247" s="300">
        <f>SUMIF('Allocation Factors'!$B$3:$B$88,'Deferred Income Tax Expense'!K247,'Allocation Factors'!$P$3:$P$88)</f>
        <v>0</v>
      </c>
      <c r="M247" s="288">
        <f t="shared" si="99"/>
        <v>0</v>
      </c>
      <c r="N247" s="288">
        <f t="shared" si="88"/>
        <v>0</v>
      </c>
      <c r="O247" s="288">
        <f t="shared" si="89"/>
        <v>0</v>
      </c>
    </row>
    <row r="248" spans="1:15">
      <c r="A248" s="84" t="str">
        <f>'Current Income Tax Expense'!A273</f>
        <v>Unearned Joint Use Pole Contact Revenue</v>
      </c>
      <c r="B248" s="261">
        <f>'Current Income Tax Expense'!B273</f>
        <v>287370</v>
      </c>
      <c r="C248" s="299">
        <f>'Current Income Tax Expense'!C273</f>
        <v>425.21499999999997</v>
      </c>
      <c r="D248" s="261" t="str">
        <f>'Current Income Tax Expense'!D273</f>
        <v>- - - - -</v>
      </c>
      <c r="E248" s="256" t="str">
        <f>'Current Income Tax Expense'!E273</f>
        <v>U</v>
      </c>
      <c r="F248" s="288">
        <f>ROUND(-'Current Income Tax Expense'!F273*0.245866,0)</f>
        <v>-9931</v>
      </c>
      <c r="G248" s="288">
        <f>ROUND(-'Current Income Tax Expense'!G273*0.245866,0)</f>
        <v>0</v>
      </c>
      <c r="H248" s="288">
        <f>ROUND(-'Current Income Tax Expense'!H273*0.245866,0)</f>
        <v>-9931</v>
      </c>
      <c r="I248" s="288">
        <f>-ROUND('Current Income Tax Expense'!I273*0.245866,0)</f>
        <v>0</v>
      </c>
      <c r="J248" s="288">
        <f t="shared" si="98"/>
        <v>-9931</v>
      </c>
      <c r="K248" s="261" t="str">
        <f>'Current Income Tax Expense'!K273</f>
        <v>SNPD</v>
      </c>
      <c r="L248" s="300">
        <f>SUMIF('Allocation Factors'!$B$3:$B$88,'Deferred Income Tax Expense'!K248,'Allocation Factors'!$P$3:$P$88)</f>
        <v>6.264027551852748E-2</v>
      </c>
      <c r="M248" s="288">
        <f t="shared" si="99"/>
        <v>-622</v>
      </c>
      <c r="N248" s="288">
        <f t="shared" si="88"/>
        <v>0</v>
      </c>
      <c r="O248" s="288">
        <f t="shared" si="89"/>
        <v>-622</v>
      </c>
    </row>
    <row r="249" spans="1:15">
      <c r="A249" s="84" t="str">
        <f>'Current Income Tax Expense'!A274</f>
        <v>Reg Asset - Klamath Hydroelectric Relicensing Costs - UT</v>
      </c>
      <c r="B249" s="261">
        <f>'Current Income Tax Expense'!B274</f>
        <v>287897</v>
      </c>
      <c r="C249" s="299">
        <f>'Current Income Tax Expense'!C274</f>
        <v>425.4</v>
      </c>
      <c r="D249" s="261" t="str">
        <f>'Current Income Tax Expense'!D274</f>
        <v>- - - - -</v>
      </c>
      <c r="E249" s="256" t="str">
        <f>'Current Income Tax Expense'!E274</f>
        <v>U</v>
      </c>
      <c r="F249" s="288">
        <f>ROUND(-'Current Income Tax Expense'!F274*0.245866,0)</f>
        <v>-1004104</v>
      </c>
      <c r="G249" s="288">
        <f>ROUND(-'Current Income Tax Expense'!G274*0.245866,0)</f>
        <v>0</v>
      </c>
      <c r="H249" s="288">
        <f>ROUND(-'Current Income Tax Expense'!H274*0.245866,0)</f>
        <v>-1004104</v>
      </c>
      <c r="I249" s="288">
        <f>-ROUND('Current Income Tax Expense'!I274*0.245866,0)</f>
        <v>0</v>
      </c>
      <c r="J249" s="288">
        <f t="shared" si="98"/>
        <v>-1004104</v>
      </c>
      <c r="K249" s="261" t="str">
        <f>'Current Income Tax Expense'!K274</f>
        <v>OTHER</v>
      </c>
      <c r="L249" s="300">
        <f>SUMIF('Allocation Factors'!$B$3:$B$88,'Deferred Income Tax Expense'!K249,'Allocation Factors'!$P$3:$P$88)</f>
        <v>0</v>
      </c>
      <c r="M249" s="288">
        <f t="shared" si="99"/>
        <v>0</v>
      </c>
      <c r="N249" s="288">
        <f t="shared" si="88"/>
        <v>0</v>
      </c>
      <c r="O249" s="288">
        <f t="shared" si="89"/>
        <v>0</v>
      </c>
    </row>
    <row r="250" spans="1:15">
      <c r="A250" s="84" t="str">
        <f>'Current Income Tax Expense'!A275</f>
        <v>Reg Asset - DSM Balance Reclass</v>
      </c>
      <c r="B250" s="261">
        <f>'Current Income Tax Expense'!B275</f>
        <v>287576</v>
      </c>
      <c r="C250" s="299">
        <f>'Current Income Tax Expense'!C275</f>
        <v>430.11</v>
      </c>
      <c r="D250" s="261" t="str">
        <f>'Current Income Tax Expense'!D275</f>
        <v>- - - - -</v>
      </c>
      <c r="E250" s="261" t="str">
        <f>'Current Income Tax Expense'!E275</f>
        <v>U</v>
      </c>
      <c r="F250" s="288">
        <f>ROUND(-'Current Income Tax Expense'!F275*0.245866,0)</f>
        <v>-337539</v>
      </c>
      <c r="G250" s="288">
        <f>ROUND(-'Current Income Tax Expense'!G275*0.245866,0)</f>
        <v>0</v>
      </c>
      <c r="H250" s="288">
        <f>ROUND(-'Current Income Tax Expense'!H275*0.245866,0)</f>
        <v>-337539</v>
      </c>
      <c r="I250" s="288">
        <f>-ROUND('Current Income Tax Expense'!I275*0.245866,0)</f>
        <v>0</v>
      </c>
      <c r="J250" s="288">
        <f t="shared" si="98"/>
        <v>-337539</v>
      </c>
      <c r="K250" s="261" t="str">
        <f>'Current Income Tax Expense'!K275</f>
        <v>OTHER</v>
      </c>
      <c r="L250" s="300">
        <f>SUMIF('Allocation Factors'!$B$3:$B$88,'Deferred Income Tax Expense'!K250,'Allocation Factors'!$P$3:$P$88)</f>
        <v>0</v>
      </c>
      <c r="M250" s="288">
        <f t="shared" si="99"/>
        <v>0</v>
      </c>
      <c r="N250" s="288">
        <f t="shared" si="88"/>
        <v>0</v>
      </c>
      <c r="O250" s="288">
        <f t="shared" si="89"/>
        <v>0</v>
      </c>
    </row>
    <row r="251" spans="1:15">
      <c r="A251" s="84" t="str">
        <f>'Current Income Tax Expense'!A276</f>
        <v>Reg Asset - Other - Balance Reclass</v>
      </c>
      <c r="B251" s="261">
        <f>'Current Income Tax Expense'!B276</f>
        <v>287942</v>
      </c>
      <c r="C251" s="299">
        <f>'Current Income Tax Expense'!C276</f>
        <v>430.11200000000002</v>
      </c>
      <c r="D251" s="261" t="str">
        <f>'Current Income Tax Expense'!D276</f>
        <v>- - - - -</v>
      </c>
      <c r="E251" s="261" t="str">
        <f>'Current Income Tax Expense'!E276</f>
        <v>U</v>
      </c>
      <c r="F251" s="288">
        <f>ROUND(-'Current Income Tax Expense'!F276*0.245866,0)</f>
        <v>1700540</v>
      </c>
      <c r="G251" s="288">
        <f>ROUND(-'Current Income Tax Expense'!G276*0.245866,0)</f>
        <v>0</v>
      </c>
      <c r="H251" s="288">
        <f>ROUND(-'Current Income Tax Expense'!H276*0.245866,0)</f>
        <v>1700540</v>
      </c>
      <c r="I251" s="288">
        <f>-ROUND('Current Income Tax Expense'!I276*0.245866,0)</f>
        <v>0</v>
      </c>
      <c r="J251" s="288">
        <f t="shared" si="98"/>
        <v>1700540</v>
      </c>
      <c r="K251" s="261" t="str">
        <f>'Current Income Tax Expense'!K276</f>
        <v>OTHER</v>
      </c>
      <c r="L251" s="300">
        <f>SUMIF('Allocation Factors'!$B$3:$B$88,'Deferred Income Tax Expense'!K251,'Allocation Factors'!$P$3:$P$88)</f>
        <v>0</v>
      </c>
      <c r="M251" s="288">
        <f t="shared" si="99"/>
        <v>0</v>
      </c>
      <c r="N251" s="288">
        <f t="shared" si="88"/>
        <v>0</v>
      </c>
      <c r="O251" s="288">
        <f t="shared" si="89"/>
        <v>0</v>
      </c>
    </row>
    <row r="252" spans="1:15">
      <c r="A252" s="84" t="str">
        <f>'Current Income Tax Expense'!A277</f>
        <v>Misc. Current and Accrued Liability</v>
      </c>
      <c r="B252" s="261">
        <f>'Current Income Tax Expense'!B277</f>
        <v>287354</v>
      </c>
      <c r="C252" s="299">
        <f>'Current Income Tax Expense'!C277</f>
        <v>505.15</v>
      </c>
      <c r="D252" s="261" t="str">
        <f>'Current Income Tax Expense'!D277</f>
        <v>- - - - -</v>
      </c>
      <c r="E252" s="261" t="str">
        <f>'Current Income Tax Expense'!E277</f>
        <v>NR</v>
      </c>
      <c r="F252" s="288">
        <f>ROUND(-'Current Income Tax Expense'!F277*0.245866,0)</f>
        <v>344212</v>
      </c>
      <c r="G252" s="288">
        <f>ROUND(-'Current Income Tax Expense'!G277*0.245866,0)</f>
        <v>0</v>
      </c>
      <c r="H252" s="288">
        <f>ROUND(-'Current Income Tax Expense'!H277*0.245866,0)</f>
        <v>0</v>
      </c>
      <c r="I252" s="288">
        <f>-ROUND('Current Income Tax Expense'!I277*0.245866,0)</f>
        <v>0</v>
      </c>
      <c r="J252" s="288">
        <f t="shared" si="98"/>
        <v>0</v>
      </c>
      <c r="K252" s="261" t="str">
        <f>'Current Income Tax Expense'!K277</f>
        <v>NREG</v>
      </c>
      <c r="L252" s="300">
        <f>SUMIF('Allocation Factors'!$B$3:$B$88,'Deferred Income Tax Expense'!K252,'Allocation Factors'!$P$3:$P$88)</f>
        <v>0</v>
      </c>
      <c r="M252" s="288">
        <f t="shared" si="99"/>
        <v>0</v>
      </c>
      <c r="N252" s="288">
        <f t="shared" si="88"/>
        <v>0</v>
      </c>
      <c r="O252" s="288">
        <f t="shared" si="89"/>
        <v>0</v>
      </c>
    </row>
    <row r="253" spans="1:15">
      <c r="A253" s="84" t="str">
        <f>'Current Income Tax Expense'!A278</f>
        <v>Vacation Accrual - PMI</v>
      </c>
      <c r="B253" s="261">
        <f>'Current Income Tax Expense'!B278</f>
        <v>287722</v>
      </c>
      <c r="C253" s="299">
        <f>'Current Income Tax Expense'!C278</f>
        <v>505.51</v>
      </c>
      <c r="D253" s="261" t="str">
        <f>'Current Income Tax Expense'!D278</f>
        <v>- - - - -</v>
      </c>
      <c r="E253" s="261" t="str">
        <f>'Current Income Tax Expense'!E278</f>
        <v>U</v>
      </c>
      <c r="F253" s="288">
        <f>ROUND(-'Current Income Tax Expense'!F278*0.245866,0)</f>
        <v>80166</v>
      </c>
      <c r="G253" s="288">
        <f>ROUND(-'Current Income Tax Expense'!G278*0.245866,0)</f>
        <v>0</v>
      </c>
      <c r="H253" s="288">
        <f>ROUND(-'Current Income Tax Expense'!H278*0.245866,0)</f>
        <v>80166</v>
      </c>
      <c r="I253" s="288">
        <f>-ROUND('Current Income Tax Expense'!I278*0.245866,0)</f>
        <v>0</v>
      </c>
      <c r="J253" s="288">
        <f t="shared" si="98"/>
        <v>80166</v>
      </c>
      <c r="K253" s="261" t="str">
        <f>'Current Income Tax Expense'!K278</f>
        <v>JBE</v>
      </c>
      <c r="L253" s="300">
        <f>SUMIF('Allocation Factors'!$B$3:$B$88,'Deferred Income Tax Expense'!K253,'Allocation Factors'!$P$3:$P$88)</f>
        <v>0.22613352113854845</v>
      </c>
      <c r="M253" s="288">
        <f t="shared" si="99"/>
        <v>18128</v>
      </c>
      <c r="N253" s="288">
        <f t="shared" si="88"/>
        <v>0</v>
      </c>
      <c r="O253" s="288">
        <f t="shared" si="89"/>
        <v>18128</v>
      </c>
    </row>
    <row r="254" spans="1:15">
      <c r="A254" s="84" t="str">
        <f>'Current Income Tax Expense'!A279</f>
        <v>ARO/Reg Diff - Trojan - WA</v>
      </c>
      <c r="B254" s="261">
        <f>'Current Income Tax Expense'!B279</f>
        <v>287225</v>
      </c>
      <c r="C254" s="299">
        <f>'Current Income Tax Expense'!C279</f>
        <v>605.10299999999995</v>
      </c>
      <c r="D254" s="261" t="str">
        <f>'Current Income Tax Expense'!D279</f>
        <v>- - - - -</v>
      </c>
      <c r="E254" s="261" t="str">
        <f>'Current Income Tax Expense'!E279</f>
        <v>NR</v>
      </c>
      <c r="F254" s="288">
        <f>ROUND(-'Current Income Tax Expense'!F279*0.245866,0)</f>
        <v>-6890</v>
      </c>
      <c r="G254" s="288">
        <f>ROUND(-'Current Income Tax Expense'!G279*0.245866,0)</f>
        <v>0</v>
      </c>
      <c r="H254" s="288">
        <f>ROUND(-'Current Income Tax Expense'!H279*0.245866,0)</f>
        <v>0</v>
      </c>
      <c r="I254" s="288">
        <f>-ROUND('Current Income Tax Expense'!I279*0.245866,0)</f>
        <v>0</v>
      </c>
      <c r="J254" s="288">
        <f t="shared" si="98"/>
        <v>0</v>
      </c>
      <c r="K254" s="261" t="str">
        <f>'Current Income Tax Expense'!K279</f>
        <v>NREG</v>
      </c>
      <c r="L254" s="300">
        <f>SUMIF('Allocation Factors'!$B$3:$B$88,'Deferred Income Tax Expense'!K254,'Allocation Factors'!$P$3:$P$88)</f>
        <v>0</v>
      </c>
      <c r="M254" s="288">
        <f t="shared" si="99"/>
        <v>0</v>
      </c>
      <c r="N254" s="288">
        <f t="shared" si="88"/>
        <v>0</v>
      </c>
      <c r="O254" s="288">
        <f t="shared" si="89"/>
        <v>0</v>
      </c>
    </row>
    <row r="255" spans="1:15">
      <c r="A255" s="84" t="str">
        <f>'Current Income Tax Expense'!A280</f>
        <v>PMI Development Cost Amortization</v>
      </c>
      <c r="B255" s="261">
        <f>'Current Income Tax Expense'!B280</f>
        <v>287720</v>
      </c>
      <c r="C255" s="299">
        <f>'Current Income Tax Expense'!C280</f>
        <v>610.1</v>
      </c>
      <c r="D255" s="261" t="str">
        <f>'Current Income Tax Expense'!D280</f>
        <v>- - - - -</v>
      </c>
      <c r="E255" s="261" t="str">
        <f>'Current Income Tax Expense'!E280</f>
        <v>U</v>
      </c>
      <c r="F255" s="288">
        <f>ROUND(-'Current Income Tax Expense'!F280*0.245866,0)</f>
        <v>-172463</v>
      </c>
      <c r="G255" s="288">
        <f>ROUND(-'Current Income Tax Expense'!G280*0.245866,0)</f>
        <v>0</v>
      </c>
      <c r="H255" s="288">
        <f>ROUND(-'Current Income Tax Expense'!H280*0.245866,0)</f>
        <v>-172463</v>
      </c>
      <c r="I255" s="288">
        <f>-ROUND('Current Income Tax Expense'!I280*0.245866,0)</f>
        <v>0</v>
      </c>
      <c r="J255" s="288">
        <f t="shared" si="98"/>
        <v>-172463</v>
      </c>
      <c r="K255" s="261" t="str">
        <f>'Current Income Tax Expense'!K280</f>
        <v>JBE</v>
      </c>
      <c r="L255" s="300">
        <f>SUMIF('Allocation Factors'!$B$3:$B$88,'Deferred Income Tax Expense'!K255,'Allocation Factors'!$P$3:$P$88)</f>
        <v>0.22613352113854845</v>
      </c>
      <c r="M255" s="288">
        <f t="shared" si="99"/>
        <v>-39000</v>
      </c>
      <c r="N255" s="288">
        <f t="shared" si="88"/>
        <v>0</v>
      </c>
      <c r="O255" s="288">
        <f t="shared" si="89"/>
        <v>-39000</v>
      </c>
    </row>
    <row r="256" spans="1:15">
      <c r="A256" s="84" t="str">
        <f>'Current Income Tax Expense'!A281</f>
        <v>Amortization NOPAs 99-00 RAR</v>
      </c>
      <c r="B256" s="261">
        <f>'Current Income Tax Expense'!B281</f>
        <v>287766</v>
      </c>
      <c r="C256" s="299" t="str">
        <f>'Current Income Tax Expense'!C281</f>
        <v>610.100N</v>
      </c>
      <c r="D256" s="261" t="str">
        <f>'Current Income Tax Expense'!D281</f>
        <v>- - - - -</v>
      </c>
      <c r="E256" s="261" t="str">
        <f>'Current Income Tax Expense'!E281</f>
        <v>U</v>
      </c>
      <c r="F256" s="288">
        <f>ROUND(-'Current Income Tax Expense'!F281*0.245866,0)</f>
        <v>6995</v>
      </c>
      <c r="G256" s="288">
        <f>ROUND(-'Current Income Tax Expense'!G281*0.245866,0)</f>
        <v>0</v>
      </c>
      <c r="H256" s="288">
        <f>ROUND(-'Current Income Tax Expense'!H281*0.245866,0)</f>
        <v>6995</v>
      </c>
      <c r="I256" s="288">
        <f>-ROUND('Current Income Tax Expense'!I281*0.245866,0)</f>
        <v>0</v>
      </c>
      <c r="J256" s="288">
        <f t="shared" si="98"/>
        <v>6995</v>
      </c>
      <c r="K256" s="261" t="str">
        <f>'Current Income Tax Expense'!K281</f>
        <v>SO</v>
      </c>
      <c r="L256" s="300">
        <f>SUMIF('Allocation Factors'!$B$3:$B$88,'Deferred Income Tax Expense'!K256,'Allocation Factors'!$P$3:$P$88)</f>
        <v>7.0845810240555085E-2</v>
      </c>
      <c r="M256" s="288">
        <f t="shared" si="99"/>
        <v>496</v>
      </c>
      <c r="N256" s="288">
        <f t="shared" si="88"/>
        <v>0</v>
      </c>
      <c r="O256" s="288">
        <f t="shared" si="89"/>
        <v>496</v>
      </c>
    </row>
    <row r="257" spans="1:15">
      <c r="A257" s="84" t="str">
        <f>'Current Income Tax Expense'!A282</f>
        <v>Bridger Coal Company Gain/Loss on Assets Disposed</v>
      </c>
      <c r="B257" s="261">
        <f>'Current Income Tax Expense'!B282</f>
        <v>287726</v>
      </c>
      <c r="C257" s="299">
        <f>'Current Income Tax Expense'!C282</f>
        <v>610.11099999999999</v>
      </c>
      <c r="D257" s="261" t="str">
        <f>'Current Income Tax Expense'!D282</f>
        <v>- - - - -</v>
      </c>
      <c r="E257" s="261" t="str">
        <f>'Current Income Tax Expense'!E282</f>
        <v>U</v>
      </c>
      <c r="F257" s="288">
        <f>ROUND(-'Current Income Tax Expense'!F282*0.245866,0)</f>
        <v>-134709</v>
      </c>
      <c r="G257" s="288">
        <f>ROUND(-'Current Income Tax Expense'!G282*0.245866,0)</f>
        <v>0</v>
      </c>
      <c r="H257" s="288">
        <f>ROUND(-'Current Income Tax Expense'!H282*0.245866,0)</f>
        <v>-134709</v>
      </c>
      <c r="I257" s="288">
        <f>-ROUND('Current Income Tax Expense'!I282*0.245866,0)</f>
        <v>0</v>
      </c>
      <c r="J257" s="288">
        <f t="shared" si="98"/>
        <v>-134709</v>
      </c>
      <c r="K257" s="261" t="str">
        <f>'Current Income Tax Expense'!K282</f>
        <v>JBE</v>
      </c>
      <c r="L257" s="300">
        <f>SUMIF('Allocation Factors'!$B$3:$B$88,'Deferred Income Tax Expense'!K257,'Allocation Factors'!$P$3:$P$88)</f>
        <v>0.22613352113854845</v>
      </c>
      <c r="M257" s="288">
        <f t="shared" si="99"/>
        <v>-30462</v>
      </c>
      <c r="N257" s="288">
        <f t="shared" si="88"/>
        <v>0</v>
      </c>
      <c r="O257" s="288">
        <f t="shared" si="89"/>
        <v>-30462</v>
      </c>
    </row>
    <row r="258" spans="1:15">
      <c r="A258" s="84" t="str">
        <f>'Current Income Tax Expense'!A283</f>
        <v>PMI EITF04-06 Pre-Stripping Cost</v>
      </c>
      <c r="B258" s="261">
        <f>'Current Income Tax Expense'!B283</f>
        <v>287302</v>
      </c>
      <c r="C258" s="299">
        <f>'Current Income Tax Expense'!C283</f>
        <v>610.11400000000003</v>
      </c>
      <c r="D258" s="261" t="str">
        <f>'Current Income Tax Expense'!D283</f>
        <v>- - - - -</v>
      </c>
      <c r="E258" s="261" t="str">
        <f>'Current Income Tax Expense'!E283</f>
        <v>U</v>
      </c>
      <c r="F258" s="288">
        <f>ROUND(-'Current Income Tax Expense'!F283*0.245866,0)</f>
        <v>-274911</v>
      </c>
      <c r="G258" s="288">
        <f>ROUND(-'Current Income Tax Expense'!G283*0.245866,0)</f>
        <v>0</v>
      </c>
      <c r="H258" s="288">
        <f>ROUND(-'Current Income Tax Expense'!H283*0.245866,0)</f>
        <v>-274911</v>
      </c>
      <c r="I258" s="288">
        <f>-ROUND('Current Income Tax Expense'!I283*0.245866,0)</f>
        <v>0</v>
      </c>
      <c r="J258" s="288">
        <f t="shared" si="98"/>
        <v>-274911</v>
      </c>
      <c r="K258" s="261" t="str">
        <f>'Current Income Tax Expense'!K283</f>
        <v>JBE</v>
      </c>
      <c r="L258" s="300">
        <f>SUMIF('Allocation Factors'!$B$3:$B$88,'Deferred Income Tax Expense'!K258,'Allocation Factors'!$P$3:$P$88)</f>
        <v>0.22613352113854845</v>
      </c>
      <c r="M258" s="288">
        <f t="shared" si="99"/>
        <v>-62167</v>
      </c>
      <c r="N258" s="288">
        <f t="shared" si="88"/>
        <v>0</v>
      </c>
      <c r="O258" s="288">
        <f t="shared" si="89"/>
        <v>-62167</v>
      </c>
    </row>
    <row r="259" spans="1:15">
      <c r="A259" s="84" t="str">
        <f>'Current Income Tax Expense'!A284</f>
        <v>Reg Liability - UT Home Energy Lifeline</v>
      </c>
      <c r="B259" s="261">
        <f>'Current Income Tax Expense'!B284</f>
        <v>287445</v>
      </c>
      <c r="C259" s="299">
        <f>'Current Income Tax Expense'!C284</f>
        <v>610.14200000000005</v>
      </c>
      <c r="D259" s="261" t="str">
        <f>'Current Income Tax Expense'!D284</f>
        <v>- - - - -</v>
      </c>
      <c r="E259" s="261" t="str">
        <f>'Current Income Tax Expense'!E284</f>
        <v>NR</v>
      </c>
      <c r="F259" s="288">
        <f>ROUND(-'Current Income Tax Expense'!F284*0.245866,0)</f>
        <v>332282</v>
      </c>
      <c r="G259" s="288">
        <f>ROUND(-'Current Income Tax Expense'!G284*0.245866,0)</f>
        <v>0</v>
      </c>
      <c r="H259" s="288">
        <f>ROUND(-'Current Income Tax Expense'!H284*0.245866,0)</f>
        <v>0</v>
      </c>
      <c r="I259" s="288">
        <f>-ROUND('Current Income Tax Expense'!I284*0.245866,0)</f>
        <v>0</v>
      </c>
      <c r="J259" s="288">
        <f t="shared" si="98"/>
        <v>0</v>
      </c>
      <c r="K259" s="261" t="str">
        <f>'Current Income Tax Expense'!K284</f>
        <v>NREG</v>
      </c>
      <c r="L259" s="300">
        <f>SUMIF('Allocation Factors'!$B$3:$B$88,'Deferred Income Tax Expense'!K259,'Allocation Factors'!$P$3:$P$88)</f>
        <v>0</v>
      </c>
      <c r="M259" s="288">
        <f t="shared" si="99"/>
        <v>0</v>
      </c>
      <c r="N259" s="288">
        <f t="shared" si="88"/>
        <v>0</v>
      </c>
      <c r="O259" s="288">
        <f t="shared" si="89"/>
        <v>0</v>
      </c>
    </row>
    <row r="260" spans="1:15">
      <c r="A260" s="84" t="str">
        <f>'Current Income Tax Expense'!A285</f>
        <v>OR Reg Asset/Liability Consolidation Account</v>
      </c>
      <c r="B260" s="261">
        <f>'Current Income Tax Expense'!B285</f>
        <v>287304</v>
      </c>
      <c r="C260" s="299">
        <f>'Current Income Tax Expense'!C285</f>
        <v>610.14599999999996</v>
      </c>
      <c r="D260" s="261" t="str">
        <f>'Current Income Tax Expense'!D285</f>
        <v>- - - - -</v>
      </c>
      <c r="E260" s="261" t="str">
        <f>'Current Income Tax Expense'!E285</f>
        <v>U</v>
      </c>
      <c r="F260" s="288">
        <f>ROUND(-'Current Income Tax Expense'!F285*0.245866,0)</f>
        <v>1375</v>
      </c>
      <c r="G260" s="288">
        <f>ROUND(-'Current Income Tax Expense'!G285*0.245866,0)</f>
        <v>0</v>
      </c>
      <c r="H260" s="288">
        <f>ROUND(-'Current Income Tax Expense'!H285*0.245866,0)</f>
        <v>1375</v>
      </c>
      <c r="I260" s="288">
        <f>-ROUND('Current Income Tax Expense'!I285*0.245866,0)</f>
        <v>0</v>
      </c>
      <c r="J260" s="288">
        <f t="shared" si="98"/>
        <v>1375</v>
      </c>
      <c r="K260" s="261" t="str">
        <f>'Current Income Tax Expense'!K285</f>
        <v>OR</v>
      </c>
      <c r="L260" s="300">
        <f>SUMIF('Allocation Factors'!$B$3:$B$88,'Deferred Income Tax Expense'!K260,'Allocation Factors'!$P$3:$P$88)</f>
        <v>0</v>
      </c>
      <c r="M260" s="288">
        <f t="shared" si="99"/>
        <v>0</v>
      </c>
      <c r="N260" s="288">
        <f t="shared" ref="N260:N273" si="100">ROUND(SUM(I260:I260)*L260,0)</f>
        <v>0</v>
      </c>
      <c r="O260" s="288">
        <f t="shared" ref="O260:O273" si="101">SUM(M260:N260)</f>
        <v>0</v>
      </c>
    </row>
    <row r="261" spans="1:15">
      <c r="A261" s="84" t="str">
        <f>'Current Income Tax Expense'!A286</f>
        <v>Reg Liability - Sale of Renewable Energy Credit - OR</v>
      </c>
      <c r="B261" s="261">
        <f>'Current Income Tax Expense'!B286</f>
        <v>287274</v>
      </c>
      <c r="C261" s="299">
        <f>'Current Income Tax Expense'!C286</f>
        <v>705.26099999999997</v>
      </c>
      <c r="D261" s="261" t="str">
        <f>'Current Income Tax Expense'!D286</f>
        <v>- - - - -</v>
      </c>
      <c r="E261" s="261" t="str">
        <f>'Current Income Tax Expense'!E286</f>
        <v>U</v>
      </c>
      <c r="F261" s="288">
        <f>ROUND(-'Current Income Tax Expense'!F286*0.245866,0)</f>
        <v>-115104</v>
      </c>
      <c r="G261" s="288">
        <f>ROUND(-'Current Income Tax Expense'!G286*0.245866,0)</f>
        <v>0</v>
      </c>
      <c r="H261" s="288">
        <f>ROUND(-'Current Income Tax Expense'!H286*0.245866,0)</f>
        <v>-115104</v>
      </c>
      <c r="I261" s="288">
        <f>-ROUND('Current Income Tax Expense'!I286*0.245866,0)</f>
        <v>0</v>
      </c>
      <c r="J261" s="288">
        <f t="shared" si="98"/>
        <v>-115104</v>
      </c>
      <c r="K261" s="261" t="str">
        <f>'Current Income Tax Expense'!K286</f>
        <v>OTHER</v>
      </c>
      <c r="L261" s="300">
        <f>SUMIF('Allocation Factors'!$B$3:$B$88,'Deferred Income Tax Expense'!K261,'Allocation Factors'!$P$3:$P$88)</f>
        <v>0</v>
      </c>
      <c r="M261" s="288">
        <f t="shared" si="99"/>
        <v>0</v>
      </c>
      <c r="N261" s="288">
        <f t="shared" si="100"/>
        <v>0</v>
      </c>
      <c r="O261" s="288">
        <f t="shared" si="101"/>
        <v>0</v>
      </c>
    </row>
    <row r="262" spans="1:15">
      <c r="A262" s="84" t="str">
        <f>'Current Income Tax Expense'!A287</f>
        <v>Reg Liability - OR Energy Conservation Charge</v>
      </c>
      <c r="B262" s="261">
        <f>'Current Income Tax Expense'!B287</f>
        <v>287299</v>
      </c>
      <c r="C262" s="299">
        <f>'Current Income Tax Expense'!C287</f>
        <v>705.26499999999999</v>
      </c>
      <c r="D262" s="261" t="str">
        <f>'Current Income Tax Expense'!D287</f>
        <v>- - - - -</v>
      </c>
      <c r="E262" s="261" t="str">
        <f>'Current Income Tax Expense'!E287</f>
        <v>U</v>
      </c>
      <c r="F262" s="288">
        <f>ROUND(-'Current Income Tax Expense'!F287*0.245866,0)</f>
        <v>-483639</v>
      </c>
      <c r="G262" s="288">
        <f>ROUND(-'Current Income Tax Expense'!G287*0.245866,0)</f>
        <v>0</v>
      </c>
      <c r="H262" s="288">
        <f>ROUND(-'Current Income Tax Expense'!H287*0.245866,0)</f>
        <v>-483639</v>
      </c>
      <c r="I262" s="288">
        <f>-ROUND('Current Income Tax Expense'!I287*0.245866,0)</f>
        <v>0</v>
      </c>
      <c r="J262" s="288">
        <f t="shared" si="98"/>
        <v>-483639</v>
      </c>
      <c r="K262" s="261" t="str">
        <f>'Current Income Tax Expense'!K287</f>
        <v>OTHER</v>
      </c>
      <c r="L262" s="300">
        <f>SUMIF('Allocation Factors'!$B$3:$B$88,'Deferred Income Tax Expense'!K262,'Allocation Factors'!$P$3:$P$88)</f>
        <v>0</v>
      </c>
      <c r="M262" s="288">
        <f t="shared" si="99"/>
        <v>0</v>
      </c>
      <c r="N262" s="288">
        <f t="shared" si="100"/>
        <v>0</v>
      </c>
      <c r="O262" s="288">
        <f t="shared" si="101"/>
        <v>0</v>
      </c>
    </row>
    <row r="263" spans="1:15">
      <c r="A263" s="84" t="str">
        <f>'Current Income Tax Expense'!A288</f>
        <v>Reg Liability - Sale of REC - WY</v>
      </c>
      <c r="B263" s="261">
        <f>'Current Income Tax Expense'!B288</f>
        <v>287272</v>
      </c>
      <c r="C263" s="299">
        <f>'Current Income Tax Expense'!C288</f>
        <v>705.33699999999999</v>
      </c>
      <c r="D263" s="261" t="str">
        <f>'Current Income Tax Expense'!D288</f>
        <v>- - - - -</v>
      </c>
      <c r="E263" s="261" t="str">
        <f>'Current Income Tax Expense'!E288</f>
        <v>U</v>
      </c>
      <c r="F263" s="288">
        <f>ROUND(-'Current Income Tax Expense'!F288*0.245866,0)</f>
        <v>-31127</v>
      </c>
      <c r="G263" s="288">
        <f>ROUND(-'Current Income Tax Expense'!G288*0.245866,0)</f>
        <v>0</v>
      </c>
      <c r="H263" s="288">
        <f>ROUND(-'Current Income Tax Expense'!H288*0.245866,0)</f>
        <v>-31127</v>
      </c>
      <c r="I263" s="288">
        <f>-ROUND('Current Income Tax Expense'!I288*0.245866,0)</f>
        <v>0</v>
      </c>
      <c r="J263" s="288">
        <f t="shared" si="98"/>
        <v>-31127</v>
      </c>
      <c r="K263" s="261" t="str">
        <f>'Current Income Tax Expense'!K288</f>
        <v>OTHER</v>
      </c>
      <c r="L263" s="300">
        <f>SUMIF('Allocation Factors'!$B$3:$B$88,'Deferred Income Tax Expense'!K263,'Allocation Factors'!$P$3:$P$88)</f>
        <v>0</v>
      </c>
      <c r="M263" s="288">
        <f t="shared" si="99"/>
        <v>0</v>
      </c>
      <c r="N263" s="288">
        <f t="shared" si="100"/>
        <v>0</v>
      </c>
      <c r="O263" s="288">
        <f t="shared" si="101"/>
        <v>0</v>
      </c>
    </row>
    <row r="264" spans="1:15">
      <c r="A264" s="84" t="str">
        <f>'Current Income Tax Expense'!A289</f>
        <v>Reg Liability - Property Insurance Reserve - UT</v>
      </c>
      <c r="B264" s="261">
        <f>'Current Income Tax Expense'!B289</f>
        <v>287258</v>
      </c>
      <c r="C264" s="299">
        <f>'Current Income Tax Expense'!C289</f>
        <v>705.45399999999995</v>
      </c>
      <c r="D264" s="261" t="str">
        <f>'Current Income Tax Expense'!D289</f>
        <v>- - - - -</v>
      </c>
      <c r="E264" s="261" t="str">
        <f>'Current Income Tax Expense'!E289</f>
        <v>U</v>
      </c>
      <c r="F264" s="288">
        <f>ROUND(-'Current Income Tax Expense'!F289*0.245866,0)</f>
        <v>522897</v>
      </c>
      <c r="G264" s="288">
        <f>ROUND(-'Current Income Tax Expense'!G289*0.245866,0)</f>
        <v>0</v>
      </c>
      <c r="H264" s="288">
        <f>ROUND(-'Current Income Tax Expense'!H289*0.245866,0)</f>
        <v>522897</v>
      </c>
      <c r="I264" s="288">
        <f>-ROUND('Current Income Tax Expense'!I289*0.245866,0)</f>
        <v>0</v>
      </c>
      <c r="J264" s="288">
        <f t="shared" si="98"/>
        <v>522897</v>
      </c>
      <c r="K264" s="261" t="str">
        <f>'Current Income Tax Expense'!K289</f>
        <v>UT</v>
      </c>
      <c r="L264" s="300">
        <f>SUMIF('Allocation Factors'!$B$3:$B$88,'Deferred Income Tax Expense'!K264,'Allocation Factors'!$P$3:$P$88)</f>
        <v>0</v>
      </c>
      <c r="M264" s="288">
        <f t="shared" si="99"/>
        <v>0</v>
      </c>
      <c r="N264" s="288">
        <f t="shared" si="100"/>
        <v>0</v>
      </c>
      <c r="O264" s="288">
        <f t="shared" si="101"/>
        <v>0</v>
      </c>
    </row>
    <row r="265" spans="1:15">
      <c r="A265" s="84" t="str">
        <f>'Current Income Tax Expense'!A290</f>
        <v>Reg Liability Reclass - Other</v>
      </c>
      <c r="B265" s="261">
        <f>'Current Income Tax Expense'!B290</f>
        <v>287237</v>
      </c>
      <c r="C265" s="299">
        <f>'Current Income Tax Expense'!C290</f>
        <v>705.755</v>
      </c>
      <c r="D265" s="261" t="str">
        <f>'Current Income Tax Expense'!D290</f>
        <v>- - - - -</v>
      </c>
      <c r="E265" s="261" t="str">
        <f>'Current Income Tax Expense'!E290</f>
        <v>U</v>
      </c>
      <c r="F265" s="288">
        <f>ROUND(-'Current Income Tax Expense'!F290*0.245866,0)</f>
        <v>123877</v>
      </c>
      <c r="G265" s="288">
        <f>ROUND(-'Current Income Tax Expense'!G290*0.245866,0)</f>
        <v>0</v>
      </c>
      <c r="H265" s="288">
        <f>ROUND(-'Current Income Tax Expense'!H290*0.245866,0)</f>
        <v>123877</v>
      </c>
      <c r="I265" s="288">
        <f>-ROUND('Current Income Tax Expense'!I290*0.245866,0)</f>
        <v>0</v>
      </c>
      <c r="J265" s="288">
        <f t="shared" si="98"/>
        <v>123877</v>
      </c>
      <c r="K265" s="261" t="str">
        <f>'Current Income Tax Expense'!K290</f>
        <v>OTHER</v>
      </c>
      <c r="L265" s="300">
        <f>SUMIF('Allocation Factors'!$B$3:$B$88,'Deferred Income Tax Expense'!K265,'Allocation Factors'!$P$3:$P$88)</f>
        <v>0</v>
      </c>
      <c r="M265" s="288">
        <f t="shared" si="99"/>
        <v>0</v>
      </c>
      <c r="N265" s="288">
        <f t="shared" si="100"/>
        <v>0</v>
      </c>
      <c r="O265" s="288">
        <f t="shared" si="101"/>
        <v>0</v>
      </c>
    </row>
    <row r="266" spans="1:15">
      <c r="A266" s="84" t="str">
        <f>'Current Income Tax Expense'!A291</f>
        <v>Deferred Compensation Plan Benefits - PPL</v>
      </c>
      <c r="B266" s="261">
        <f>'Current Income Tax Expense'!B291</f>
        <v>287324</v>
      </c>
      <c r="C266" s="299">
        <f>'Current Income Tax Expense'!C291</f>
        <v>720.2</v>
      </c>
      <c r="D266" s="261" t="str">
        <f>'Current Income Tax Expense'!D291</f>
        <v>- - - - -</v>
      </c>
      <c r="E266" s="261" t="str">
        <f>'Current Income Tax Expense'!E291</f>
        <v>U</v>
      </c>
      <c r="F266" s="288">
        <f>ROUND(-'Current Income Tax Expense'!F291*0.245866,0)</f>
        <v>479887</v>
      </c>
      <c r="G266" s="288">
        <f>ROUND(-'Current Income Tax Expense'!G291*0.245866,0)</f>
        <v>0</v>
      </c>
      <c r="H266" s="288">
        <f>ROUND(-'Current Income Tax Expense'!H291*0.245866,0)</f>
        <v>479887</v>
      </c>
      <c r="I266" s="288">
        <f>-ROUND('Current Income Tax Expense'!I291*0.245866,0)</f>
        <v>0</v>
      </c>
      <c r="J266" s="288">
        <f t="shared" si="98"/>
        <v>479887</v>
      </c>
      <c r="K266" s="261" t="str">
        <f>'Current Income Tax Expense'!K291</f>
        <v>SO</v>
      </c>
      <c r="L266" s="300">
        <f>SUMIF('Allocation Factors'!$B$3:$B$88,'Deferred Income Tax Expense'!K266,'Allocation Factors'!$P$3:$P$88)</f>
        <v>7.0845810240555085E-2</v>
      </c>
      <c r="M266" s="288">
        <f t="shared" si="99"/>
        <v>33998</v>
      </c>
      <c r="N266" s="288">
        <f t="shared" si="100"/>
        <v>0</v>
      </c>
      <c r="O266" s="288">
        <f t="shared" si="101"/>
        <v>33998</v>
      </c>
    </row>
    <row r="267" spans="1:15">
      <c r="A267" s="84" t="str">
        <f>'Current Income Tax Expense'!A292</f>
        <v>Accrued Severance</v>
      </c>
      <c r="B267" s="261">
        <f>'Current Income Tax Expense'!B292</f>
        <v>287326</v>
      </c>
      <c r="C267" s="299">
        <f>'Current Income Tax Expense'!C292</f>
        <v>720.5</v>
      </c>
      <c r="D267" s="261" t="str">
        <f>'Current Income Tax Expense'!D292</f>
        <v>- - - - -</v>
      </c>
      <c r="E267" s="261" t="str">
        <f>'Current Income Tax Expense'!E292</f>
        <v>U</v>
      </c>
      <c r="F267" s="288">
        <f>ROUND(-'Current Income Tax Expense'!F292*0.245866,0)</f>
        <v>104052</v>
      </c>
      <c r="G267" s="288">
        <f>ROUND(-'Current Income Tax Expense'!G292*0.245866,0)</f>
        <v>0</v>
      </c>
      <c r="H267" s="288">
        <f>ROUND(-'Current Income Tax Expense'!H292*0.245866,0)</f>
        <v>104052</v>
      </c>
      <c r="I267" s="288">
        <f>-ROUND('Current Income Tax Expense'!I292*0.245866,0)</f>
        <v>0</v>
      </c>
      <c r="J267" s="288">
        <f t="shared" si="98"/>
        <v>104052</v>
      </c>
      <c r="K267" s="261" t="str">
        <f>'Current Income Tax Expense'!K292</f>
        <v>SO</v>
      </c>
      <c r="L267" s="300">
        <f>SUMIF('Allocation Factors'!$B$3:$B$88,'Deferred Income Tax Expense'!K267,'Allocation Factors'!$P$3:$P$88)</f>
        <v>7.0845810240555085E-2</v>
      </c>
      <c r="M267" s="288">
        <f t="shared" si="99"/>
        <v>7372</v>
      </c>
      <c r="N267" s="288">
        <f t="shared" si="100"/>
        <v>0</v>
      </c>
      <c r="O267" s="288">
        <f t="shared" si="101"/>
        <v>7372</v>
      </c>
    </row>
    <row r="268" spans="1:15">
      <c r="A268" s="84" t="str">
        <f>'Current Income Tax Expense'!A293</f>
        <v>FAS 158 Pension Liability</v>
      </c>
      <c r="B268" s="261">
        <f>'Current Income Tax Expense'!B293</f>
        <v>287460</v>
      </c>
      <c r="C268" s="299">
        <f>'Current Income Tax Expense'!C293</f>
        <v>720.8</v>
      </c>
      <c r="D268" s="261" t="str">
        <f>'Current Income Tax Expense'!D293</f>
        <v>- - - - -</v>
      </c>
      <c r="E268" s="261" t="str">
        <f>'Current Income Tax Expense'!E293</f>
        <v>NR</v>
      </c>
      <c r="F268" s="288">
        <f>ROUND(-'Current Income Tax Expense'!F293*0.245866,0)</f>
        <v>-2363399</v>
      </c>
      <c r="G268" s="288">
        <f>ROUND(-'Current Income Tax Expense'!G293*0.245866,0)</f>
        <v>0</v>
      </c>
      <c r="H268" s="288">
        <f>ROUND(-'Current Income Tax Expense'!H293*0.245866,0)</f>
        <v>0</v>
      </c>
      <c r="I268" s="288">
        <f>-ROUND('Current Income Tax Expense'!I293*0.245866,0)</f>
        <v>0</v>
      </c>
      <c r="J268" s="288">
        <f t="shared" si="98"/>
        <v>0</v>
      </c>
      <c r="K268" s="261" t="str">
        <f>'Current Income Tax Expense'!K293</f>
        <v>NREG</v>
      </c>
      <c r="L268" s="300">
        <f>SUMIF('Allocation Factors'!$B$3:$B$88,'Deferred Income Tax Expense'!K268,'Allocation Factors'!$P$3:$P$88)</f>
        <v>0</v>
      </c>
      <c r="M268" s="288">
        <f t="shared" si="99"/>
        <v>0</v>
      </c>
      <c r="N268" s="288">
        <f t="shared" si="100"/>
        <v>0</v>
      </c>
      <c r="O268" s="288">
        <f t="shared" si="101"/>
        <v>0</v>
      </c>
    </row>
    <row r="269" spans="1:15">
      <c r="A269" s="84" t="str">
        <f>'Current Income Tax Expense'!A294</f>
        <v>FAS 158 Pension Asset</v>
      </c>
      <c r="B269" s="261">
        <f>'Current Income Tax Expense'!B294</f>
        <v>287569</v>
      </c>
      <c r="C269" s="299">
        <f>'Current Income Tax Expense'!C294</f>
        <v>720.80499999999995</v>
      </c>
      <c r="D269" s="261" t="str">
        <f>'Current Income Tax Expense'!D294</f>
        <v>- - - - -</v>
      </c>
      <c r="E269" s="261" t="str">
        <f>'Current Income Tax Expense'!E294</f>
        <v>NR</v>
      </c>
      <c r="F269" s="288">
        <f>ROUND(-'Current Income Tax Expense'!F294*0.245866,0)</f>
        <v>6451254</v>
      </c>
      <c r="G269" s="288">
        <f>ROUND(-'Current Income Tax Expense'!G294*0.245866,0)</f>
        <v>0</v>
      </c>
      <c r="H269" s="288">
        <f>ROUND(-'Current Income Tax Expense'!H294*0.245866,0)</f>
        <v>0</v>
      </c>
      <c r="I269" s="288">
        <f>-ROUND('Current Income Tax Expense'!I294*0.245866,0)</f>
        <v>0</v>
      </c>
      <c r="J269" s="288">
        <f t="shared" ref="J269" si="102">SUM(H269:I269)</f>
        <v>0</v>
      </c>
      <c r="K269" s="261" t="str">
        <f>'Current Income Tax Expense'!K294</f>
        <v>NREG</v>
      </c>
      <c r="L269" s="300">
        <f>SUMIF('Allocation Factors'!$B$3:$B$88,'Deferred Income Tax Expense'!K269,'Allocation Factors'!$P$3:$P$88)</f>
        <v>0</v>
      </c>
      <c r="M269" s="288">
        <f t="shared" ref="M269" si="103">ROUND(H269*L269,0)</f>
        <v>0</v>
      </c>
      <c r="N269" s="288">
        <f t="shared" si="100"/>
        <v>0</v>
      </c>
      <c r="O269" s="288">
        <f t="shared" si="101"/>
        <v>0</v>
      </c>
    </row>
    <row r="270" spans="1:15">
      <c r="A270" s="84" t="str">
        <f>'Current Income Tax Expense'!A295</f>
        <v>FAS 158 Post-Retirement Asset</v>
      </c>
      <c r="B270" s="261">
        <f>'Current Income Tax Expense'!B295</f>
        <v>286909</v>
      </c>
      <c r="C270" s="299">
        <f>'Current Income Tax Expense'!C295</f>
        <v>720.81500000000005</v>
      </c>
      <c r="D270" s="261" t="str">
        <f>'Current Income Tax Expense'!D295</f>
        <v>- - - - -</v>
      </c>
      <c r="E270" s="261" t="str">
        <f>'Current Income Tax Expense'!E295</f>
        <v>NR</v>
      </c>
      <c r="F270" s="288">
        <f>ROUND(-'Current Income Tax Expense'!F295*0.245866,0)</f>
        <v>374094</v>
      </c>
      <c r="G270" s="288">
        <f>ROUND(-'Current Income Tax Expense'!G295*0.245866,0)</f>
        <v>0</v>
      </c>
      <c r="H270" s="288">
        <f>ROUND(-'Current Income Tax Expense'!H295*0.245866,0)</f>
        <v>0</v>
      </c>
      <c r="I270" s="288">
        <f>-ROUND('Current Income Tax Expense'!I295*0.245866,0)</f>
        <v>0</v>
      </c>
      <c r="J270" s="288">
        <f t="shared" si="98"/>
        <v>0</v>
      </c>
      <c r="K270" s="261" t="str">
        <f>'Current Income Tax Expense'!K295</f>
        <v>NREG</v>
      </c>
      <c r="L270" s="300">
        <f>SUMIF('Allocation Factors'!$B$3:$B$88,'Deferred Income Tax Expense'!K270,'Allocation Factors'!$P$3:$P$88)</f>
        <v>0</v>
      </c>
      <c r="M270" s="288">
        <f t="shared" si="99"/>
        <v>0</v>
      </c>
      <c r="N270" s="288">
        <f t="shared" si="100"/>
        <v>0</v>
      </c>
      <c r="O270" s="288">
        <f t="shared" si="101"/>
        <v>0</v>
      </c>
    </row>
    <row r="271" spans="1:15">
      <c r="A271" s="84" t="str">
        <f>'Current Income Tax Expense'!A296</f>
        <v>FAS 158 SERP Liability</v>
      </c>
      <c r="B271" s="261">
        <f>'Current Income Tax Expense'!B296</f>
        <v>287462</v>
      </c>
      <c r="C271" s="299">
        <f>'Current Income Tax Expense'!C296</f>
        <v>720.82</v>
      </c>
      <c r="D271" s="261" t="str">
        <f>'Current Income Tax Expense'!D296</f>
        <v>- - - - -</v>
      </c>
      <c r="E271" s="261" t="str">
        <f>'Current Income Tax Expense'!E296</f>
        <v>NR</v>
      </c>
      <c r="F271" s="288">
        <f>ROUND(-'Current Income Tax Expense'!F296*0.245866,0)</f>
        <v>430617</v>
      </c>
      <c r="G271" s="288">
        <f>ROUND(-'Current Income Tax Expense'!G296*0.245866,0)</f>
        <v>0</v>
      </c>
      <c r="H271" s="288">
        <f>ROUND(-'Current Income Tax Expense'!H296*0.245866,0)</f>
        <v>0</v>
      </c>
      <c r="I271" s="288">
        <f>-ROUND('Current Income Tax Expense'!I296*0.245866,0)</f>
        <v>0</v>
      </c>
      <c r="J271" s="288">
        <f t="shared" si="98"/>
        <v>0</v>
      </c>
      <c r="K271" s="261" t="str">
        <f>'Current Income Tax Expense'!K296</f>
        <v>NREG</v>
      </c>
      <c r="L271" s="300">
        <f>SUMIF('Allocation Factors'!$B$3:$B$88,'Deferred Income Tax Expense'!K271,'Allocation Factors'!$P$3:$P$88)</f>
        <v>0</v>
      </c>
      <c r="M271" s="288">
        <f t="shared" si="99"/>
        <v>0</v>
      </c>
      <c r="N271" s="288">
        <f t="shared" si="100"/>
        <v>0</v>
      </c>
      <c r="O271" s="288">
        <f t="shared" si="101"/>
        <v>0</v>
      </c>
    </row>
    <row r="272" spans="1:15">
      <c r="A272" s="84" t="str">
        <f>'Current Income Tax Expense'!A297</f>
        <v xml:space="preserve">Wasatch Workers Comp Reserve </v>
      </c>
      <c r="B272" s="261">
        <f>'Current Income Tax Expense'!B297</f>
        <v>287373</v>
      </c>
      <c r="C272" s="299">
        <f>'Current Income Tax Expense'!C297</f>
        <v>910.58</v>
      </c>
      <c r="D272" s="261" t="str">
        <f>'Current Income Tax Expense'!D297</f>
        <v>- - - - -</v>
      </c>
      <c r="E272" s="261" t="str">
        <f>'Current Income Tax Expense'!E297</f>
        <v>NR</v>
      </c>
      <c r="F272" s="288">
        <f>ROUND(-'Current Income Tax Expense'!F297*0.245866,0)</f>
        <v>33160</v>
      </c>
      <c r="G272" s="288">
        <f>ROUND(-'Current Income Tax Expense'!G297*0.245866,0)</f>
        <v>0</v>
      </c>
      <c r="H272" s="288">
        <f>ROUND(-'Current Income Tax Expense'!H297*0.245866,0)</f>
        <v>0</v>
      </c>
      <c r="I272" s="288">
        <f>-ROUND('Current Income Tax Expense'!I297*0.245866,0)</f>
        <v>0</v>
      </c>
      <c r="J272" s="288">
        <f t="shared" si="98"/>
        <v>0</v>
      </c>
      <c r="K272" s="261" t="str">
        <f>'Current Income Tax Expense'!K297</f>
        <v>NREG</v>
      </c>
      <c r="L272" s="300">
        <f>SUMIF('Allocation Factors'!$B$3:$B$88,'Deferred Income Tax Expense'!K272,'Allocation Factors'!$P$3:$P$88)</f>
        <v>0</v>
      </c>
      <c r="M272" s="288">
        <f t="shared" si="99"/>
        <v>0</v>
      </c>
      <c r="N272" s="288">
        <f t="shared" si="100"/>
        <v>0</v>
      </c>
      <c r="O272" s="288">
        <f t="shared" si="101"/>
        <v>0</v>
      </c>
    </row>
    <row r="273" spans="1:17">
      <c r="A273" s="84" t="str">
        <f>'Current Income Tax Expense'!A298</f>
        <v>Bridger Coal Company Mine Reclamation Costs</v>
      </c>
      <c r="B273" s="261">
        <f>'Current Income Tax Expense'!B298</f>
        <v>287266</v>
      </c>
      <c r="C273" s="299">
        <f>'Current Income Tax Expense'!C298</f>
        <v>920.11500000000001</v>
      </c>
      <c r="D273" s="261" t="str">
        <f>'Current Income Tax Expense'!D298</f>
        <v>- - - - -</v>
      </c>
      <c r="E273" s="261" t="str">
        <f>'Current Income Tax Expense'!E298</f>
        <v>NR</v>
      </c>
      <c r="F273" s="288">
        <f>ROUND(-'Current Income Tax Expense'!F298*0.245866,0)</f>
        <v>-3329885</v>
      </c>
      <c r="G273" s="288">
        <f>ROUND(-'Current Income Tax Expense'!G298*0.245866,0)</f>
        <v>0</v>
      </c>
      <c r="H273" s="288">
        <f>ROUND(-'Current Income Tax Expense'!H298*0.245866,0)</f>
        <v>0</v>
      </c>
      <c r="I273" s="288">
        <f>-ROUND('Current Income Tax Expense'!I298*0.245866,0)</f>
        <v>0</v>
      </c>
      <c r="J273" s="288">
        <f t="shared" ref="J273" si="104">SUM(H273:I273)</f>
        <v>0</v>
      </c>
      <c r="K273" s="261" t="str">
        <f>'Current Income Tax Expense'!K298</f>
        <v>NREG</v>
      </c>
      <c r="L273" s="300">
        <f>SUMIF('Allocation Factors'!$B$3:$B$88,'Deferred Income Tax Expense'!K273,'Allocation Factors'!$P$3:$P$88)</f>
        <v>0</v>
      </c>
      <c r="M273" s="288">
        <f t="shared" ref="M273" si="105">ROUND(H273*L273,0)</f>
        <v>0</v>
      </c>
      <c r="N273" s="288">
        <f t="shared" si="100"/>
        <v>0</v>
      </c>
      <c r="O273" s="288">
        <f t="shared" si="101"/>
        <v>0</v>
      </c>
    </row>
    <row r="274" spans="1:17">
      <c r="A274" s="84" t="str">
        <f>+'Current Income Tax Expense'!A299</f>
        <v>PP&amp;E Adjustment - CA</v>
      </c>
      <c r="B274" s="261" t="str">
        <f>'Current Income Tax Expense'!B299</f>
        <v>- - - - -</v>
      </c>
      <c r="C274" s="299" t="str">
        <f>'Current Income Tax Expense'!C299</f>
        <v>- - - - -</v>
      </c>
      <c r="D274" s="261" t="s">
        <v>584</v>
      </c>
      <c r="E274" s="261" t="str">
        <f>'Current Income Tax Expense'!E299</f>
        <v>U</v>
      </c>
      <c r="F274" s="288">
        <f>ROUND(-'Current Income Tax Expense'!F299*0.245866,0)</f>
        <v>0</v>
      </c>
      <c r="G274" s="288">
        <f>ROUND(-'Current Income Tax Expense'!G299*0.245866,0)</f>
        <v>0</v>
      </c>
      <c r="H274" s="288">
        <f>ROUND(-'Current Income Tax Expense'!H299*0.245866,0)</f>
        <v>0</v>
      </c>
      <c r="I274" s="288">
        <f>-ROUND('Current Income Tax Expense'!I299*0.245866,0)</f>
        <v>142685</v>
      </c>
      <c r="J274" s="288">
        <f>SUM(H274:I274)</f>
        <v>142685</v>
      </c>
      <c r="K274" s="261" t="str">
        <f>'Current Income Tax Expense'!K299</f>
        <v>CA</v>
      </c>
      <c r="L274" s="300">
        <f>SUMIF('Allocation Factors'!$B$3:$B$88,'Deferred Income Tax Expense'!K274,'Allocation Factors'!$P$3:$P$88)</f>
        <v>0</v>
      </c>
      <c r="M274" s="288">
        <f>ROUND(H274*L274,0)</f>
        <v>0</v>
      </c>
      <c r="N274" s="288">
        <f>ROUND(SUM(I274:I274)*L274,0)</f>
        <v>0</v>
      </c>
      <c r="O274" s="288">
        <f>SUM(M274:N274)</f>
        <v>0</v>
      </c>
      <c r="Q274" s="186"/>
    </row>
    <row r="275" spans="1:17">
      <c r="A275" s="84" t="str">
        <f>+'Current Income Tax Expense'!A300</f>
        <v>PP&amp;E Adjustment - CAEE</v>
      </c>
      <c r="B275" s="261" t="str">
        <f>'Current Income Tax Expense'!B300</f>
        <v>- - - - -</v>
      </c>
      <c r="C275" s="299" t="str">
        <f>'Current Income Tax Expense'!C300</f>
        <v>- - - - -</v>
      </c>
      <c r="D275" s="261" t="s">
        <v>584</v>
      </c>
      <c r="E275" s="261" t="str">
        <f>'Current Income Tax Expense'!E300</f>
        <v>U</v>
      </c>
      <c r="F275" s="288">
        <f>ROUND(-'Current Income Tax Expense'!F300*0.245866,0)</f>
        <v>0</v>
      </c>
      <c r="G275" s="288">
        <f>ROUND(-'Current Income Tax Expense'!G300*0.245866,0)</f>
        <v>0</v>
      </c>
      <c r="H275" s="288">
        <f>ROUND(-'Current Income Tax Expense'!H300*0.245866,0)</f>
        <v>0</v>
      </c>
      <c r="I275" s="288">
        <f>-ROUND('Current Income Tax Expense'!I300*0.245866,0)</f>
        <v>2062</v>
      </c>
      <c r="J275" s="288">
        <f>SUM(H275:I275)</f>
        <v>2062</v>
      </c>
      <c r="K275" s="261" t="str">
        <f>'Current Income Tax Expense'!K300</f>
        <v>CAEE</v>
      </c>
      <c r="L275" s="300">
        <f>SUMIF('Allocation Factors'!$B$3:$B$88,'Deferred Income Tax Expense'!K275,'Allocation Factors'!$P$3:$P$88)</f>
        <v>0</v>
      </c>
      <c r="M275" s="288">
        <f>ROUND(H275*L275,0)</f>
        <v>0</v>
      </c>
      <c r="N275" s="288">
        <f>ROUND(SUM(I275:I275)*L275,0)</f>
        <v>0</v>
      </c>
      <c r="O275" s="288">
        <f>SUM(M275:N275)</f>
        <v>0</v>
      </c>
      <c r="Q275" s="186"/>
    </row>
    <row r="276" spans="1:17">
      <c r="A276" s="84" t="str">
        <f>+'Current Income Tax Expense'!A301</f>
        <v>PP&amp;E Adjustment - CAGE</v>
      </c>
      <c r="B276" s="261" t="str">
        <f>'Current Income Tax Expense'!B301</f>
        <v>- - - - -</v>
      </c>
      <c r="C276" s="299" t="str">
        <f>'Current Income Tax Expense'!C301</f>
        <v>- - - - -</v>
      </c>
      <c r="D276" s="261" t="s">
        <v>584</v>
      </c>
      <c r="E276" s="261" t="str">
        <f>'Current Income Tax Expense'!E301</f>
        <v>U</v>
      </c>
      <c r="F276" s="288">
        <f>ROUND(-'Current Income Tax Expense'!F301*0.245866,0)</f>
        <v>0</v>
      </c>
      <c r="G276" s="288">
        <f>ROUND(-'Current Income Tax Expense'!G301*0.245866,0)</f>
        <v>0</v>
      </c>
      <c r="H276" s="288">
        <f>ROUND(-'Current Income Tax Expense'!H301*0.245866,0)</f>
        <v>0</v>
      </c>
      <c r="I276" s="288">
        <f>-ROUND('Current Income Tax Expense'!I301*0.245866,0)</f>
        <v>-49607</v>
      </c>
      <c r="J276" s="288">
        <f t="shared" ref="J276" si="106">SUM(H276:I276)</f>
        <v>-49607</v>
      </c>
      <c r="K276" s="261" t="str">
        <f>'Current Income Tax Expense'!K301</f>
        <v>CAGE</v>
      </c>
      <c r="L276" s="300">
        <f>SUMIF('Allocation Factors'!$B$3:$B$88,'Deferred Income Tax Expense'!K276,'Allocation Factors'!$P$3:$P$88)</f>
        <v>0</v>
      </c>
      <c r="M276" s="288">
        <f t="shared" ref="M276" si="107">ROUND(H276*L276,0)</f>
        <v>0</v>
      </c>
      <c r="N276" s="288">
        <f t="shared" ref="N276" si="108">ROUND(SUM(I276:I276)*L276,0)</f>
        <v>0</v>
      </c>
      <c r="O276" s="288">
        <f t="shared" ref="O276" si="109">SUM(M276:N276)</f>
        <v>0</v>
      </c>
      <c r="Q276" s="367"/>
    </row>
    <row r="277" spans="1:17">
      <c r="A277" s="84" t="str">
        <f>+'Current Income Tax Expense'!A302</f>
        <v>PP&amp;E Adjustment - CAGW</v>
      </c>
      <c r="B277" s="261" t="str">
        <f>'Current Income Tax Expense'!B302</f>
        <v>- - - - -</v>
      </c>
      <c r="C277" s="299" t="str">
        <f>'Current Income Tax Expense'!C302</f>
        <v>- - - - -</v>
      </c>
      <c r="D277" s="261" t="s">
        <v>584</v>
      </c>
      <c r="E277" s="261" t="str">
        <f>'Current Income Tax Expense'!E302</f>
        <v>U</v>
      </c>
      <c r="F277" s="288">
        <f>ROUND(-'Current Income Tax Expense'!F302*0.245866,0)</f>
        <v>0</v>
      </c>
      <c r="G277" s="288">
        <f>ROUND(-'Current Income Tax Expense'!G302*0.245866,0)</f>
        <v>0</v>
      </c>
      <c r="H277" s="288">
        <f>ROUND(-'Current Income Tax Expense'!H302*0.245866,0)</f>
        <v>0</v>
      </c>
      <c r="I277" s="288">
        <f>-ROUND('Current Income Tax Expense'!I302*0.245866,0)</f>
        <v>396113</v>
      </c>
      <c r="J277" s="288">
        <f t="shared" ref="J277:J282" si="110">SUM(H277:I277)</f>
        <v>396113</v>
      </c>
      <c r="K277" s="261" t="str">
        <f>'Current Income Tax Expense'!K302</f>
        <v>CAGW</v>
      </c>
      <c r="L277" s="300">
        <f>SUMIF('Allocation Factors'!$B$3:$B$88,'Deferred Income Tax Expense'!K277,'Allocation Factors'!$P$3:$P$88)</f>
        <v>0.22162982918040364</v>
      </c>
      <c r="M277" s="288">
        <f t="shared" ref="M277" si="111">ROUND(H277*L277,0)</f>
        <v>0</v>
      </c>
      <c r="N277" s="288">
        <f t="shared" ref="N277" si="112">ROUND(SUM(I277:I277)*L277,0)</f>
        <v>87790</v>
      </c>
      <c r="O277" s="288">
        <f t="shared" ref="O277" si="113">SUM(M277:N277)</f>
        <v>87790</v>
      </c>
    </row>
    <row r="278" spans="1:17">
      <c r="A278" s="84" t="str">
        <f>+'Current Income Tax Expense'!A303</f>
        <v>PP&amp;E Adjustment - CN</v>
      </c>
      <c r="B278" s="261" t="str">
        <f>'Current Income Tax Expense'!B303</f>
        <v>- - - - -</v>
      </c>
      <c r="C278" s="299" t="str">
        <f>'Current Income Tax Expense'!C303</f>
        <v>- - - - -</v>
      </c>
      <c r="D278" s="261" t="s">
        <v>584</v>
      </c>
      <c r="E278" s="261" t="str">
        <f>'Current Income Tax Expense'!E303</f>
        <v>U</v>
      </c>
      <c r="F278" s="288">
        <f>ROUND(-'Current Income Tax Expense'!F303*0.245866,0)</f>
        <v>0</v>
      </c>
      <c r="G278" s="288">
        <f>ROUND(-'Current Income Tax Expense'!G303*0.245866,0)</f>
        <v>0</v>
      </c>
      <c r="H278" s="288">
        <f>ROUND(-'Current Income Tax Expense'!H303*0.245866,0)</f>
        <v>0</v>
      </c>
      <c r="I278" s="288">
        <f>-ROUND('Current Income Tax Expense'!I303*0.245866,0)</f>
        <v>223206</v>
      </c>
      <c r="J278" s="288">
        <f>SUM(H278:I278)</f>
        <v>223206</v>
      </c>
      <c r="K278" s="261" t="str">
        <f>'Current Income Tax Expense'!K303</f>
        <v>CN</v>
      </c>
      <c r="L278" s="300">
        <f>SUMIF('Allocation Factors'!$B$3:$B$88,'Deferred Income Tax Expense'!K278,'Allocation Factors'!$P$3:$P$88)</f>
        <v>6.742981175467383E-2</v>
      </c>
      <c r="M278" s="288">
        <f>ROUND(H278*L278,0)</f>
        <v>0</v>
      </c>
      <c r="N278" s="288">
        <f>ROUND(SUM(I278:I278)*L278,0)</f>
        <v>15051</v>
      </c>
      <c r="O278" s="288">
        <f>SUM(M278:N278)</f>
        <v>15051</v>
      </c>
      <c r="Q278" s="186"/>
    </row>
    <row r="279" spans="1:17">
      <c r="A279" s="84" t="str">
        <f>+'Current Income Tax Expense'!A304</f>
        <v>PP&amp;E Adjustment - IDU</v>
      </c>
      <c r="B279" s="261" t="str">
        <f>'Current Income Tax Expense'!B304</f>
        <v>- - - - -</v>
      </c>
      <c r="C279" s="299" t="str">
        <f>'Current Income Tax Expense'!C304</f>
        <v>- - - - -</v>
      </c>
      <c r="D279" s="261" t="s">
        <v>584</v>
      </c>
      <c r="E279" s="261" t="str">
        <f>'Current Income Tax Expense'!E304</f>
        <v>U</v>
      </c>
      <c r="F279" s="288">
        <f>ROUND(-'Current Income Tax Expense'!F304*0.245866,0)</f>
        <v>0</v>
      </c>
      <c r="G279" s="288">
        <f>ROUND(-'Current Income Tax Expense'!G304*0.245866,0)</f>
        <v>0</v>
      </c>
      <c r="H279" s="288">
        <f>ROUND(-'Current Income Tax Expense'!H304*0.245866,0)</f>
        <v>0</v>
      </c>
      <c r="I279" s="288">
        <f>-ROUND('Current Income Tax Expense'!I304*0.245866,0)</f>
        <v>-13789</v>
      </c>
      <c r="J279" s="288">
        <f>SUM(H279:I279)</f>
        <v>-13789</v>
      </c>
      <c r="K279" s="261" t="str">
        <f>'Current Income Tax Expense'!K304</f>
        <v>IDU</v>
      </c>
      <c r="L279" s="300">
        <f>SUMIF('Allocation Factors'!$B$3:$B$88,'Deferred Income Tax Expense'!K279,'Allocation Factors'!$P$3:$P$88)</f>
        <v>0</v>
      </c>
      <c r="M279" s="288">
        <f>ROUND(H279*L279,0)</f>
        <v>0</v>
      </c>
      <c r="N279" s="288">
        <f>ROUND(SUM(I279:I279)*L279,0)</f>
        <v>0</v>
      </c>
      <c r="O279" s="288">
        <f>SUM(M279:N279)</f>
        <v>0</v>
      </c>
      <c r="Q279" s="186"/>
    </row>
    <row r="280" spans="1:17">
      <c r="A280" s="84" t="str">
        <f>+'Current Income Tax Expense'!A305</f>
        <v>PP&amp;E Adjustment - JBG</v>
      </c>
      <c r="B280" s="261" t="str">
        <f>'Current Income Tax Expense'!B305</f>
        <v>- - - - -</v>
      </c>
      <c r="C280" s="299" t="str">
        <f>'Current Income Tax Expense'!C305</f>
        <v>- - - - -</v>
      </c>
      <c r="D280" s="261" t="s">
        <v>584</v>
      </c>
      <c r="E280" s="261" t="str">
        <f>'Current Income Tax Expense'!E305</f>
        <v>U</v>
      </c>
      <c r="F280" s="288">
        <f>ROUND(-'Current Income Tax Expense'!F305*0.245866,0)</f>
        <v>0</v>
      </c>
      <c r="G280" s="288">
        <f>ROUND(-'Current Income Tax Expense'!G305*0.245866,0)</f>
        <v>0</v>
      </c>
      <c r="H280" s="288">
        <f>ROUND(-'Current Income Tax Expense'!H305*0.245866,0)</f>
        <v>0</v>
      </c>
      <c r="I280" s="288">
        <f>-ROUND('Current Income Tax Expense'!I305*0.245866,0)</f>
        <v>783754</v>
      </c>
      <c r="J280" s="288">
        <f t="shared" si="110"/>
        <v>783754</v>
      </c>
      <c r="K280" s="261" t="str">
        <f>'Current Income Tax Expense'!K305</f>
        <v>JBG</v>
      </c>
      <c r="L280" s="300">
        <f>SUMIF('Allocation Factors'!$B$3:$B$88,'Deferred Income Tax Expense'!K280,'Allocation Factors'!$P$3:$P$88)</f>
        <v>0.22162982918040364</v>
      </c>
      <c r="M280" s="288">
        <f t="shared" ref="M280:M282" si="114">ROUND(H280*L280,0)</f>
        <v>0</v>
      </c>
      <c r="N280" s="288">
        <f t="shared" ref="N280:N282" si="115">ROUND(SUM(I280:I280)*L280,0)</f>
        <v>173703</v>
      </c>
      <c r="O280" s="288">
        <f t="shared" ref="O280:O282" si="116">SUM(M280:N280)</f>
        <v>173703</v>
      </c>
    </row>
    <row r="281" spans="1:17">
      <c r="A281" s="84" t="str">
        <f>+'Current Income Tax Expense'!A307</f>
        <v>PP&amp;E Adjustment - SG</v>
      </c>
      <c r="B281" s="261" t="str">
        <f>'Current Income Tax Expense'!B307</f>
        <v>- - - - -</v>
      </c>
      <c r="C281" s="299" t="str">
        <f>'Current Income Tax Expense'!C307</f>
        <v>- - - - -</v>
      </c>
      <c r="D281" s="261" t="s">
        <v>584</v>
      </c>
      <c r="E281" s="261" t="str">
        <f>'Current Income Tax Expense'!E307</f>
        <v>U</v>
      </c>
      <c r="F281" s="288">
        <f>ROUND(-'Current Income Tax Expense'!F307*0.245866,0)</f>
        <v>0</v>
      </c>
      <c r="G281" s="288">
        <f>ROUND(-'Current Income Tax Expense'!G307*0.245866,0)</f>
        <v>0</v>
      </c>
      <c r="H281" s="288">
        <f>ROUND(-'Current Income Tax Expense'!H307*0.245866,0)</f>
        <v>0</v>
      </c>
      <c r="I281" s="288">
        <f>-ROUND('Current Income Tax Expense'!I307*0.245866,0)</f>
        <v>-1877254</v>
      </c>
      <c r="J281" s="288">
        <f t="shared" si="110"/>
        <v>-1877254</v>
      </c>
      <c r="K281" s="261" t="str">
        <f>'Current Income Tax Expense'!K307</f>
        <v>SG</v>
      </c>
      <c r="L281" s="300">
        <f>SUMIF('Allocation Factors'!$B$3:$B$88,'Deferred Income Tax Expense'!K281,'Allocation Factors'!$P$3:$P$88)</f>
        <v>7.9787774498314715E-2</v>
      </c>
      <c r="M281" s="288">
        <f t="shared" si="114"/>
        <v>0</v>
      </c>
      <c r="N281" s="288">
        <f>ROUND(SUM(I281:I281)*L281,0)</f>
        <v>-149782</v>
      </c>
      <c r="O281" s="288">
        <f t="shared" si="116"/>
        <v>-149782</v>
      </c>
    </row>
    <row r="282" spans="1:17">
      <c r="A282" s="84" t="str">
        <f>+'Current Income Tax Expense'!A308</f>
        <v>PP&amp;E Adjustment - SO</v>
      </c>
      <c r="B282" s="261" t="str">
        <f>'Current Income Tax Expense'!B308</f>
        <v>- - - - -</v>
      </c>
      <c r="C282" s="299" t="str">
        <f>'Current Income Tax Expense'!C308</f>
        <v>- - - - -</v>
      </c>
      <c r="D282" s="261" t="s">
        <v>584</v>
      </c>
      <c r="E282" s="261" t="str">
        <f>'Current Income Tax Expense'!E308</f>
        <v>U</v>
      </c>
      <c r="F282" s="288">
        <f>ROUND(-'Current Income Tax Expense'!F308*0.245866,0)</f>
        <v>0</v>
      </c>
      <c r="G282" s="288">
        <f>ROUND(-'Current Income Tax Expense'!G308*0.245866,0)</f>
        <v>0</v>
      </c>
      <c r="H282" s="288">
        <f>ROUND(-'Current Income Tax Expense'!H308*0.245866,0)</f>
        <v>0</v>
      </c>
      <c r="I282" s="288">
        <f>-ROUND('Current Income Tax Expense'!I308*0.245866,0)</f>
        <v>-13260415</v>
      </c>
      <c r="J282" s="288">
        <f t="shared" si="110"/>
        <v>-13260415</v>
      </c>
      <c r="K282" s="261" t="str">
        <f>'Current Income Tax Expense'!K308</f>
        <v>SO</v>
      </c>
      <c r="L282" s="300">
        <f>SUMIF('Allocation Factors'!$B$3:$B$88,'Deferred Income Tax Expense'!K282,'Allocation Factors'!$P$3:$P$88)</f>
        <v>7.0845810240555085E-2</v>
      </c>
      <c r="M282" s="288">
        <f t="shared" si="114"/>
        <v>0</v>
      </c>
      <c r="N282" s="288">
        <f t="shared" si="115"/>
        <v>-939445</v>
      </c>
      <c r="O282" s="288">
        <f t="shared" si="116"/>
        <v>-939445</v>
      </c>
      <c r="Q282" s="186"/>
    </row>
    <row r="283" spans="1:17">
      <c r="A283" s="84" t="str">
        <f>+'Current Income Tax Expense'!A306</f>
        <v>PP&amp;E Adjustment - OR</v>
      </c>
      <c r="B283" s="261" t="str">
        <f>'Current Income Tax Expense'!B306</f>
        <v>- - - - -</v>
      </c>
      <c r="C283" s="299" t="str">
        <f>'Current Income Tax Expense'!C306</f>
        <v>- - - - -</v>
      </c>
      <c r="D283" s="261" t="s">
        <v>584</v>
      </c>
      <c r="E283" s="261" t="str">
        <f>'Current Income Tax Expense'!E306</f>
        <v>U</v>
      </c>
      <c r="F283" s="288">
        <f>ROUND(-'Current Income Tax Expense'!F306*0.245866,0)</f>
        <v>0</v>
      </c>
      <c r="G283" s="288">
        <f>ROUND(-'Current Income Tax Expense'!G306*0.245866,0)</f>
        <v>0</v>
      </c>
      <c r="H283" s="288">
        <f>ROUND(-'Current Income Tax Expense'!H306*0.245866,0)</f>
        <v>0</v>
      </c>
      <c r="I283" s="288">
        <f>-ROUND('Current Income Tax Expense'!I306*0.245866,0)</f>
        <v>223897</v>
      </c>
      <c r="J283" s="288">
        <f t="shared" ref="J283:J286" si="117">SUM(H283:I283)</f>
        <v>223897</v>
      </c>
      <c r="K283" s="261" t="str">
        <f>'Current Income Tax Expense'!K306</f>
        <v>OR</v>
      </c>
      <c r="L283" s="300">
        <f>SUMIF('Allocation Factors'!$B$3:$B$88,'Deferred Income Tax Expense'!K283,'Allocation Factors'!$P$3:$P$88)</f>
        <v>0</v>
      </c>
      <c r="M283" s="288">
        <f t="shared" ref="M283:M286" si="118">ROUND(H283*L283,0)</f>
        <v>0</v>
      </c>
      <c r="N283" s="288">
        <f t="shared" ref="N283:N286" si="119">ROUND(SUM(I283:I283)*L283,0)</f>
        <v>0</v>
      </c>
      <c r="O283" s="288">
        <f t="shared" ref="O283:O286" si="120">SUM(M283:N283)</f>
        <v>0</v>
      </c>
      <c r="Q283" s="186"/>
    </row>
    <row r="284" spans="1:17">
      <c r="A284" s="84" t="str">
        <f>+'Current Income Tax Expense'!A310</f>
        <v>PP&amp;E Adjustment - WA</v>
      </c>
      <c r="B284" s="261" t="str">
        <f>'Current Income Tax Expense'!B310</f>
        <v>- - - - -</v>
      </c>
      <c r="C284" s="299" t="str">
        <f>'Current Income Tax Expense'!C310</f>
        <v>- - - - -</v>
      </c>
      <c r="D284" s="261" t="s">
        <v>584</v>
      </c>
      <c r="E284" s="261" t="str">
        <f>'Current Income Tax Expense'!E310</f>
        <v>U</v>
      </c>
      <c r="F284" s="288">
        <f>ROUND(-'Current Income Tax Expense'!F310*0.245866,0)</f>
        <v>0</v>
      </c>
      <c r="G284" s="288">
        <f>ROUND(-'Current Income Tax Expense'!G310*0.245866,0)</f>
        <v>0</v>
      </c>
      <c r="H284" s="288">
        <f>ROUND(-'Current Income Tax Expense'!H310*0.245866,0)</f>
        <v>0</v>
      </c>
      <c r="I284" s="288">
        <f>-ROUND('Current Income Tax Expense'!I310*0.245866,0)</f>
        <v>29101</v>
      </c>
      <c r="J284" s="288">
        <f t="shared" si="117"/>
        <v>29101</v>
      </c>
      <c r="K284" s="261" t="str">
        <f>'Current Income Tax Expense'!K310</f>
        <v>WA</v>
      </c>
      <c r="L284" s="300">
        <f>SUMIF('Allocation Factors'!$B$3:$B$88,'Deferred Income Tax Expense'!K284,'Allocation Factors'!$P$3:$P$88)</f>
        <v>1</v>
      </c>
      <c r="M284" s="288">
        <f t="shared" si="118"/>
        <v>0</v>
      </c>
      <c r="N284" s="288">
        <f t="shared" si="119"/>
        <v>29101</v>
      </c>
      <c r="O284" s="288">
        <f t="shared" si="120"/>
        <v>29101</v>
      </c>
      <c r="Q284" s="186"/>
    </row>
    <row r="285" spans="1:17">
      <c r="A285" s="84" t="str">
        <f>+'Current Income Tax Expense'!A311</f>
        <v>PP&amp;E Adjustment - WYP</v>
      </c>
      <c r="B285" s="261" t="str">
        <f>'Current Income Tax Expense'!B311</f>
        <v>- - - - -</v>
      </c>
      <c r="C285" s="299" t="str">
        <f>'Current Income Tax Expense'!C311</f>
        <v>- - - - -</v>
      </c>
      <c r="D285" s="261" t="s">
        <v>584</v>
      </c>
      <c r="E285" s="261" t="str">
        <f>'Current Income Tax Expense'!E311</f>
        <v>U</v>
      </c>
      <c r="F285" s="288">
        <f>ROUND(-'Current Income Tax Expense'!F311*0.245866,0)</f>
        <v>0</v>
      </c>
      <c r="G285" s="288">
        <f>ROUND(-'Current Income Tax Expense'!G311*0.245866,0)</f>
        <v>0</v>
      </c>
      <c r="H285" s="288">
        <f>ROUND(-'Current Income Tax Expense'!H311*0.245866,0)</f>
        <v>0</v>
      </c>
      <c r="I285" s="288">
        <f>-ROUND('Current Income Tax Expense'!I311*0.245866,0)</f>
        <v>200442</v>
      </c>
      <c r="J285" s="288">
        <f t="shared" si="117"/>
        <v>200442</v>
      </c>
      <c r="K285" s="261" t="str">
        <f>'Current Income Tax Expense'!K311</f>
        <v>WYP</v>
      </c>
      <c r="L285" s="300">
        <f>SUMIF('Allocation Factors'!$B$3:$B$88,'Deferred Income Tax Expense'!K285,'Allocation Factors'!$P$3:$P$88)</f>
        <v>0</v>
      </c>
      <c r="M285" s="288">
        <f t="shared" si="118"/>
        <v>0</v>
      </c>
      <c r="N285" s="288">
        <f t="shared" si="119"/>
        <v>0</v>
      </c>
      <c r="O285" s="288">
        <f t="shared" si="120"/>
        <v>0</v>
      </c>
      <c r="Q285" s="186"/>
    </row>
    <row r="286" spans="1:17">
      <c r="A286" s="84" t="str">
        <f>+'Current Income Tax Expense'!A309</f>
        <v>PP&amp;E Adjustment - UT</v>
      </c>
      <c r="B286" s="261" t="str">
        <f>'Current Income Tax Expense'!B309</f>
        <v>- - - - -</v>
      </c>
      <c r="C286" s="299" t="str">
        <f>'Current Income Tax Expense'!C309</f>
        <v>- - - - -</v>
      </c>
      <c r="D286" s="261" t="s">
        <v>584</v>
      </c>
      <c r="E286" s="261" t="str">
        <f>'Current Income Tax Expense'!E309</f>
        <v>U</v>
      </c>
      <c r="F286" s="288">
        <f>ROUND(-'Current Income Tax Expense'!F309*0.245866,0)</f>
        <v>0</v>
      </c>
      <c r="G286" s="288">
        <f>ROUND(-'Current Income Tax Expense'!G309*0.245866,0)</f>
        <v>0</v>
      </c>
      <c r="H286" s="288">
        <f>ROUND(-'Current Income Tax Expense'!H309*0.245866,0)</f>
        <v>0</v>
      </c>
      <c r="I286" s="288">
        <f>-ROUND('Current Income Tax Expense'!I309*0.245866,0)</f>
        <v>-388306</v>
      </c>
      <c r="J286" s="288">
        <f t="shared" si="117"/>
        <v>-388306</v>
      </c>
      <c r="K286" s="261" t="str">
        <f>'Current Income Tax Expense'!K309</f>
        <v>UT</v>
      </c>
      <c r="L286" s="300">
        <f>SUMIF('Allocation Factors'!$B$3:$B$88,'Deferred Income Tax Expense'!K286,'Allocation Factors'!$P$3:$P$88)</f>
        <v>0</v>
      </c>
      <c r="M286" s="288">
        <f t="shared" si="118"/>
        <v>0</v>
      </c>
      <c r="N286" s="288">
        <f t="shared" si="119"/>
        <v>0</v>
      </c>
      <c r="O286" s="288">
        <f t="shared" si="120"/>
        <v>0</v>
      </c>
      <c r="Q286" s="186"/>
    </row>
    <row r="287" spans="1:17">
      <c r="A287" s="84" t="str">
        <f>+'Current Income Tax Expense'!A312</f>
        <v>Colstrip #3 Removal</v>
      </c>
      <c r="B287" s="261" t="str">
        <f>'Current Income Tax Expense'!B312</f>
        <v>- - - - -</v>
      </c>
      <c r="C287" s="299" t="str">
        <f>'Current Income Tax Expense'!C312</f>
        <v>- - - - -</v>
      </c>
      <c r="D287" s="261">
        <f>'Current Income Tax Expense'!D312</f>
        <v>10.3</v>
      </c>
      <c r="E287" s="261" t="str">
        <f>'Current Income Tax Expense'!E312</f>
        <v>U</v>
      </c>
      <c r="F287" s="288">
        <f>ROUND(-'Current Income Tax Expense'!F312*0.245866,0)</f>
        <v>0</v>
      </c>
      <c r="G287" s="288">
        <f>ROUND(-'Current Income Tax Expense'!G312*0.245866,0)</f>
        <v>0</v>
      </c>
      <c r="H287" s="288">
        <f>ROUND(-'Current Income Tax Expense'!H312*0.245866,0)</f>
        <v>0</v>
      </c>
      <c r="I287" s="288">
        <v>2588141</v>
      </c>
      <c r="J287" s="288">
        <f t="shared" ref="J287" si="121">SUM(H287:I287)</f>
        <v>2588141</v>
      </c>
      <c r="K287" s="261" t="str">
        <f>'Current Income Tax Expense'!K312</f>
        <v>CAGW</v>
      </c>
      <c r="L287" s="300">
        <f>SUMIF('Allocation Factors'!$B$3:$B$88,'Deferred Income Tax Expense'!K287,'Allocation Factors'!$P$3:$P$88)</f>
        <v>0.22162982918040364</v>
      </c>
      <c r="M287" s="288">
        <f t="shared" ref="M287" si="122">ROUND(H287*L287,0)</f>
        <v>0</v>
      </c>
      <c r="N287" s="288">
        <f t="shared" ref="N287" si="123">ROUND(SUM(I287:I287)*L287,0)</f>
        <v>573609</v>
      </c>
      <c r="O287" s="288">
        <f t="shared" ref="O287" si="124">SUM(M287:N287)</f>
        <v>573609</v>
      </c>
      <c r="Q287" s="186"/>
    </row>
    <row r="288" spans="1:17" s="178" customFormat="1">
      <c r="A288" s="173" t="s">
        <v>509</v>
      </c>
      <c r="B288" s="174"/>
      <c r="C288" s="303"/>
      <c r="D288" s="203"/>
      <c r="E288" s="153"/>
      <c r="F288" s="177">
        <f>SUBTOTAL(9,F154:F287)</f>
        <v>395329426</v>
      </c>
      <c r="G288" s="177">
        <f>SUBTOTAL(9,G154:G287)</f>
        <v>0</v>
      </c>
      <c r="H288" s="177">
        <f>SUBTOTAL(9,H154:H287)</f>
        <v>415044750</v>
      </c>
      <c r="I288" s="177">
        <f>SUBTOTAL(9,I154:I287)</f>
        <v>24610123</v>
      </c>
      <c r="J288" s="177">
        <f>SUBTOTAL(9,J154:J287)</f>
        <v>439654873</v>
      </c>
      <c r="K288" s="174"/>
      <c r="L288" s="153"/>
      <c r="M288" s="177">
        <f>SUBTOTAL(9,M154:M287)</f>
        <v>26135796</v>
      </c>
      <c r="N288" s="177">
        <f>SUBTOTAL(9,N154:N287)</f>
        <v>2074106</v>
      </c>
      <c r="O288" s="177">
        <f>SUBTOTAL(9,O154:O287)</f>
        <v>28209902</v>
      </c>
    </row>
    <row r="289" spans="1:15" s="178" customFormat="1">
      <c r="A289" s="173" t="s">
        <v>275</v>
      </c>
      <c r="B289" s="174"/>
      <c r="C289" s="303"/>
      <c r="D289" s="203"/>
      <c r="E289" s="153"/>
      <c r="F289" s="177">
        <f>SUBTOTAL(9,F3:F288)</f>
        <v>149219194</v>
      </c>
      <c r="G289" s="177">
        <f>SUBTOTAL(9,G3:G288)</f>
        <v>0</v>
      </c>
      <c r="H289" s="177">
        <f>SUBTOTAL(9,H3:H288)</f>
        <v>139261394</v>
      </c>
      <c r="I289" s="177">
        <f>SUBTOTAL(9,I3:I288)</f>
        <v>-1348965</v>
      </c>
      <c r="J289" s="177">
        <f>SUBTOTAL(9,J3:J288)</f>
        <v>137912429</v>
      </c>
      <c r="K289" s="174"/>
      <c r="L289" s="153"/>
      <c r="M289" s="177">
        <f>SUBTOTAL(9,M3:M288)</f>
        <v>7679432</v>
      </c>
      <c r="N289" s="177">
        <f>SUBTOTAL(9,N3:N288)</f>
        <v>-4457918</v>
      </c>
      <c r="O289" s="177">
        <f>SUBTOTAL(9,O3:O288)</f>
        <v>3221514</v>
      </c>
    </row>
    <row r="290" spans="1:15">
      <c r="A290" s="283" t="s">
        <v>66</v>
      </c>
      <c r="B290" s="284" t="s">
        <v>8</v>
      </c>
      <c r="C290" s="297">
        <v>100.105</v>
      </c>
      <c r="D290" s="284" t="s">
        <v>8</v>
      </c>
      <c r="E290" s="284" t="s">
        <v>9</v>
      </c>
      <c r="F290" s="423">
        <v>-2472986.979211146</v>
      </c>
      <c r="G290" s="288">
        <v>0</v>
      </c>
      <c r="H290" s="423">
        <f>+G290+F290</f>
        <v>-2472986.979211146</v>
      </c>
      <c r="I290" s="287">
        <v>0</v>
      </c>
      <c r="J290" s="288">
        <f>SUM(H290:I290)</f>
        <v>-2472986.979211146</v>
      </c>
      <c r="K290" s="284" t="s">
        <v>14</v>
      </c>
      <c r="L290" s="300">
        <f>SUMIF('Allocation Factors'!$B$3:$B$88,'Deferred Income Tax Expense'!K290,'Allocation Factors'!$P$3:$P$88)</f>
        <v>0</v>
      </c>
      <c r="M290" s="288">
        <f>ROUND(H290*L290,0)</f>
        <v>0</v>
      </c>
      <c r="N290" s="287">
        <f t="shared" ref="N290:N302" si="125">ROUND(I290*L290,0)</f>
        <v>0</v>
      </c>
      <c r="O290" s="287">
        <f t="shared" ref="O290:O302" si="126">SUM(M290:N290)</f>
        <v>0</v>
      </c>
    </row>
    <row r="291" spans="1:15">
      <c r="A291" s="84" t="s">
        <v>575</v>
      </c>
      <c r="B291" s="261" t="s">
        <v>8</v>
      </c>
      <c r="C291" s="299">
        <v>415.64499999999998</v>
      </c>
      <c r="D291" s="261" t="s">
        <v>8</v>
      </c>
      <c r="E291" s="261" t="s">
        <v>9</v>
      </c>
      <c r="F291" s="288">
        <v>-286833.42225</v>
      </c>
      <c r="G291" s="288">
        <v>0</v>
      </c>
      <c r="H291" s="288">
        <f>+G291+F291</f>
        <v>-286833.42225</v>
      </c>
      <c r="I291" s="288">
        <v>0</v>
      </c>
      <c r="J291" s="288">
        <f>SUM(H291:I291)</f>
        <v>-286833.42225</v>
      </c>
      <c r="K291" s="261" t="s">
        <v>14</v>
      </c>
      <c r="L291" s="300">
        <f>SUMIF('Allocation Factors'!$B$3:$B$88,'Deferred Income Tax Expense'!K291,'Allocation Factors'!$P$3:$P$88)</f>
        <v>0</v>
      </c>
      <c r="M291" s="288">
        <f>ROUND(H291*L291,0)</f>
        <v>0</v>
      </c>
      <c r="N291" s="288">
        <f>ROUND(I291*L291,0)</f>
        <v>0</v>
      </c>
      <c r="O291" s="288">
        <f>SUM(M291:N291)</f>
        <v>0</v>
      </c>
    </row>
    <row r="292" spans="1:15">
      <c r="A292" s="339" t="s">
        <v>329</v>
      </c>
      <c r="B292" s="261" t="s">
        <v>8</v>
      </c>
      <c r="C292" s="341">
        <v>999998</v>
      </c>
      <c r="D292" s="261" t="s">
        <v>8</v>
      </c>
      <c r="E292" s="261" t="s">
        <v>9</v>
      </c>
      <c r="F292" s="288">
        <v>15481.108608851118</v>
      </c>
      <c r="G292" s="288">
        <v>0</v>
      </c>
      <c r="H292" s="288">
        <f>+G292+F292</f>
        <v>15481.108608851118</v>
      </c>
      <c r="I292" s="288">
        <v>0</v>
      </c>
      <c r="J292" s="288">
        <f>SUM(H292:I292)</f>
        <v>15481.108608851118</v>
      </c>
      <c r="K292" s="261" t="s">
        <v>18</v>
      </c>
      <c r="L292" s="300">
        <f>SUMIF('Allocation Factors'!$B$3:$B$88,'Deferred Income Tax Expense'!K292,'Allocation Factors'!$P$3:$P$88)</f>
        <v>7.9787774498314715E-2</v>
      </c>
      <c r="M292" s="288">
        <f>ROUND(H292*L292,0)</f>
        <v>1235</v>
      </c>
      <c r="N292" s="288">
        <f>ROUND(I292*L292,0)</f>
        <v>0</v>
      </c>
      <c r="O292" s="288">
        <f>SUM(M292:N292)</f>
        <v>1235</v>
      </c>
    </row>
    <row r="293" spans="1:15" s="178" customFormat="1">
      <c r="A293" s="173" t="s">
        <v>517</v>
      </c>
      <c r="B293" s="174"/>
      <c r="C293" s="303"/>
      <c r="D293" s="203"/>
      <c r="E293" s="153"/>
      <c r="F293" s="177">
        <f>SUBTOTAL(9,F290:F292)</f>
        <v>-2744339.2928522946</v>
      </c>
      <c r="G293" s="177">
        <f>SUBTOTAL(9,G290:G292)</f>
        <v>0</v>
      </c>
      <c r="H293" s="177">
        <f>SUBTOTAL(9,H290:H292)</f>
        <v>-2744339.2928522946</v>
      </c>
      <c r="I293" s="177">
        <f>SUBTOTAL(9,I290:I292)</f>
        <v>0</v>
      </c>
      <c r="J293" s="177">
        <f>SUBTOTAL(9,J290:J292)</f>
        <v>-2744339.2928522946</v>
      </c>
      <c r="K293" s="174"/>
      <c r="L293" s="153"/>
      <c r="M293" s="177">
        <f>SUBTOTAL(9,M290:M292)</f>
        <v>1235</v>
      </c>
      <c r="N293" s="177">
        <f>SUBTOTAL(9,N290:N292)</f>
        <v>0</v>
      </c>
      <c r="O293" s="177">
        <f>SUBTOTAL(9,O290:O292)</f>
        <v>1235</v>
      </c>
    </row>
    <row r="294" spans="1:15">
      <c r="A294" s="84" t="s">
        <v>519</v>
      </c>
      <c r="B294" s="261" t="s">
        <v>8</v>
      </c>
      <c r="C294" s="458">
        <v>105.1151</v>
      </c>
      <c r="D294" s="261" t="s">
        <v>8</v>
      </c>
      <c r="E294" s="261" t="s">
        <v>9</v>
      </c>
      <c r="F294" s="288">
        <v>-289063.24516308564</v>
      </c>
      <c r="G294" s="288">
        <v>0</v>
      </c>
      <c r="H294" s="288">
        <f>+G294+F294</f>
        <v>-289063.24516308564</v>
      </c>
      <c r="I294" s="288">
        <v>0</v>
      </c>
      <c r="J294" s="288">
        <f t="shared" ref="J294:J302" si="127">SUM(H294:I294)</f>
        <v>-289063.24516308564</v>
      </c>
      <c r="K294" s="261" t="s">
        <v>16</v>
      </c>
      <c r="L294" s="300">
        <f>SUMIF('Allocation Factors'!$B$3:$B$88,'Deferred Income Tax Expense'!K294,'Allocation Factors'!$P$3:$P$88)</f>
        <v>0</v>
      </c>
      <c r="M294" s="288">
        <f t="shared" ref="M294:M302" si="128">ROUND(H294*L294,0)</f>
        <v>0</v>
      </c>
      <c r="N294" s="288">
        <f t="shared" si="125"/>
        <v>0</v>
      </c>
      <c r="O294" s="288">
        <f t="shared" si="126"/>
        <v>0</v>
      </c>
    </row>
    <row r="295" spans="1:15">
      <c r="A295" s="84" t="s">
        <v>520</v>
      </c>
      <c r="B295" s="261" t="s">
        <v>8</v>
      </c>
      <c r="C295" s="458">
        <v>105.1152</v>
      </c>
      <c r="D295" s="261" t="s">
        <v>8</v>
      </c>
      <c r="E295" s="261" t="s">
        <v>9</v>
      </c>
      <c r="F295" s="288">
        <v>-175670.39524482921</v>
      </c>
      <c r="G295" s="288">
        <v>0</v>
      </c>
      <c r="H295" s="288">
        <f>+G295+F295</f>
        <v>-175670.39524482921</v>
      </c>
      <c r="I295" s="288">
        <v>0</v>
      </c>
      <c r="J295" s="288">
        <f t="shared" si="127"/>
        <v>-175670.39524482921</v>
      </c>
      <c r="K295" s="261" t="s">
        <v>64</v>
      </c>
      <c r="L295" s="300">
        <f>SUMIF('Allocation Factors'!$B$3:$B$88,'Deferred Income Tax Expense'!K295,'Allocation Factors'!$P$3:$P$88)</f>
        <v>0</v>
      </c>
      <c r="M295" s="288">
        <f t="shared" si="128"/>
        <v>0</v>
      </c>
      <c r="N295" s="288">
        <f t="shared" si="125"/>
        <v>0</v>
      </c>
      <c r="O295" s="288">
        <f t="shared" si="126"/>
        <v>0</v>
      </c>
    </row>
    <row r="296" spans="1:15">
      <c r="A296" s="84" t="s">
        <v>521</v>
      </c>
      <c r="B296" s="261" t="s">
        <v>8</v>
      </c>
      <c r="C296" s="458">
        <v>150.11529999999999</v>
      </c>
      <c r="D296" s="261" t="s">
        <v>8</v>
      </c>
      <c r="E296" s="261" t="s">
        <v>9</v>
      </c>
      <c r="F296" s="288">
        <v>-245786.73759573844</v>
      </c>
      <c r="G296" s="288">
        <v>0</v>
      </c>
      <c r="H296" s="288">
        <f t="shared" ref="H296:H302" si="129">+G296+F296</f>
        <v>-245786.73759573844</v>
      </c>
      <c r="I296" s="288">
        <v>0</v>
      </c>
      <c r="J296" s="288">
        <f t="shared" si="127"/>
        <v>-245786.73759573844</v>
      </c>
      <c r="K296" s="261" t="s">
        <v>27</v>
      </c>
      <c r="L296" s="300">
        <f>SUMIF('Allocation Factors'!$B$3:$B$88,'Deferred Income Tax Expense'!K296,'Allocation Factors'!$P$3:$P$88)</f>
        <v>0</v>
      </c>
      <c r="M296" s="288">
        <f t="shared" si="128"/>
        <v>0</v>
      </c>
      <c r="N296" s="288">
        <f t="shared" si="125"/>
        <v>0</v>
      </c>
      <c r="O296" s="288">
        <f t="shared" si="126"/>
        <v>0</v>
      </c>
    </row>
    <row r="297" spans="1:15">
      <c r="A297" s="84" t="s">
        <v>522</v>
      </c>
      <c r="B297" s="261" t="s">
        <v>8</v>
      </c>
      <c r="C297" s="458">
        <v>105.11539999999999</v>
      </c>
      <c r="D297" s="261" t="s">
        <v>8</v>
      </c>
      <c r="E297" s="261" t="s">
        <v>9</v>
      </c>
      <c r="F297" s="288">
        <v>-1417488.7376878827</v>
      </c>
      <c r="G297" s="288">
        <v>0</v>
      </c>
      <c r="H297" s="288">
        <f t="shared" si="129"/>
        <v>-1417488.7376878827</v>
      </c>
      <c r="I297" s="288">
        <v>0</v>
      </c>
      <c r="J297" s="288">
        <f t="shared" si="127"/>
        <v>-1417488.7376878827</v>
      </c>
      <c r="K297" s="261" t="s">
        <v>28</v>
      </c>
      <c r="L297" s="300">
        <f>SUMIF('Allocation Factors'!$B$3:$B$88,'Deferred Income Tax Expense'!K297,'Allocation Factors'!$P$3:$P$88)</f>
        <v>0</v>
      </c>
      <c r="M297" s="288">
        <f t="shared" si="128"/>
        <v>0</v>
      </c>
      <c r="N297" s="288">
        <f t="shared" si="125"/>
        <v>0</v>
      </c>
      <c r="O297" s="288">
        <f t="shared" si="126"/>
        <v>0</v>
      </c>
    </row>
    <row r="298" spans="1:15">
      <c r="A298" s="84" t="s">
        <v>523</v>
      </c>
      <c r="B298" s="261" t="s">
        <v>8</v>
      </c>
      <c r="C298" s="458">
        <v>105.1155</v>
      </c>
      <c r="D298" s="261" t="s">
        <v>8</v>
      </c>
      <c r="E298" s="261" t="s">
        <v>9</v>
      </c>
      <c r="F298" s="288">
        <v>-1767952.6226739096</v>
      </c>
      <c r="G298" s="288">
        <v>0</v>
      </c>
      <c r="H298" s="288">
        <f t="shared" si="129"/>
        <v>-1767952.6226739096</v>
      </c>
      <c r="I298" s="288">
        <v>0</v>
      </c>
      <c r="J298" s="288">
        <f t="shared" si="127"/>
        <v>-1767952.6226739096</v>
      </c>
      <c r="K298" s="261" t="s">
        <v>14</v>
      </c>
      <c r="L298" s="300">
        <f>SUMIF('Allocation Factors'!$B$3:$B$88,'Deferred Income Tax Expense'!K298,'Allocation Factors'!$P$3:$P$88)</f>
        <v>0</v>
      </c>
      <c r="M298" s="288">
        <f t="shared" si="128"/>
        <v>0</v>
      </c>
      <c r="N298" s="288">
        <f t="shared" si="125"/>
        <v>0</v>
      </c>
      <c r="O298" s="288">
        <f t="shared" si="126"/>
        <v>0</v>
      </c>
    </row>
    <row r="299" spans="1:15">
      <c r="A299" s="84" t="s">
        <v>524</v>
      </c>
      <c r="B299" s="261" t="s">
        <v>8</v>
      </c>
      <c r="C299" s="458">
        <v>105.1156</v>
      </c>
      <c r="D299" s="261" t="s">
        <v>8</v>
      </c>
      <c r="E299" s="261" t="s">
        <v>9</v>
      </c>
      <c r="F299" s="288">
        <v>2321379.7878627754</v>
      </c>
      <c r="G299" s="288">
        <v>0</v>
      </c>
      <c r="H299" s="288">
        <f t="shared" si="129"/>
        <v>2321379.7878627754</v>
      </c>
      <c r="I299" s="288">
        <v>0</v>
      </c>
      <c r="J299" s="288">
        <f t="shared" si="127"/>
        <v>2321379.7878627754</v>
      </c>
      <c r="K299" s="261" t="s">
        <v>26</v>
      </c>
      <c r="L299" s="300">
        <f>SUMIF('Allocation Factors'!$B$3:$B$88,'Deferred Income Tax Expense'!K299,'Allocation Factors'!$P$3:$P$88)</f>
        <v>0</v>
      </c>
      <c r="M299" s="288">
        <f t="shared" si="128"/>
        <v>0</v>
      </c>
      <c r="N299" s="288">
        <f t="shared" si="125"/>
        <v>0</v>
      </c>
      <c r="O299" s="288">
        <f t="shared" si="126"/>
        <v>0</v>
      </c>
    </row>
    <row r="300" spans="1:15">
      <c r="A300" s="84" t="s">
        <v>525</v>
      </c>
      <c r="B300" s="261" t="s">
        <v>8</v>
      </c>
      <c r="C300" s="458">
        <v>105.1157</v>
      </c>
      <c r="D300" s="261" t="s">
        <v>577</v>
      </c>
      <c r="E300" s="261" t="s">
        <v>9</v>
      </c>
      <c r="F300" s="288">
        <v>357404.28878989973</v>
      </c>
      <c r="G300" s="288">
        <v>0</v>
      </c>
      <c r="H300" s="288">
        <f t="shared" si="129"/>
        <v>357404.28878989973</v>
      </c>
      <c r="I300" s="288">
        <f>'41110'!K24</f>
        <v>-4009256.9299999997</v>
      </c>
      <c r="J300" s="288">
        <f t="shared" si="127"/>
        <v>-3651852.6412101001</v>
      </c>
      <c r="K300" s="261" t="s">
        <v>25</v>
      </c>
      <c r="L300" s="300">
        <f>SUMIF('Allocation Factors'!$B$3:$B$88,'Deferred Income Tax Expense'!K300,'Allocation Factors'!$P$3:$P$88)</f>
        <v>1</v>
      </c>
      <c r="M300" s="288">
        <f t="shared" si="128"/>
        <v>357404</v>
      </c>
      <c r="N300" s="288">
        <f t="shared" si="125"/>
        <v>-4009257</v>
      </c>
      <c r="O300" s="288">
        <f t="shared" si="126"/>
        <v>-3651853</v>
      </c>
    </row>
    <row r="301" spans="1:15">
      <c r="A301" s="84" t="s">
        <v>526</v>
      </c>
      <c r="B301" s="261" t="s">
        <v>8</v>
      </c>
      <c r="C301" s="458">
        <v>105.11579999999999</v>
      </c>
      <c r="D301" s="261" t="s">
        <v>8</v>
      </c>
      <c r="E301" s="261" t="s">
        <v>9</v>
      </c>
      <c r="F301" s="288">
        <v>-744877.54681437125</v>
      </c>
      <c r="G301" s="288">
        <v>0</v>
      </c>
      <c r="H301" s="288">
        <f t="shared" si="129"/>
        <v>-744877.54681437125</v>
      </c>
      <c r="I301" s="288">
        <v>0</v>
      </c>
      <c r="J301" s="288">
        <f t="shared" si="127"/>
        <v>-744877.54681437125</v>
      </c>
      <c r="K301" s="261" t="s">
        <v>30</v>
      </c>
      <c r="L301" s="300">
        <f>SUMIF('Allocation Factors'!$B$3:$B$88,'Deferred Income Tax Expense'!K301,'Allocation Factors'!$P$3:$P$88)</f>
        <v>0</v>
      </c>
      <c r="M301" s="288">
        <f t="shared" si="128"/>
        <v>0</v>
      </c>
      <c r="N301" s="288">
        <f t="shared" si="125"/>
        <v>0</v>
      </c>
      <c r="O301" s="288">
        <f t="shared" si="126"/>
        <v>0</v>
      </c>
    </row>
    <row r="302" spans="1:15">
      <c r="A302" s="84" t="s">
        <v>527</v>
      </c>
      <c r="B302" s="261" t="s">
        <v>8</v>
      </c>
      <c r="C302" s="458">
        <v>105.1159</v>
      </c>
      <c r="D302" s="261" t="s">
        <v>8</v>
      </c>
      <c r="E302" s="261" t="s">
        <v>9</v>
      </c>
      <c r="F302" s="288">
        <v>-641324.4091471443</v>
      </c>
      <c r="G302" s="288">
        <v>0</v>
      </c>
      <c r="H302" s="288">
        <f t="shared" si="129"/>
        <v>-641324.4091471443</v>
      </c>
      <c r="I302" s="288">
        <v>0</v>
      </c>
      <c r="J302" s="288">
        <f t="shared" si="127"/>
        <v>-641324.4091471443</v>
      </c>
      <c r="K302" s="261" t="s">
        <v>65</v>
      </c>
      <c r="L302" s="300">
        <f>SUMIF('Allocation Factors'!$B$3:$B$88,'Deferred Income Tax Expense'!K302,'Allocation Factors'!$P$3:$P$88)</f>
        <v>0</v>
      </c>
      <c r="M302" s="288">
        <f t="shared" si="128"/>
        <v>0</v>
      </c>
      <c r="N302" s="288">
        <f t="shared" si="125"/>
        <v>0</v>
      </c>
      <c r="O302" s="288">
        <f t="shared" si="126"/>
        <v>0</v>
      </c>
    </row>
    <row r="303" spans="1:15" s="178" customFormat="1">
      <c r="A303" s="173" t="s">
        <v>518</v>
      </c>
      <c r="B303" s="174"/>
      <c r="C303" s="303"/>
      <c r="D303" s="203"/>
      <c r="E303" s="153"/>
      <c r="F303" s="177">
        <f>SUBTOTAL(9,F294:F302)</f>
        <v>-2603379.617674286</v>
      </c>
      <c r="G303" s="177">
        <f>SUBTOTAL(9,G294:G302)</f>
        <v>0</v>
      </c>
      <c r="H303" s="177">
        <f>SUBTOTAL(9,H294:H302)</f>
        <v>-2603379.617674286</v>
      </c>
      <c r="I303" s="177">
        <f>SUBTOTAL(9,I294:I302)</f>
        <v>-4009256.9299999997</v>
      </c>
      <c r="J303" s="177">
        <f>SUBTOTAL(9,J294:J302)</f>
        <v>-6612636.5476742862</v>
      </c>
      <c r="K303" s="174"/>
      <c r="L303" s="153"/>
      <c r="M303" s="177">
        <f>SUBTOTAL(9,M294:M302)</f>
        <v>357404</v>
      </c>
      <c r="N303" s="177">
        <f>SUBTOTAL(9,N294:N302)</f>
        <v>-4009257</v>
      </c>
      <c r="O303" s="177">
        <f>SUBTOTAL(9,O294:O302)</f>
        <v>-3651853</v>
      </c>
    </row>
    <row r="304" spans="1:15">
      <c r="A304" s="84" t="s">
        <v>528</v>
      </c>
      <c r="B304" s="261" t="s">
        <v>8</v>
      </c>
      <c r="C304" s="299" t="s">
        <v>8</v>
      </c>
      <c r="D304" s="261" t="s">
        <v>8</v>
      </c>
      <c r="E304" s="261" t="s">
        <v>9</v>
      </c>
      <c r="F304" s="288">
        <v>-2597043.4354949519</v>
      </c>
      <c r="G304" s="288">
        <v>0</v>
      </c>
      <c r="H304" s="288">
        <f>+G304+F304</f>
        <v>-2597043.4354949519</v>
      </c>
      <c r="I304" s="288">
        <v>0</v>
      </c>
      <c r="J304" s="288">
        <f t="shared" ref="J304:J309" si="130">SUM(H304:I304)</f>
        <v>-2597043.4354949519</v>
      </c>
      <c r="K304" s="427" t="s">
        <v>16</v>
      </c>
      <c r="L304" s="300">
        <f>SUMIF('Allocation Factors'!$B$3:$B$88,'Deferred Income Tax Expense'!K304,'Allocation Factors'!$P$3:$P$88)</f>
        <v>0</v>
      </c>
      <c r="M304" s="288">
        <f t="shared" ref="M304:M309" si="131">ROUND(H304*L304,0)</f>
        <v>0</v>
      </c>
      <c r="N304" s="288">
        <f t="shared" ref="N304:N309" si="132">ROUND(I304*L304,0)</f>
        <v>0</v>
      </c>
      <c r="O304" s="288">
        <f t="shared" ref="O304:O309" si="133">SUM(M304:N304)</f>
        <v>0</v>
      </c>
    </row>
    <row r="305" spans="1:15">
      <c r="A305" s="84" t="s">
        <v>530</v>
      </c>
      <c r="B305" s="261" t="s">
        <v>8</v>
      </c>
      <c r="C305" s="299" t="s">
        <v>8</v>
      </c>
      <c r="D305" s="261" t="s">
        <v>8</v>
      </c>
      <c r="E305" s="261" t="s">
        <v>9</v>
      </c>
      <c r="F305" s="288">
        <v>-2926587.4351756005</v>
      </c>
      <c r="G305" s="288">
        <v>0</v>
      </c>
      <c r="H305" s="288">
        <f t="shared" ref="H305:H309" si="134">+G305+F305</f>
        <v>-2926587.4351756005</v>
      </c>
      <c r="I305" s="288">
        <v>0</v>
      </c>
      <c r="J305" s="288">
        <f t="shared" si="130"/>
        <v>-2926587.4351756005</v>
      </c>
      <c r="K305" s="427" t="s">
        <v>27</v>
      </c>
      <c r="L305" s="300">
        <f>SUMIF('Allocation Factors'!$B$3:$B$88,'Deferred Income Tax Expense'!K305,'Allocation Factors'!$P$3:$P$88)</f>
        <v>0</v>
      </c>
      <c r="M305" s="288">
        <f t="shared" si="131"/>
        <v>0</v>
      </c>
      <c r="N305" s="288">
        <f t="shared" si="132"/>
        <v>0</v>
      </c>
      <c r="O305" s="288">
        <f t="shared" si="133"/>
        <v>0</v>
      </c>
    </row>
    <row r="306" spans="1:15">
      <c r="A306" s="84" t="s">
        <v>531</v>
      </c>
      <c r="B306" s="261" t="s">
        <v>8</v>
      </c>
      <c r="C306" s="299" t="s">
        <v>8</v>
      </c>
      <c r="D306" s="261" t="s">
        <v>8</v>
      </c>
      <c r="E306" s="261" t="s">
        <v>9</v>
      </c>
      <c r="F306" s="288">
        <v>-10672729.094954658</v>
      </c>
      <c r="G306" s="288">
        <v>0</v>
      </c>
      <c r="H306" s="288">
        <f t="shared" si="134"/>
        <v>-10672729.094954658</v>
      </c>
      <c r="I306" s="288">
        <v>0</v>
      </c>
      <c r="J306" s="288">
        <f t="shared" si="130"/>
        <v>-10672729.094954658</v>
      </c>
      <c r="K306" s="427" t="s">
        <v>28</v>
      </c>
      <c r="L306" s="300">
        <f>SUMIF('Allocation Factors'!$B$3:$B$88,'Deferred Income Tax Expense'!K306,'Allocation Factors'!$P$3:$P$88)</f>
        <v>0</v>
      </c>
      <c r="M306" s="288">
        <f t="shared" si="131"/>
        <v>0</v>
      </c>
      <c r="N306" s="288">
        <f t="shared" si="132"/>
        <v>0</v>
      </c>
      <c r="O306" s="288">
        <f t="shared" si="133"/>
        <v>0</v>
      </c>
    </row>
    <row r="307" spans="1:15">
      <c r="A307" s="84" t="s">
        <v>533</v>
      </c>
      <c r="B307" s="261" t="s">
        <v>8</v>
      </c>
      <c r="C307" s="299" t="s">
        <v>8</v>
      </c>
      <c r="D307" s="261">
        <v>7.8</v>
      </c>
      <c r="E307" s="261" t="s">
        <v>9</v>
      </c>
      <c r="F307" s="288">
        <v>-10439099.999560449</v>
      </c>
      <c r="G307" s="288">
        <v>0</v>
      </c>
      <c r="H307" s="288">
        <f>+G307+F307</f>
        <v>-10439099.999560449</v>
      </c>
      <c r="I307" s="288">
        <v>8451410</v>
      </c>
      <c r="J307" s="288">
        <f>SUM(H307:I307)</f>
        <v>-1987689.9995604493</v>
      </c>
      <c r="K307" s="427" t="s">
        <v>25</v>
      </c>
      <c r="L307" s="300">
        <f>SUMIF('Allocation Factors'!$B$3:$B$88,'Deferred Income Tax Expense'!K307,'Allocation Factors'!$P$3:$P$88)</f>
        <v>1</v>
      </c>
      <c r="M307" s="288">
        <f>ROUND(H307*L307,0)</f>
        <v>-10439100</v>
      </c>
      <c r="N307" s="288">
        <f>ROUND(I307*L307,0)</f>
        <v>8451410</v>
      </c>
      <c r="O307" s="288">
        <f>SUM(M307:N307)</f>
        <v>-1987690</v>
      </c>
    </row>
    <row r="308" spans="1:15">
      <c r="A308" s="84" t="s">
        <v>534</v>
      </c>
      <c r="B308" s="261" t="s">
        <v>8</v>
      </c>
      <c r="C308" s="299" t="s">
        <v>8</v>
      </c>
      <c r="D308" s="261" t="s">
        <v>8</v>
      </c>
      <c r="E308" s="261" t="s">
        <v>9</v>
      </c>
      <c r="F308" s="288">
        <v>-17954424.928969171</v>
      </c>
      <c r="G308" s="288">
        <v>0</v>
      </c>
      <c r="H308" s="288">
        <f>+G308+F308</f>
        <v>-17954424.928969171</v>
      </c>
      <c r="I308" s="288">
        <v>0</v>
      </c>
      <c r="J308" s="288">
        <f>SUM(H308:I308)</f>
        <v>-17954424.928969171</v>
      </c>
      <c r="K308" s="427" t="s">
        <v>30</v>
      </c>
      <c r="L308" s="300">
        <f>SUMIF('Allocation Factors'!$B$3:$B$88,'Deferred Income Tax Expense'!K308,'Allocation Factors'!$P$3:$P$88)</f>
        <v>0</v>
      </c>
      <c r="M308" s="288">
        <f>ROUND(H308*L308,0)</f>
        <v>0</v>
      </c>
      <c r="N308" s="288">
        <f>ROUND(I308*L308,0)</f>
        <v>0</v>
      </c>
      <c r="O308" s="288">
        <f>SUM(M308:N308)</f>
        <v>0</v>
      </c>
    </row>
    <row r="309" spans="1:15">
      <c r="A309" s="84" t="s">
        <v>532</v>
      </c>
      <c r="B309" s="261" t="s">
        <v>8</v>
      </c>
      <c r="C309" s="299" t="s">
        <v>8</v>
      </c>
      <c r="D309" s="261" t="s">
        <v>8</v>
      </c>
      <c r="E309" s="261" t="s">
        <v>9</v>
      </c>
      <c r="F309" s="288">
        <v>-41197987.466252193</v>
      </c>
      <c r="G309" s="288">
        <v>0</v>
      </c>
      <c r="H309" s="288">
        <f t="shared" si="134"/>
        <v>-41197987.466252193</v>
      </c>
      <c r="I309" s="288">
        <v>0</v>
      </c>
      <c r="J309" s="288">
        <f t="shared" si="130"/>
        <v>-41197987.466252193</v>
      </c>
      <c r="K309" s="427" t="s">
        <v>26</v>
      </c>
      <c r="L309" s="300">
        <f>SUMIF('Allocation Factors'!$B$3:$B$88,'Deferred Income Tax Expense'!K309,'Allocation Factors'!$P$3:$P$88)</f>
        <v>0</v>
      </c>
      <c r="M309" s="288">
        <f t="shared" si="131"/>
        <v>0</v>
      </c>
      <c r="N309" s="288">
        <f t="shared" si="132"/>
        <v>0</v>
      </c>
      <c r="O309" s="288">
        <f t="shared" si="133"/>
        <v>0</v>
      </c>
    </row>
    <row r="310" spans="1:15">
      <c r="A310" s="84" t="s">
        <v>529</v>
      </c>
      <c r="B310" s="261" t="s">
        <v>8</v>
      </c>
      <c r="C310" s="299" t="s">
        <v>8</v>
      </c>
      <c r="D310" s="261" t="s">
        <v>8</v>
      </c>
      <c r="E310" s="261" t="s">
        <v>9</v>
      </c>
      <c r="F310" s="288">
        <v>-263.29314303004469</v>
      </c>
      <c r="G310" s="288">
        <v>0</v>
      </c>
      <c r="H310" s="288">
        <f>+G310+F310</f>
        <v>-263.29314303004469</v>
      </c>
      <c r="I310" s="288">
        <v>0</v>
      </c>
      <c r="J310" s="288">
        <f>SUM(H310:I310)</f>
        <v>-263.29314303004469</v>
      </c>
      <c r="K310" s="427" t="s">
        <v>64</v>
      </c>
      <c r="L310" s="300">
        <f>SUMIF('Allocation Factors'!$B$3:$B$88,'Deferred Income Tax Expense'!K310,'Allocation Factors'!$P$3:$P$88)</f>
        <v>0</v>
      </c>
      <c r="M310" s="288">
        <f>ROUND(H310*L310,0)</f>
        <v>0</v>
      </c>
      <c r="N310" s="288">
        <f>ROUND(I310*L310,0)</f>
        <v>0</v>
      </c>
      <c r="O310" s="288">
        <f>SUM(M310:N310)</f>
        <v>0</v>
      </c>
    </row>
    <row r="311" spans="1:15" s="178" customFormat="1">
      <c r="A311" s="173" t="s">
        <v>535</v>
      </c>
      <c r="B311" s="174"/>
      <c r="C311" s="303"/>
      <c r="D311" s="203"/>
      <c r="E311" s="153"/>
      <c r="F311" s="177">
        <f>SUBTOTAL(9,F304:F310)</f>
        <v>-85788135.653550059</v>
      </c>
      <c r="G311" s="177">
        <f t="shared" ref="G311:J311" si="135">SUBTOTAL(9,G304:G310)</f>
        <v>0</v>
      </c>
      <c r="H311" s="177">
        <f t="shared" si="135"/>
        <v>-85788135.653550059</v>
      </c>
      <c r="I311" s="177">
        <f t="shared" si="135"/>
        <v>8451410</v>
      </c>
      <c r="J311" s="177">
        <f t="shared" si="135"/>
        <v>-77336725.653550059</v>
      </c>
      <c r="K311" s="174"/>
      <c r="L311" s="153"/>
      <c r="M311" s="177">
        <f t="shared" ref="M311" si="136">SUBTOTAL(9,M304:M310)</f>
        <v>-10439100</v>
      </c>
      <c r="N311" s="177">
        <f t="shared" ref="N311" si="137">SUBTOTAL(9,N304:N310)</f>
        <v>8451410</v>
      </c>
      <c r="O311" s="177">
        <f t="shared" ref="O311" si="138">SUBTOTAL(9,O304:O310)</f>
        <v>-1987690</v>
      </c>
    </row>
    <row r="312" spans="1:15">
      <c r="A312" s="173" t="s">
        <v>276</v>
      </c>
      <c r="B312" s="174"/>
      <c r="C312" s="303"/>
      <c r="D312" s="203"/>
      <c r="E312" s="153"/>
      <c r="F312" s="177">
        <f>SUBTOTAL(9,F3:F311)</f>
        <v>58083339.435923345</v>
      </c>
      <c r="G312" s="177">
        <f>SUBTOTAL(9,G3:G311)</f>
        <v>0</v>
      </c>
      <c r="H312" s="177">
        <f>SUBTOTAL(9,H3:H311)</f>
        <v>48125539.435923316</v>
      </c>
      <c r="I312" s="177">
        <f>SUBTOTAL(9,I3:I311)</f>
        <v>3093188.0700000003</v>
      </c>
      <c r="J312" s="177">
        <f>SUBTOTAL(9,J3:J311)</f>
        <v>51218727.505923368</v>
      </c>
      <c r="K312" s="174"/>
      <c r="L312" s="153"/>
      <c r="M312" s="177">
        <f>SUBTOTAL(9,M3:M311)</f>
        <v>-2401029</v>
      </c>
      <c r="N312" s="177">
        <f>SUBTOTAL(9,N3:N311)</f>
        <v>-15765</v>
      </c>
      <c r="O312" s="177">
        <f>SUBTOTAL(9,O3:O311)</f>
        <v>-2416794</v>
      </c>
    </row>
    <row r="313" spans="1:15">
      <c r="A313" s="179"/>
      <c r="B313" s="151"/>
      <c r="C313" s="151"/>
      <c r="D313" s="151"/>
      <c r="E313" s="151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</row>
    <row r="314" spans="1:15">
      <c r="A314" s="180"/>
      <c r="B314" s="181"/>
      <c r="C314" s="181"/>
      <c r="D314" s="181"/>
      <c r="E314" s="181"/>
      <c r="F314" s="182"/>
      <c r="G314" s="424"/>
      <c r="H314" s="424"/>
      <c r="I314" s="182"/>
      <c r="J314" s="182"/>
      <c r="K314" s="182"/>
      <c r="L314" s="182"/>
      <c r="M314" s="182"/>
      <c r="N314" s="182"/>
      <c r="O314" s="182"/>
    </row>
    <row r="315" spans="1:15">
      <c r="A315" s="283" t="s">
        <v>293</v>
      </c>
      <c r="B315" s="254">
        <v>285610</v>
      </c>
      <c r="C315" s="334" t="s">
        <v>8</v>
      </c>
      <c r="D315" s="334" t="s">
        <v>8</v>
      </c>
      <c r="E315" s="335" t="s">
        <v>9</v>
      </c>
      <c r="F315" s="423">
        <v>-1222263</v>
      </c>
      <c r="G315" s="423">
        <v>0</v>
      </c>
      <c r="H315" s="423">
        <f>+G315+F315</f>
        <v>-1222263</v>
      </c>
      <c r="I315" s="287">
        <v>0</v>
      </c>
      <c r="J315" s="288">
        <f>SUM(H315:I315)</f>
        <v>-1222263</v>
      </c>
      <c r="K315" s="284" t="s">
        <v>95</v>
      </c>
      <c r="L315" s="300">
        <f>SUMIF('Allocation Factors'!$B$3:$B$88,'Deferred Income Tax Expense'!K315,'Allocation Factors'!$P$3:$P$88)</f>
        <v>0</v>
      </c>
      <c r="M315" s="288">
        <f>ROUND(H315*L315,0)</f>
        <v>0</v>
      </c>
      <c r="N315" s="287">
        <f>ROUND(I315*L315,0)</f>
        <v>0</v>
      </c>
      <c r="O315" s="287">
        <f t="shared" ref="O315" si="139">SUM(M315:N315)</f>
        <v>0</v>
      </c>
    </row>
    <row r="316" spans="1:15">
      <c r="A316" s="409" t="s">
        <v>294</v>
      </c>
      <c r="B316" s="30">
        <v>285690</v>
      </c>
      <c r="C316" s="336" t="s">
        <v>8</v>
      </c>
      <c r="D316" s="336" t="s">
        <v>8</v>
      </c>
      <c r="E316" s="337" t="s">
        <v>9</v>
      </c>
      <c r="F316" s="423">
        <v>-3344.0833333333335</v>
      </c>
      <c r="G316" s="369">
        <v>0</v>
      </c>
      <c r="H316" s="423">
        <f>+G316+F316</f>
        <v>-3344.0833333333335</v>
      </c>
      <c r="I316" s="289">
        <v>0</v>
      </c>
      <c r="J316" s="288">
        <f>SUM(H316:I316)</f>
        <v>-3344.0833333333335</v>
      </c>
      <c r="K316" s="301" t="s">
        <v>95</v>
      </c>
      <c r="L316" s="300">
        <f>SUMIF('Allocation Factors'!$B$3:$B$88,'Deferred Income Tax Expense'!K316,'Allocation Factors'!$P$3:$P$88)</f>
        <v>0</v>
      </c>
      <c r="M316" s="288">
        <f>ROUND(H316*L316,0)</f>
        <v>0</v>
      </c>
      <c r="N316" s="289">
        <f>ROUND(I316*L316,0)</f>
        <v>0</v>
      </c>
      <c r="O316" s="289">
        <f t="shared" ref="O316" si="140">SUM(M316:N316)</f>
        <v>0</v>
      </c>
    </row>
    <row r="317" spans="1:15">
      <c r="A317" s="173" t="s">
        <v>615</v>
      </c>
      <c r="B317" s="174"/>
      <c r="C317" s="303"/>
      <c r="D317" s="203"/>
      <c r="E317" s="153"/>
      <c r="F317" s="177">
        <f>SUBTOTAL(9,F315:F316)</f>
        <v>-1225607.0833333333</v>
      </c>
      <c r="G317" s="177">
        <f t="shared" ref="G317:H317" si="141">SUBTOTAL(9,G315:G316)</f>
        <v>0</v>
      </c>
      <c r="H317" s="177">
        <f t="shared" si="141"/>
        <v>-1225607.0833333333</v>
      </c>
      <c r="I317" s="177">
        <f t="shared" ref="I317:J317" si="142">SUBTOTAL(9,I315:I316)</f>
        <v>0</v>
      </c>
      <c r="J317" s="177">
        <f t="shared" si="142"/>
        <v>-1225607.0833333333</v>
      </c>
      <c r="K317" s="174"/>
      <c r="L317" s="153"/>
      <c r="M317" s="177">
        <f t="shared" ref="M317" si="143">SUBTOTAL(9,M315:M316)</f>
        <v>0</v>
      </c>
      <c r="N317" s="177">
        <f t="shared" ref="N317" si="144">SUBTOTAL(9,N315:N316)</f>
        <v>0</v>
      </c>
      <c r="O317" s="177">
        <f>SUBTOTAL(9,O315:O316)</f>
        <v>0</v>
      </c>
    </row>
    <row r="318" spans="1:15">
      <c r="F318" s="187"/>
    </row>
    <row r="319" spans="1:15">
      <c r="F319" s="187"/>
    </row>
    <row r="320" spans="1:15">
      <c r="F320" s="187"/>
    </row>
    <row r="321" spans="6:6">
      <c r="F321" s="187"/>
    </row>
  </sheetData>
  <autoFilter ref="A2:O313" xr:uid="{00000000-0009-0000-0000-000006000000}"/>
  <phoneticPr fontId="110" type="noConversion"/>
  <pageMargins left="0.75" right="0.75" top="1" bottom="0.75" header="0.5" footer="0.5"/>
  <pageSetup paperSize="3" scale="58" fitToHeight="100" orientation="landscape" r:id="rId1"/>
  <headerFooter>
    <oddHeader>&amp;L&amp;"Arial,Bold"&amp;10PacifiCorp 
Washington General Rate Case - Rebuttal
Twelve Months Ending December 31, 2024</oddHeader>
    <oddFooter>&amp;L&amp;"Arial,Bold"&amp;10DEFERRED INCOME TAX EXPENSE&amp;R&amp;"Arial,Bold"&amp;10Page &amp;P of &amp;N</oddFooter>
  </headerFooter>
  <ignoredErrors>
    <ignoredError sqref="J15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414"/>
  <sheetViews>
    <sheetView zoomScale="80" zoomScaleNormal="80" zoomScaleSheetLayoutView="70" workbookViewId="0">
      <pane xSplit="6" ySplit="2" topLeftCell="V3" activePane="bottomRight" state="frozen"/>
      <selection pane="topRight" activeCell="G1" sqref="G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6.42578125" style="192" customWidth="1"/>
    <col min="2" max="2" width="10.7109375" style="193" customWidth="1"/>
    <col min="3" max="3" width="65.7109375" style="65" customWidth="1"/>
    <col min="4" max="4" width="15.7109375" style="194" customWidth="1"/>
    <col min="5" max="6" width="15.7109375" style="193" customWidth="1"/>
    <col min="7" max="18" width="20.5703125" style="193" customWidth="1"/>
    <col min="19" max="19" width="20.7109375" style="189" customWidth="1"/>
    <col min="20" max="21" width="20.7109375" style="190" customWidth="1"/>
    <col min="22" max="22" width="20.7109375" style="65" customWidth="1"/>
    <col min="23" max="23" width="20.7109375" style="189" customWidth="1"/>
    <col min="24" max="24" width="20.7109375" style="190" customWidth="1"/>
    <col min="25" max="26" width="20.7109375" style="65" customWidth="1"/>
    <col min="27" max="28" width="20.7109375" style="198" customWidth="1"/>
    <col min="29" max="29" width="20.7109375" style="65" customWidth="1"/>
    <col min="30" max="33" width="9.140625" style="65" customWidth="1"/>
    <col min="34" max="16384" width="9.140625" style="65"/>
  </cols>
  <sheetData>
    <row r="1" spans="1:34" s="188" customFormat="1" ht="13.5" customHeight="1">
      <c r="A1" s="242" t="s">
        <v>236</v>
      </c>
      <c r="B1" s="243"/>
      <c r="C1" s="240" t="s">
        <v>237</v>
      </c>
      <c r="D1" s="241"/>
      <c r="E1" s="245" t="s">
        <v>259</v>
      </c>
      <c r="F1" s="247" t="s">
        <v>1</v>
      </c>
      <c r="G1" s="295" t="s">
        <v>290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343"/>
      <c r="T1" s="249" t="s">
        <v>706</v>
      </c>
      <c r="U1" s="249" t="s">
        <v>551</v>
      </c>
      <c r="V1" s="215" t="s">
        <v>2</v>
      </c>
      <c r="W1" s="250"/>
      <c r="X1" s="251"/>
      <c r="Y1" s="213" t="s">
        <v>304</v>
      </c>
      <c r="Z1" s="214"/>
      <c r="AA1" s="214"/>
      <c r="AB1" s="214"/>
      <c r="AC1" s="215"/>
    </row>
    <row r="2" spans="1:34">
      <c r="A2" s="199" t="s">
        <v>4</v>
      </c>
      <c r="B2" s="200" t="s">
        <v>64</v>
      </c>
      <c r="C2" s="200" t="s">
        <v>3</v>
      </c>
      <c r="D2" s="244" t="s">
        <v>5</v>
      </c>
      <c r="E2" s="246" t="s">
        <v>5</v>
      </c>
      <c r="F2" s="248" t="s">
        <v>311</v>
      </c>
      <c r="G2" s="360" t="s">
        <v>686</v>
      </c>
      <c r="H2" s="361" t="s">
        <v>603</v>
      </c>
      <c r="I2" s="361" t="s">
        <v>606</v>
      </c>
      <c r="J2" s="361" t="s">
        <v>604</v>
      </c>
      <c r="K2" s="361" t="s">
        <v>611</v>
      </c>
      <c r="L2" s="361" t="s">
        <v>687</v>
      </c>
      <c r="M2" s="360" t="s">
        <v>605</v>
      </c>
      <c r="N2" s="361" t="s">
        <v>688</v>
      </c>
      <c r="O2" s="361" t="s">
        <v>689</v>
      </c>
      <c r="P2" s="361" t="s">
        <v>694</v>
      </c>
      <c r="Q2" s="361" t="s">
        <v>690</v>
      </c>
      <c r="R2" s="361" t="s">
        <v>691</v>
      </c>
      <c r="S2" s="360" t="s">
        <v>692</v>
      </c>
      <c r="T2" s="83" t="s">
        <v>511</v>
      </c>
      <c r="U2" s="83" t="s">
        <v>315</v>
      </c>
      <c r="V2" s="208" t="s">
        <v>74</v>
      </c>
      <c r="W2" s="253" t="s">
        <v>259</v>
      </c>
      <c r="X2" s="252" t="s">
        <v>71</v>
      </c>
      <c r="Y2" s="209" t="s">
        <v>705</v>
      </c>
      <c r="Z2" s="210" t="s">
        <v>73</v>
      </c>
      <c r="AA2" s="208" t="s">
        <v>74</v>
      </c>
      <c r="AB2" s="208" t="s">
        <v>259</v>
      </c>
      <c r="AC2" s="208" t="s">
        <v>72</v>
      </c>
    </row>
    <row r="3" spans="1:34">
      <c r="A3" s="261">
        <v>286801</v>
      </c>
      <c r="B3" s="261">
        <v>190</v>
      </c>
      <c r="C3" s="42" t="s">
        <v>646</v>
      </c>
      <c r="D3" s="338">
        <v>105.15</v>
      </c>
      <c r="E3" s="302" t="s">
        <v>8</v>
      </c>
      <c r="F3" s="261" t="s">
        <v>9</v>
      </c>
      <c r="G3" s="288">
        <v>0</v>
      </c>
      <c r="H3" s="288">
        <v>0</v>
      </c>
      <c r="I3" s="288">
        <v>0</v>
      </c>
      <c r="J3" s="288">
        <v>0</v>
      </c>
      <c r="K3" s="288">
        <v>0</v>
      </c>
      <c r="L3" s="288">
        <v>0</v>
      </c>
      <c r="M3" s="288">
        <v>510689</v>
      </c>
      <c r="N3" s="288">
        <v>510689</v>
      </c>
      <c r="O3" s="288">
        <v>510689</v>
      </c>
      <c r="P3" s="288">
        <v>510689</v>
      </c>
      <c r="Q3" s="288">
        <v>510689</v>
      </c>
      <c r="R3" s="288">
        <v>510689</v>
      </c>
      <c r="S3" s="288">
        <v>510689</v>
      </c>
      <c r="T3" s="340">
        <f>ROUND(SUM(SUM(H3:R3)*2+S3+G3)/24,0)</f>
        <v>276623</v>
      </c>
      <c r="U3" s="288">
        <f t="shared" ref="U3:U29" si="0">+T3</f>
        <v>276623</v>
      </c>
      <c r="V3" s="288">
        <f t="shared" ref="V3:V29" si="1">IF(F3="U",U3,0)</f>
        <v>276623</v>
      </c>
      <c r="W3" s="217">
        <v>0</v>
      </c>
      <c r="X3" s="217">
        <f t="shared" ref="X3" si="2">SUM(V3:W3)</f>
        <v>276623</v>
      </c>
      <c r="Y3" s="261" t="s">
        <v>153</v>
      </c>
      <c r="Z3" s="257">
        <f>SUMIF('Allocation Factors'!$B$3:$B$88,'Accumulated Deferred Income Tax'!Y3,'Allocation Factors'!$P$3:$P$88)</f>
        <v>0.22613352113854845</v>
      </c>
      <c r="AA3" s="357">
        <f t="shared" ref="AA3" si="3">ROUND(V3*Z3,0)</f>
        <v>62554</v>
      </c>
      <c r="AB3" s="357">
        <f t="shared" ref="AB3:AB54" si="4">ROUND(W3*Z3,0)</f>
        <v>0</v>
      </c>
      <c r="AC3" s="288">
        <f t="shared" ref="AC3:AC54" si="5">SUM(AA3:AB3)</f>
        <v>62554</v>
      </c>
    </row>
    <row r="4" spans="1:34">
      <c r="A4" s="261">
        <v>287045</v>
      </c>
      <c r="B4" s="261">
        <v>190</v>
      </c>
      <c r="C4" s="42" t="s">
        <v>632</v>
      </c>
      <c r="D4" s="338">
        <v>610.15499999999997</v>
      </c>
      <c r="E4" s="302" t="s">
        <v>796</v>
      </c>
      <c r="F4" s="261" t="s">
        <v>9</v>
      </c>
      <c r="G4" s="288">
        <v>166665</v>
      </c>
      <c r="H4" s="288">
        <v>194442</v>
      </c>
      <c r="I4" s="288">
        <v>222220</v>
      </c>
      <c r="J4" s="288">
        <v>249997</v>
      </c>
      <c r="K4" s="288">
        <v>277747</v>
      </c>
      <c r="L4" s="288">
        <v>305552</v>
      </c>
      <c r="M4" s="288">
        <v>333329</v>
      </c>
      <c r="N4" s="340">
        <v>361107</v>
      </c>
      <c r="O4" s="340">
        <v>388884</v>
      </c>
      <c r="P4" s="340">
        <v>416662</v>
      </c>
      <c r="Q4" s="340">
        <v>444439</v>
      </c>
      <c r="R4" s="340">
        <v>472217</v>
      </c>
      <c r="S4" s="340">
        <v>499994</v>
      </c>
      <c r="T4" s="340">
        <f t="shared" ref="T4:T61" si="6">ROUND(SUM(SUM(H4:R4)*2+S4+G4)/24,0)</f>
        <v>333327</v>
      </c>
      <c r="U4" s="288">
        <f t="shared" si="0"/>
        <v>333327</v>
      </c>
      <c r="V4" s="288">
        <f t="shared" si="1"/>
        <v>333327</v>
      </c>
      <c r="W4" s="217">
        <v>833326</v>
      </c>
      <c r="X4" s="217">
        <f t="shared" ref="X4" si="7">SUM(V4:W4)</f>
        <v>1166653</v>
      </c>
      <c r="Y4" s="261" t="s">
        <v>25</v>
      </c>
      <c r="Z4" s="257">
        <f>SUMIF('Allocation Factors'!$B$3:$B$88,'Accumulated Deferred Income Tax'!Y4,'Allocation Factors'!$P$3:$P$88)</f>
        <v>1</v>
      </c>
      <c r="AA4" s="357">
        <f t="shared" ref="AA4" si="8">ROUND(V4*Z4,0)</f>
        <v>333327</v>
      </c>
      <c r="AB4" s="357">
        <f t="shared" si="4"/>
        <v>833326</v>
      </c>
      <c r="AC4" s="288">
        <f t="shared" si="5"/>
        <v>1166653</v>
      </c>
    </row>
    <row r="5" spans="1:34">
      <c r="A5" s="261">
        <v>287047</v>
      </c>
      <c r="B5" s="261">
        <v>190</v>
      </c>
      <c r="C5" s="42" t="s">
        <v>592</v>
      </c>
      <c r="D5" s="338">
        <v>610.15</v>
      </c>
      <c r="E5" s="302" t="s">
        <v>8</v>
      </c>
      <c r="F5" s="261" t="s">
        <v>9</v>
      </c>
      <c r="G5" s="288">
        <v>447407</v>
      </c>
      <c r="H5" s="288">
        <v>521975</v>
      </c>
      <c r="I5" s="288">
        <v>596543</v>
      </c>
      <c r="J5" s="288">
        <v>671111</v>
      </c>
      <c r="K5" s="288">
        <v>745606</v>
      </c>
      <c r="L5" s="288">
        <v>820247</v>
      </c>
      <c r="M5" s="288">
        <v>894815</v>
      </c>
      <c r="N5" s="340">
        <v>969383</v>
      </c>
      <c r="O5" s="340">
        <v>1043951</v>
      </c>
      <c r="P5" s="340">
        <v>1118519</v>
      </c>
      <c r="Q5" s="340">
        <v>1193087</v>
      </c>
      <c r="R5" s="340">
        <v>1267655</v>
      </c>
      <c r="S5" s="340">
        <v>1342223</v>
      </c>
      <c r="T5" s="340">
        <f t="shared" si="6"/>
        <v>894809</v>
      </c>
      <c r="U5" s="288">
        <f t="shared" si="0"/>
        <v>894809</v>
      </c>
      <c r="V5" s="288">
        <f t="shared" si="1"/>
        <v>894809</v>
      </c>
      <c r="W5" s="217">
        <v>0</v>
      </c>
      <c r="X5" s="217">
        <f t="shared" ref="X5" si="9">SUM(V5:W5)</f>
        <v>894809</v>
      </c>
      <c r="Y5" s="261" t="s">
        <v>28</v>
      </c>
      <c r="Z5" s="257">
        <f>SUMIF('Allocation Factors'!$B$3:$B$88,'Accumulated Deferred Income Tax'!Y5,'Allocation Factors'!$P$3:$P$88)</f>
        <v>0</v>
      </c>
      <c r="AA5" s="357">
        <f t="shared" ref="AA5" si="10">ROUND(V5*Z5,0)</f>
        <v>0</v>
      </c>
      <c r="AB5" s="357">
        <f t="shared" si="4"/>
        <v>0</v>
      </c>
      <c r="AC5" s="288">
        <f t="shared" si="5"/>
        <v>0</v>
      </c>
    </row>
    <row r="6" spans="1:34">
      <c r="A6" s="261">
        <v>287048</v>
      </c>
      <c r="B6" s="261">
        <v>190</v>
      </c>
      <c r="C6" s="42" t="s">
        <v>633</v>
      </c>
      <c r="D6" s="338">
        <v>705.42499999999995</v>
      </c>
      <c r="E6" s="302" t="s">
        <v>796</v>
      </c>
      <c r="F6" s="261" t="s">
        <v>9</v>
      </c>
      <c r="G6" s="288">
        <v>313406</v>
      </c>
      <c r="H6" s="288">
        <v>365641</v>
      </c>
      <c r="I6" s="288">
        <v>417876</v>
      </c>
      <c r="J6" s="288">
        <v>470110</v>
      </c>
      <c r="K6" s="288">
        <v>522293</v>
      </c>
      <c r="L6" s="288">
        <v>574579</v>
      </c>
      <c r="M6" s="288">
        <v>626814</v>
      </c>
      <c r="N6" s="340">
        <v>679048</v>
      </c>
      <c r="O6" s="340">
        <v>731283</v>
      </c>
      <c r="P6" s="340">
        <v>783517</v>
      </c>
      <c r="Q6" s="340">
        <v>835752</v>
      </c>
      <c r="R6" s="340">
        <v>887986</v>
      </c>
      <c r="S6" s="340">
        <v>940221</v>
      </c>
      <c r="T6" s="340">
        <f t="shared" si="6"/>
        <v>626809</v>
      </c>
      <c r="U6" s="288">
        <f t="shared" si="0"/>
        <v>626809</v>
      </c>
      <c r="V6" s="288">
        <f t="shared" si="1"/>
        <v>626809</v>
      </c>
      <c r="W6" s="217">
        <v>1497776</v>
      </c>
      <c r="X6" s="217">
        <f t="shared" ref="X6:X7" si="11">SUM(V6:W6)</f>
        <v>2124585</v>
      </c>
      <c r="Y6" s="261" t="s">
        <v>25</v>
      </c>
      <c r="Z6" s="257">
        <f>SUMIF('Allocation Factors'!$B$3:$B$88,'Accumulated Deferred Income Tax'!Y6,'Allocation Factors'!$P$3:$P$88)</f>
        <v>1</v>
      </c>
      <c r="AA6" s="357">
        <f t="shared" ref="AA6:AA7" si="12">ROUND(V6*Z6,0)</f>
        <v>626809</v>
      </c>
      <c r="AB6" s="357">
        <f t="shared" si="4"/>
        <v>1497776</v>
      </c>
      <c r="AC6" s="288">
        <f t="shared" si="5"/>
        <v>2124585</v>
      </c>
    </row>
    <row r="7" spans="1:34">
      <c r="A7" s="261">
        <v>287049</v>
      </c>
      <c r="B7" s="261">
        <v>190</v>
      </c>
      <c r="C7" s="42" t="s">
        <v>591</v>
      </c>
      <c r="D7" s="338">
        <v>705.35199999999998</v>
      </c>
      <c r="E7" s="302" t="s">
        <v>8</v>
      </c>
      <c r="F7" s="261" t="s">
        <v>9</v>
      </c>
      <c r="G7" s="288">
        <v>65055</v>
      </c>
      <c r="H7" s="288">
        <v>64972</v>
      </c>
      <c r="I7" s="288">
        <v>64833</v>
      </c>
      <c r="J7" s="288">
        <v>64774</v>
      </c>
      <c r="K7" s="288">
        <v>64358</v>
      </c>
      <c r="L7" s="288">
        <v>64309</v>
      </c>
      <c r="M7" s="288">
        <v>64244</v>
      </c>
      <c r="N7" s="340">
        <v>64185</v>
      </c>
      <c r="O7" s="340">
        <v>64238</v>
      </c>
      <c r="P7" s="340">
        <v>64215</v>
      </c>
      <c r="Q7" s="340">
        <v>64168</v>
      </c>
      <c r="R7" s="340">
        <v>64168</v>
      </c>
      <c r="S7" s="340">
        <v>64162</v>
      </c>
      <c r="T7" s="340">
        <f t="shared" si="6"/>
        <v>64423</v>
      </c>
      <c r="U7" s="288">
        <f t="shared" si="0"/>
        <v>64423</v>
      </c>
      <c r="V7" s="288">
        <f t="shared" si="1"/>
        <v>64423</v>
      </c>
      <c r="W7" s="217">
        <v>0</v>
      </c>
      <c r="X7" s="217">
        <f t="shared" si="11"/>
        <v>64423</v>
      </c>
      <c r="Y7" s="261" t="s">
        <v>16</v>
      </c>
      <c r="Z7" s="257">
        <f>SUMIF('Allocation Factors'!$B$3:$B$88,'Accumulated Deferred Income Tax'!Y7,'Allocation Factors'!$P$3:$P$88)</f>
        <v>0</v>
      </c>
      <c r="AA7" s="357">
        <f t="shared" si="12"/>
        <v>0</v>
      </c>
      <c r="AB7" s="357">
        <f t="shared" si="4"/>
        <v>0</v>
      </c>
      <c r="AC7" s="288">
        <f t="shared" si="5"/>
        <v>0</v>
      </c>
    </row>
    <row r="8" spans="1:34" s="172" customFormat="1">
      <c r="A8" s="261">
        <v>287051</v>
      </c>
      <c r="B8" s="261">
        <v>190</v>
      </c>
      <c r="C8" s="42" t="s">
        <v>354</v>
      </c>
      <c r="D8" s="338">
        <v>705.34</v>
      </c>
      <c r="E8" s="302" t="s">
        <v>8</v>
      </c>
      <c r="F8" s="261" t="s">
        <v>9</v>
      </c>
      <c r="G8" s="288">
        <v>1004146</v>
      </c>
      <c r="H8" s="288">
        <v>952333</v>
      </c>
      <c r="I8" s="288">
        <v>900524</v>
      </c>
      <c r="J8" s="288">
        <v>848713</v>
      </c>
      <c r="K8" s="288">
        <v>796820</v>
      </c>
      <c r="L8" s="288">
        <v>745082</v>
      </c>
      <c r="M8" s="288">
        <v>693275</v>
      </c>
      <c r="N8" s="340">
        <v>641492</v>
      </c>
      <c r="O8" s="340">
        <v>589714</v>
      </c>
      <c r="P8" s="340">
        <v>537958</v>
      </c>
      <c r="Q8" s="340">
        <v>486371</v>
      </c>
      <c r="R8" s="340">
        <v>434850</v>
      </c>
      <c r="S8" s="340">
        <v>383363</v>
      </c>
      <c r="T8" s="340">
        <f t="shared" si="6"/>
        <v>693407</v>
      </c>
      <c r="U8" s="288">
        <f t="shared" si="0"/>
        <v>693407</v>
      </c>
      <c r="V8" s="288">
        <f t="shared" si="1"/>
        <v>693407</v>
      </c>
      <c r="W8" s="217">
        <v>0</v>
      </c>
      <c r="X8" s="217">
        <f t="shared" ref="X8:X19" si="13">SUM(V8:W8)</f>
        <v>693407</v>
      </c>
      <c r="Y8" s="261" t="s">
        <v>14</v>
      </c>
      <c r="Z8" s="257">
        <f>SUMIF('Allocation Factors'!$B$3:$B$88,'Accumulated Deferred Income Tax'!Y8,'Allocation Factors'!$P$3:$P$88)</f>
        <v>0</v>
      </c>
      <c r="AA8" s="357">
        <f t="shared" ref="AA8:AA59" si="14">ROUND(V8*Z8,0)</f>
        <v>0</v>
      </c>
      <c r="AB8" s="357">
        <f t="shared" si="4"/>
        <v>0</v>
      </c>
      <c r="AC8" s="288">
        <f t="shared" si="5"/>
        <v>0</v>
      </c>
      <c r="AH8" s="65"/>
    </row>
    <row r="9" spans="1:34" s="172" customFormat="1">
      <c r="A9" s="261">
        <v>287053</v>
      </c>
      <c r="B9" s="261">
        <v>190</v>
      </c>
      <c r="C9" s="42" t="s">
        <v>355</v>
      </c>
      <c r="D9" s="338">
        <v>705.34199999999998</v>
      </c>
      <c r="E9" s="302" t="s">
        <v>8</v>
      </c>
      <c r="F9" s="261" t="s">
        <v>9</v>
      </c>
      <c r="G9" s="288">
        <v>2416596</v>
      </c>
      <c r="H9" s="288">
        <v>2284824</v>
      </c>
      <c r="I9" s="288">
        <v>2152764</v>
      </c>
      <c r="J9" s="288">
        <v>2020414</v>
      </c>
      <c r="K9" s="288">
        <v>1887591</v>
      </c>
      <c r="L9" s="288">
        <v>1754844</v>
      </c>
      <c r="M9" s="288">
        <v>1621622</v>
      </c>
      <c r="N9" s="340">
        <v>1488108</v>
      </c>
      <c r="O9" s="340">
        <v>1354302</v>
      </c>
      <c r="P9" s="340">
        <v>1220202</v>
      </c>
      <c r="Q9" s="340">
        <v>1085809</v>
      </c>
      <c r="R9" s="340">
        <v>951121</v>
      </c>
      <c r="S9" s="340">
        <v>816137</v>
      </c>
      <c r="T9" s="340">
        <f t="shared" si="6"/>
        <v>1619831</v>
      </c>
      <c r="U9" s="288">
        <f t="shared" si="0"/>
        <v>1619831</v>
      </c>
      <c r="V9" s="288">
        <f t="shared" si="1"/>
        <v>1619831</v>
      </c>
      <c r="W9" s="217">
        <v>0</v>
      </c>
      <c r="X9" s="217">
        <f t="shared" si="13"/>
        <v>1619831</v>
      </c>
      <c r="Y9" s="261" t="s">
        <v>14</v>
      </c>
      <c r="Z9" s="257">
        <f>SUMIF('Allocation Factors'!$B$3:$B$88,'Accumulated Deferred Income Tax'!Y9,'Allocation Factors'!$P$3:$P$88)</f>
        <v>0</v>
      </c>
      <c r="AA9" s="357">
        <f t="shared" si="14"/>
        <v>0</v>
      </c>
      <c r="AB9" s="357">
        <f t="shared" si="4"/>
        <v>0</v>
      </c>
      <c r="AC9" s="288">
        <f t="shared" si="5"/>
        <v>0</v>
      </c>
      <c r="AH9" s="65"/>
    </row>
    <row r="10" spans="1:34" s="172" customFormat="1">
      <c r="A10" s="261">
        <v>287055</v>
      </c>
      <c r="B10" s="261">
        <v>190</v>
      </c>
      <c r="C10" s="42" t="s">
        <v>356</v>
      </c>
      <c r="D10" s="338">
        <v>705.34400000000005</v>
      </c>
      <c r="E10" s="302" t="s">
        <v>8</v>
      </c>
      <c r="F10" s="261" t="s">
        <v>9</v>
      </c>
      <c r="G10" s="288">
        <v>2268590</v>
      </c>
      <c r="H10" s="288">
        <v>2259336</v>
      </c>
      <c r="I10" s="288">
        <v>2248841</v>
      </c>
      <c r="J10" s="288">
        <v>2237105</v>
      </c>
      <c r="K10" s="288">
        <v>2223911</v>
      </c>
      <c r="L10" s="288">
        <v>2209911</v>
      </c>
      <c r="M10" s="288">
        <v>2194452</v>
      </c>
      <c r="N10" s="340">
        <v>2177750</v>
      </c>
      <c r="O10" s="340">
        <v>2159807</v>
      </c>
      <c r="P10" s="340">
        <v>2140622</v>
      </c>
      <c r="Q10" s="340">
        <v>2120194</v>
      </c>
      <c r="R10" s="340">
        <v>2037279</v>
      </c>
      <c r="S10" s="340">
        <v>2012993</v>
      </c>
      <c r="T10" s="340">
        <f t="shared" si="6"/>
        <v>2179167</v>
      </c>
      <c r="U10" s="288">
        <f t="shared" si="0"/>
        <v>2179167</v>
      </c>
      <c r="V10" s="288">
        <f t="shared" si="1"/>
        <v>2179167</v>
      </c>
      <c r="W10" s="217">
        <v>0</v>
      </c>
      <c r="X10" s="217">
        <f t="shared" si="13"/>
        <v>2179167</v>
      </c>
      <c r="Y10" s="261" t="s">
        <v>14</v>
      </c>
      <c r="Z10" s="257">
        <f>SUMIF('Allocation Factors'!$B$3:$B$88,'Accumulated Deferred Income Tax'!Y10,'Allocation Factors'!$P$3:$P$88)</f>
        <v>0</v>
      </c>
      <c r="AA10" s="357">
        <f t="shared" si="14"/>
        <v>0</v>
      </c>
      <c r="AB10" s="357">
        <f t="shared" si="4"/>
        <v>0</v>
      </c>
      <c r="AC10" s="288">
        <f t="shared" si="5"/>
        <v>0</v>
      </c>
      <c r="AH10" s="65"/>
    </row>
    <row r="11" spans="1:34" s="172" customFormat="1">
      <c r="A11" s="261">
        <v>287056</v>
      </c>
      <c r="B11" s="261">
        <v>190</v>
      </c>
      <c r="C11" s="42" t="s">
        <v>357</v>
      </c>
      <c r="D11" s="338">
        <v>705.34500000000003</v>
      </c>
      <c r="E11" s="302" t="s">
        <v>8</v>
      </c>
      <c r="F11" s="261" t="s">
        <v>9</v>
      </c>
      <c r="G11" s="288">
        <v>0</v>
      </c>
      <c r="H11" s="288">
        <v>38835</v>
      </c>
      <c r="I11" s="288">
        <v>75550</v>
      </c>
      <c r="J11" s="288">
        <v>110136</v>
      </c>
      <c r="K11" s="288">
        <v>142571</v>
      </c>
      <c r="L11" s="288">
        <v>172890</v>
      </c>
      <c r="M11" s="288">
        <v>201040</v>
      </c>
      <c r="N11" s="340">
        <v>227027</v>
      </c>
      <c r="O11" s="340">
        <v>250843</v>
      </c>
      <c r="P11" s="340">
        <v>272479</v>
      </c>
      <c r="Q11" s="340">
        <v>291927</v>
      </c>
      <c r="R11" s="340">
        <v>309177</v>
      </c>
      <c r="S11" s="340">
        <v>324221</v>
      </c>
      <c r="T11" s="340">
        <f t="shared" si="6"/>
        <v>187882</v>
      </c>
      <c r="U11" s="288">
        <f t="shared" si="0"/>
        <v>187882</v>
      </c>
      <c r="V11" s="288">
        <f t="shared" si="1"/>
        <v>187882</v>
      </c>
      <c r="W11" s="217">
        <v>0</v>
      </c>
      <c r="X11" s="217">
        <f t="shared" si="13"/>
        <v>187882</v>
      </c>
      <c r="Y11" s="261" t="s">
        <v>14</v>
      </c>
      <c r="Z11" s="257">
        <f>SUMIF('Allocation Factors'!$B$3:$B$88,'Accumulated Deferred Income Tax'!Y11,'Allocation Factors'!$P$3:$P$88)</f>
        <v>0</v>
      </c>
      <c r="AA11" s="357">
        <f t="shared" si="14"/>
        <v>0</v>
      </c>
      <c r="AB11" s="357">
        <f t="shared" si="4"/>
        <v>0</v>
      </c>
      <c r="AC11" s="288">
        <f t="shared" si="5"/>
        <v>0</v>
      </c>
      <c r="AH11" s="65"/>
    </row>
    <row r="12" spans="1:34" s="172" customFormat="1">
      <c r="A12" s="261">
        <v>287061</v>
      </c>
      <c r="B12" s="261">
        <v>190</v>
      </c>
      <c r="C12" s="42" t="s">
        <v>637</v>
      </c>
      <c r="D12" s="338">
        <v>705.346</v>
      </c>
      <c r="E12" s="302" t="s">
        <v>8</v>
      </c>
      <c r="F12" s="261" t="s">
        <v>9</v>
      </c>
      <c r="G12" s="288">
        <v>598875</v>
      </c>
      <c r="H12" s="288">
        <v>574061</v>
      </c>
      <c r="I12" s="288">
        <v>555669</v>
      </c>
      <c r="J12" s="288">
        <v>543614</v>
      </c>
      <c r="K12" s="288">
        <v>536126</v>
      </c>
      <c r="L12" s="288">
        <v>526364</v>
      </c>
      <c r="M12" s="288">
        <v>488096</v>
      </c>
      <c r="N12" s="340">
        <v>469792</v>
      </c>
      <c r="O12" s="340">
        <v>458910</v>
      </c>
      <c r="P12" s="340">
        <v>450930</v>
      </c>
      <c r="Q12" s="340">
        <v>442286</v>
      </c>
      <c r="R12" s="340">
        <v>432432</v>
      </c>
      <c r="S12" s="340">
        <v>425318</v>
      </c>
      <c r="T12" s="340">
        <f t="shared" si="6"/>
        <v>499198</v>
      </c>
      <c r="U12" s="288">
        <f t="shared" si="0"/>
        <v>499198</v>
      </c>
      <c r="V12" s="288">
        <f t="shared" si="1"/>
        <v>499198</v>
      </c>
      <c r="W12" s="217">
        <v>0</v>
      </c>
      <c r="X12" s="217">
        <f t="shared" si="13"/>
        <v>499198</v>
      </c>
      <c r="Y12" s="261" t="s">
        <v>16</v>
      </c>
      <c r="Z12" s="257">
        <f>SUMIF('Allocation Factors'!$B$3:$B$88,'Accumulated Deferred Income Tax'!Y12,'Allocation Factors'!$P$3:$P$88)</f>
        <v>0</v>
      </c>
      <c r="AA12" s="357">
        <f t="shared" ref="AA12:AA17" si="15">ROUND(V12*Z12,0)</f>
        <v>0</v>
      </c>
      <c r="AB12" s="357">
        <f t="shared" si="4"/>
        <v>0</v>
      </c>
      <c r="AC12" s="288">
        <f t="shared" si="5"/>
        <v>0</v>
      </c>
      <c r="AH12" s="65"/>
    </row>
    <row r="13" spans="1:34" s="172" customFormat="1">
      <c r="A13" s="261">
        <v>287062</v>
      </c>
      <c r="B13" s="261">
        <v>190</v>
      </c>
      <c r="C13" s="42" t="s">
        <v>638</v>
      </c>
      <c r="D13" s="338">
        <v>705.34699999999998</v>
      </c>
      <c r="E13" s="271" t="s">
        <v>8</v>
      </c>
      <c r="F13" s="261" t="s">
        <v>9</v>
      </c>
      <c r="G13" s="288">
        <v>1933766</v>
      </c>
      <c r="H13" s="288">
        <v>2052908</v>
      </c>
      <c r="I13" s="288">
        <v>2141310</v>
      </c>
      <c r="J13" s="288">
        <v>2199249</v>
      </c>
      <c r="K13" s="288">
        <v>2234769</v>
      </c>
      <c r="L13" s="288">
        <v>2282159</v>
      </c>
      <c r="M13" s="288">
        <v>2082742</v>
      </c>
      <c r="N13" s="340">
        <v>2016238</v>
      </c>
      <c r="O13" s="340">
        <v>1976698</v>
      </c>
      <c r="P13" s="340">
        <v>1947702</v>
      </c>
      <c r="Q13" s="340">
        <v>1916296</v>
      </c>
      <c r="R13" s="340">
        <v>1880493</v>
      </c>
      <c r="S13" s="340">
        <v>1854646</v>
      </c>
      <c r="T13" s="340">
        <f t="shared" si="6"/>
        <v>2052064</v>
      </c>
      <c r="U13" s="288">
        <f t="shared" si="0"/>
        <v>2052064</v>
      </c>
      <c r="V13" s="288">
        <f t="shared" si="1"/>
        <v>2052064</v>
      </c>
      <c r="W13" s="217">
        <v>0</v>
      </c>
      <c r="X13" s="217">
        <f t="shared" si="13"/>
        <v>2052064</v>
      </c>
      <c r="Y13" s="261" t="s">
        <v>27</v>
      </c>
      <c r="Z13" s="257">
        <f>SUMIF('Allocation Factors'!$B$3:$B$88,'Accumulated Deferred Income Tax'!Y13,'Allocation Factors'!$P$3:$P$88)</f>
        <v>0</v>
      </c>
      <c r="AA13" s="357">
        <f t="shared" si="15"/>
        <v>0</v>
      </c>
      <c r="AB13" s="357">
        <f t="shared" si="4"/>
        <v>0</v>
      </c>
      <c r="AC13" s="288">
        <f t="shared" si="5"/>
        <v>0</v>
      </c>
      <c r="AH13" s="65"/>
    </row>
    <row r="14" spans="1:34" s="172" customFormat="1">
      <c r="A14" s="261">
        <v>287063</v>
      </c>
      <c r="B14" s="261">
        <v>190</v>
      </c>
      <c r="C14" s="42" t="s">
        <v>639</v>
      </c>
      <c r="D14" s="338">
        <v>705.34799999999996</v>
      </c>
      <c r="E14" s="302" t="s">
        <v>8</v>
      </c>
      <c r="F14" s="261" t="s">
        <v>9</v>
      </c>
      <c r="G14" s="288">
        <v>439</v>
      </c>
      <c r="H14" s="288">
        <v>439</v>
      </c>
      <c r="I14" s="288">
        <v>439</v>
      </c>
      <c r="J14" s="288">
        <v>439</v>
      </c>
      <c r="K14" s="288">
        <v>439</v>
      </c>
      <c r="L14" s="288">
        <v>439</v>
      </c>
      <c r="M14" s="288">
        <v>439</v>
      </c>
      <c r="N14" s="340">
        <v>439</v>
      </c>
      <c r="O14" s="340">
        <v>439</v>
      </c>
      <c r="P14" s="340">
        <v>439</v>
      </c>
      <c r="Q14" s="340">
        <v>439</v>
      </c>
      <c r="R14" s="340">
        <v>439</v>
      </c>
      <c r="S14" s="340">
        <v>439</v>
      </c>
      <c r="T14" s="340">
        <f t="shared" si="6"/>
        <v>439</v>
      </c>
      <c r="U14" s="288">
        <f t="shared" si="0"/>
        <v>439</v>
      </c>
      <c r="V14" s="288">
        <f t="shared" si="1"/>
        <v>439</v>
      </c>
      <c r="W14" s="217">
        <v>0</v>
      </c>
      <c r="X14" s="217">
        <f t="shared" si="13"/>
        <v>439</v>
      </c>
      <c r="Y14" s="261" t="s">
        <v>28</v>
      </c>
      <c r="Z14" s="257">
        <f>SUMIF('Allocation Factors'!$B$3:$B$88,'Accumulated Deferred Income Tax'!Y14,'Allocation Factors'!$P$3:$P$88)</f>
        <v>0</v>
      </c>
      <c r="AA14" s="357">
        <f t="shared" si="15"/>
        <v>0</v>
      </c>
      <c r="AB14" s="357">
        <f t="shared" si="4"/>
        <v>0</v>
      </c>
      <c r="AC14" s="288">
        <f t="shared" si="5"/>
        <v>0</v>
      </c>
      <c r="AH14" s="65"/>
    </row>
    <row r="15" spans="1:34" s="172" customFormat="1">
      <c r="A15" s="261">
        <v>287064</v>
      </c>
      <c r="B15" s="261">
        <v>190</v>
      </c>
      <c r="C15" s="42" t="s">
        <v>640</v>
      </c>
      <c r="D15" s="338">
        <v>705.34900000000005</v>
      </c>
      <c r="E15" s="302" t="s">
        <v>8</v>
      </c>
      <c r="F15" s="261" t="s">
        <v>9</v>
      </c>
      <c r="G15" s="288">
        <v>12262465</v>
      </c>
      <c r="H15" s="288">
        <v>10348517</v>
      </c>
      <c r="I15" s="288">
        <v>8928411</v>
      </c>
      <c r="J15" s="288">
        <v>7997658</v>
      </c>
      <c r="K15" s="288">
        <v>7422854</v>
      </c>
      <c r="L15" s="288">
        <v>6665794</v>
      </c>
      <c r="M15" s="288">
        <v>5683658</v>
      </c>
      <c r="N15" s="340">
        <v>5320687</v>
      </c>
      <c r="O15" s="340">
        <v>5104884</v>
      </c>
      <c r="P15" s="340">
        <v>4946630</v>
      </c>
      <c r="Q15" s="340">
        <v>4775219</v>
      </c>
      <c r="R15" s="340">
        <v>4579809</v>
      </c>
      <c r="S15" s="340">
        <v>4438735</v>
      </c>
      <c r="T15" s="340">
        <f t="shared" si="6"/>
        <v>6677060</v>
      </c>
      <c r="U15" s="288">
        <f t="shared" si="0"/>
        <v>6677060</v>
      </c>
      <c r="V15" s="288">
        <f t="shared" si="1"/>
        <v>6677060</v>
      </c>
      <c r="W15" s="217">
        <v>0</v>
      </c>
      <c r="X15" s="217">
        <f t="shared" si="13"/>
        <v>6677060</v>
      </c>
      <c r="Y15" s="261" t="s">
        <v>26</v>
      </c>
      <c r="Z15" s="257">
        <f>SUMIF('Allocation Factors'!$B$3:$B$88,'Accumulated Deferred Income Tax'!Y15,'Allocation Factors'!$P$3:$P$88)</f>
        <v>0</v>
      </c>
      <c r="AA15" s="357">
        <f t="shared" si="15"/>
        <v>0</v>
      </c>
      <c r="AB15" s="357">
        <f t="shared" si="4"/>
        <v>0</v>
      </c>
      <c r="AC15" s="288">
        <f t="shared" si="5"/>
        <v>0</v>
      </c>
      <c r="AH15" s="65"/>
    </row>
    <row r="16" spans="1:34" s="172" customFormat="1">
      <c r="A16" s="261">
        <v>287065</v>
      </c>
      <c r="B16" s="261">
        <v>190</v>
      </c>
      <c r="C16" s="42" t="s">
        <v>641</v>
      </c>
      <c r="D16" s="338">
        <v>705.35</v>
      </c>
      <c r="E16" s="302">
        <v>7.8</v>
      </c>
      <c r="F16" s="261" t="s">
        <v>9</v>
      </c>
      <c r="G16" s="288">
        <v>3593873</v>
      </c>
      <c r="H16" s="288">
        <v>3461869</v>
      </c>
      <c r="I16" s="288">
        <v>3363925</v>
      </c>
      <c r="J16" s="288">
        <v>3299732</v>
      </c>
      <c r="K16" s="288">
        <v>3259819</v>
      </c>
      <c r="L16" s="288">
        <v>3207874</v>
      </c>
      <c r="M16" s="288">
        <v>3140137</v>
      </c>
      <c r="N16" s="340">
        <v>3090003</v>
      </c>
      <c r="O16" s="340">
        <v>3060196</v>
      </c>
      <c r="P16" s="340">
        <v>3038338</v>
      </c>
      <c r="Q16" s="340">
        <v>3014663</v>
      </c>
      <c r="R16" s="340">
        <v>2987672</v>
      </c>
      <c r="S16" s="340">
        <v>2968187</v>
      </c>
      <c r="T16" s="340">
        <f t="shared" si="6"/>
        <v>3183772</v>
      </c>
      <c r="U16" s="288">
        <f t="shared" si="0"/>
        <v>3183772</v>
      </c>
      <c r="V16" s="288">
        <f t="shared" si="1"/>
        <v>3183772</v>
      </c>
      <c r="W16" s="217">
        <f>-V16</f>
        <v>-3183772</v>
      </c>
      <c r="X16" s="217">
        <f t="shared" si="13"/>
        <v>0</v>
      </c>
      <c r="Y16" s="261" t="s">
        <v>25</v>
      </c>
      <c r="Z16" s="257">
        <f>SUMIF('Allocation Factors'!$B$3:$B$88,'Accumulated Deferred Income Tax'!Y16,'Allocation Factors'!$P$3:$P$88)</f>
        <v>1</v>
      </c>
      <c r="AA16" s="357">
        <f t="shared" si="15"/>
        <v>3183772</v>
      </c>
      <c r="AB16" s="357">
        <f t="shared" si="4"/>
        <v>-3183772</v>
      </c>
      <c r="AC16" s="288">
        <f t="shared" si="5"/>
        <v>0</v>
      </c>
      <c r="AH16" s="65"/>
    </row>
    <row r="17" spans="1:34" s="172" customFormat="1">
      <c r="A17" s="261">
        <v>287066</v>
      </c>
      <c r="B17" s="261">
        <v>190</v>
      </c>
      <c r="C17" s="42" t="s">
        <v>642</v>
      </c>
      <c r="D17" s="338">
        <v>705.351</v>
      </c>
      <c r="E17" s="302" t="s">
        <v>8</v>
      </c>
      <c r="F17" s="261" t="s">
        <v>9</v>
      </c>
      <c r="G17" s="288">
        <v>8727403</v>
      </c>
      <c r="H17" s="288">
        <v>8653442</v>
      </c>
      <c r="I17" s="288">
        <v>8598565</v>
      </c>
      <c r="J17" s="288">
        <v>8562599</v>
      </c>
      <c r="K17" s="288">
        <v>8539582</v>
      </c>
      <c r="L17" s="288">
        <v>8511133</v>
      </c>
      <c r="M17" s="288">
        <v>8468227</v>
      </c>
      <c r="N17" s="340">
        <v>8251906</v>
      </c>
      <c r="O17" s="340">
        <v>8123294</v>
      </c>
      <c r="P17" s="340">
        <v>8028980</v>
      </c>
      <c r="Q17" s="340">
        <v>7926824</v>
      </c>
      <c r="R17" s="340">
        <v>7810365</v>
      </c>
      <c r="S17" s="340">
        <v>7726289</v>
      </c>
      <c r="T17" s="340">
        <f t="shared" si="6"/>
        <v>8308480</v>
      </c>
      <c r="U17" s="288">
        <f t="shared" si="0"/>
        <v>8308480</v>
      </c>
      <c r="V17" s="288">
        <f t="shared" si="1"/>
        <v>8308480</v>
      </c>
      <c r="W17" s="217">
        <v>0</v>
      </c>
      <c r="X17" s="217">
        <f t="shared" si="13"/>
        <v>8308480</v>
      </c>
      <c r="Y17" s="261" t="s">
        <v>65</v>
      </c>
      <c r="Z17" s="257">
        <f>SUMIF('Allocation Factors'!$B$3:$B$88,'Accumulated Deferred Income Tax'!Y17,'Allocation Factors'!$P$3:$P$88)</f>
        <v>0</v>
      </c>
      <c r="AA17" s="357">
        <f t="shared" si="15"/>
        <v>0</v>
      </c>
      <c r="AB17" s="357">
        <f t="shared" si="4"/>
        <v>0</v>
      </c>
      <c r="AC17" s="288">
        <f t="shared" si="5"/>
        <v>0</v>
      </c>
      <c r="AH17" s="65"/>
    </row>
    <row r="18" spans="1:34" s="172" customFormat="1">
      <c r="A18" s="261">
        <v>287067</v>
      </c>
      <c r="B18" s="261">
        <v>190</v>
      </c>
      <c r="C18" s="42" t="s">
        <v>601</v>
      </c>
      <c r="D18" s="476">
        <v>505.45010000000002</v>
      </c>
      <c r="E18" s="302" t="s">
        <v>8</v>
      </c>
      <c r="F18" s="261" t="s">
        <v>9</v>
      </c>
      <c r="G18" s="288">
        <v>259093</v>
      </c>
      <c r="H18" s="288">
        <v>259093</v>
      </c>
      <c r="I18" s="288">
        <v>259093</v>
      </c>
      <c r="J18" s="288">
        <v>259093</v>
      </c>
      <c r="K18" s="288">
        <v>259093</v>
      </c>
      <c r="L18" s="288">
        <v>259093</v>
      </c>
      <c r="M18" s="288">
        <v>123885</v>
      </c>
      <c r="N18" s="340">
        <v>123885</v>
      </c>
      <c r="O18" s="340">
        <v>123885</v>
      </c>
      <c r="P18" s="340">
        <v>123885</v>
      </c>
      <c r="Q18" s="340">
        <v>123885</v>
      </c>
      <c r="R18" s="340">
        <v>123885</v>
      </c>
      <c r="S18" s="340">
        <v>123885</v>
      </c>
      <c r="T18" s="340">
        <f t="shared" si="6"/>
        <v>185855</v>
      </c>
      <c r="U18" s="288">
        <f t="shared" si="0"/>
        <v>185855</v>
      </c>
      <c r="V18" s="288">
        <f t="shared" si="1"/>
        <v>185855</v>
      </c>
      <c r="W18" s="217">
        <v>0</v>
      </c>
      <c r="X18" s="217">
        <f t="shared" si="13"/>
        <v>185855</v>
      </c>
      <c r="Y18" s="261" t="s">
        <v>153</v>
      </c>
      <c r="Z18" s="257">
        <f>SUMIF('Allocation Factors'!$B$3:$B$88,'Accumulated Deferred Income Tax'!Y18,'Allocation Factors'!$P$3:$P$88)</f>
        <v>0.22613352113854845</v>
      </c>
      <c r="AA18" s="357">
        <f t="shared" ref="AA18" si="16">ROUND(V18*Z18,0)</f>
        <v>42028</v>
      </c>
      <c r="AB18" s="357">
        <f t="shared" si="4"/>
        <v>0</v>
      </c>
      <c r="AC18" s="288">
        <f t="shared" si="5"/>
        <v>42028</v>
      </c>
      <c r="AH18" s="65"/>
    </row>
    <row r="19" spans="1:34" s="172" customFormat="1">
      <c r="A19" s="261">
        <v>287100</v>
      </c>
      <c r="B19" s="261">
        <v>190</v>
      </c>
      <c r="C19" s="42" t="s">
        <v>458</v>
      </c>
      <c r="D19" s="338" t="s">
        <v>8</v>
      </c>
      <c r="E19" s="302" t="s">
        <v>8</v>
      </c>
      <c r="F19" s="261" t="s">
        <v>312</v>
      </c>
      <c r="G19" s="288">
        <v>-12145909</v>
      </c>
      <c r="H19" s="288">
        <v>-12145911</v>
      </c>
      <c r="I19" s="288">
        <v>-12145911</v>
      </c>
      <c r="J19" s="288">
        <v>-12145911</v>
      </c>
      <c r="K19" s="288">
        <v>-12145909</v>
      </c>
      <c r="L19" s="288">
        <v>-12145909</v>
      </c>
      <c r="M19" s="288">
        <v>-12292199</v>
      </c>
      <c r="N19" s="340">
        <v>-12292199</v>
      </c>
      <c r="O19" s="340">
        <v>-12292199</v>
      </c>
      <c r="P19" s="340">
        <v>-12292199</v>
      </c>
      <c r="Q19" s="340">
        <v>-12292199</v>
      </c>
      <c r="R19" s="340">
        <v>-12292199</v>
      </c>
      <c r="S19" s="340">
        <v>-12292199</v>
      </c>
      <c r="T19" s="340">
        <f t="shared" si="6"/>
        <v>-12225150</v>
      </c>
      <c r="U19" s="288">
        <f t="shared" si="0"/>
        <v>-12225150</v>
      </c>
      <c r="V19" s="288">
        <f t="shared" si="1"/>
        <v>0</v>
      </c>
      <c r="W19" s="217">
        <v>0</v>
      </c>
      <c r="X19" s="217">
        <f t="shared" si="13"/>
        <v>0</v>
      </c>
      <c r="Y19" s="261" t="s">
        <v>310</v>
      </c>
      <c r="Z19" s="257">
        <f>SUMIF('Allocation Factors'!$B$3:$B$88,'Accumulated Deferred Income Tax'!Y19,'Allocation Factors'!$P$3:$P$88)</f>
        <v>0</v>
      </c>
      <c r="AA19" s="357">
        <f t="shared" si="14"/>
        <v>0</v>
      </c>
      <c r="AB19" s="357">
        <f t="shared" si="4"/>
        <v>0</v>
      </c>
      <c r="AC19" s="288">
        <f t="shared" si="5"/>
        <v>0</v>
      </c>
      <c r="AH19" s="65"/>
    </row>
    <row r="20" spans="1:34" s="172" customFormat="1">
      <c r="A20" s="261">
        <v>287111</v>
      </c>
      <c r="B20" s="261">
        <v>190</v>
      </c>
      <c r="C20" s="42" t="s">
        <v>696</v>
      </c>
      <c r="D20" s="338">
        <v>705.28700000000003</v>
      </c>
      <c r="E20" s="302" t="s">
        <v>8</v>
      </c>
      <c r="F20" s="261" t="s">
        <v>9</v>
      </c>
      <c r="G20" s="288">
        <v>8242591</v>
      </c>
      <c r="H20" s="288">
        <v>8162896</v>
      </c>
      <c r="I20" s="288">
        <v>8103764</v>
      </c>
      <c r="J20" s="288">
        <v>8065008</v>
      </c>
      <c r="K20" s="288">
        <v>8040317</v>
      </c>
      <c r="L20" s="288">
        <v>8009548</v>
      </c>
      <c r="M20" s="288">
        <v>7993122</v>
      </c>
      <c r="N20" s="340">
        <v>7971974</v>
      </c>
      <c r="O20" s="340">
        <v>7959400</v>
      </c>
      <c r="P20" s="340">
        <v>7950180</v>
      </c>
      <c r="Q20" s="340">
        <v>7940193</v>
      </c>
      <c r="R20" s="340">
        <v>7928808</v>
      </c>
      <c r="S20" s="340">
        <v>7920589</v>
      </c>
      <c r="T20" s="340">
        <f t="shared" si="6"/>
        <v>8017233</v>
      </c>
      <c r="U20" s="288">
        <f t="shared" si="0"/>
        <v>8017233</v>
      </c>
      <c r="V20" s="288">
        <f t="shared" si="1"/>
        <v>8017233</v>
      </c>
      <c r="W20" s="217">
        <v>0</v>
      </c>
      <c r="X20" s="217">
        <f t="shared" ref="X20" si="17">SUM(V20:W20)</f>
        <v>8017233</v>
      </c>
      <c r="Y20" s="261" t="s">
        <v>16</v>
      </c>
      <c r="Z20" s="257">
        <f>SUMIF('Allocation Factors'!$B$3:$B$88,'Accumulated Deferred Income Tax'!Y20,'Allocation Factors'!$P$3:$P$88)</f>
        <v>0</v>
      </c>
      <c r="AA20" s="357">
        <f t="shared" si="14"/>
        <v>0</v>
      </c>
      <c r="AB20" s="357">
        <f t="shared" si="4"/>
        <v>0</v>
      </c>
      <c r="AC20" s="288">
        <f t="shared" si="5"/>
        <v>0</v>
      </c>
      <c r="AH20" s="65"/>
    </row>
    <row r="21" spans="1:34" s="172" customFormat="1">
      <c r="A21" s="261">
        <v>287112</v>
      </c>
      <c r="B21" s="261">
        <v>190</v>
      </c>
      <c r="C21" s="42" t="s">
        <v>697</v>
      </c>
      <c r="D21" s="338">
        <v>705.28800000000001</v>
      </c>
      <c r="E21" s="302" t="s">
        <v>8</v>
      </c>
      <c r="F21" s="261" t="s">
        <v>9</v>
      </c>
      <c r="G21" s="288">
        <v>21025018</v>
      </c>
      <c r="H21" s="288">
        <v>20870236</v>
      </c>
      <c r="I21" s="288">
        <v>20755390</v>
      </c>
      <c r="J21" s="288">
        <v>20680120</v>
      </c>
      <c r="K21" s="288">
        <v>20631678</v>
      </c>
      <c r="L21" s="288">
        <v>20572410</v>
      </c>
      <c r="M21" s="288">
        <v>20492984</v>
      </c>
      <c r="N21" s="340">
        <v>20434741</v>
      </c>
      <c r="O21" s="340">
        <v>20400114</v>
      </c>
      <c r="P21" s="340">
        <v>20374721</v>
      </c>
      <c r="Q21" s="340">
        <v>20347217</v>
      </c>
      <c r="R21" s="340">
        <v>20315861</v>
      </c>
      <c r="S21" s="340">
        <v>20293225</v>
      </c>
      <c r="T21" s="340">
        <f t="shared" si="6"/>
        <v>20544549</v>
      </c>
      <c r="U21" s="288">
        <f t="shared" si="0"/>
        <v>20544549</v>
      </c>
      <c r="V21" s="288">
        <f t="shared" si="1"/>
        <v>20544549</v>
      </c>
      <c r="W21" s="217">
        <v>0</v>
      </c>
      <c r="X21" s="217">
        <f t="shared" ref="X21:X38" si="18">SUM(V21:W21)</f>
        <v>20544549</v>
      </c>
      <c r="Y21" s="261" t="s">
        <v>27</v>
      </c>
      <c r="Z21" s="257">
        <f>SUMIF('Allocation Factors'!$B$3:$B$88,'Accumulated Deferred Income Tax'!Y21,'Allocation Factors'!$P$3:$P$88)</f>
        <v>0</v>
      </c>
      <c r="AA21" s="357">
        <f t="shared" ref="AA21:AA38" si="19">ROUND(V21*Z21,0)</f>
        <v>0</v>
      </c>
      <c r="AB21" s="357">
        <f t="shared" si="4"/>
        <v>0</v>
      </c>
      <c r="AC21" s="288">
        <f t="shared" si="5"/>
        <v>0</v>
      </c>
      <c r="AH21" s="65"/>
    </row>
    <row r="22" spans="1:34" s="172" customFormat="1">
      <c r="A22" s="261">
        <v>287113</v>
      </c>
      <c r="B22" s="261">
        <v>190</v>
      </c>
      <c r="C22" s="42" t="s">
        <v>698</v>
      </c>
      <c r="D22" s="338">
        <v>705.28899999999999</v>
      </c>
      <c r="E22" s="302" t="s">
        <v>8</v>
      </c>
      <c r="F22" s="261" t="s">
        <v>9</v>
      </c>
      <c r="G22" s="288">
        <v>92187990</v>
      </c>
      <c r="H22" s="288">
        <v>91466125</v>
      </c>
      <c r="I22" s="288">
        <v>90930518</v>
      </c>
      <c r="J22" s="288">
        <v>90579476</v>
      </c>
      <c r="K22" s="288">
        <v>90354132</v>
      </c>
      <c r="L22" s="288">
        <v>90077150</v>
      </c>
      <c r="M22" s="288">
        <v>89706728</v>
      </c>
      <c r="N22" s="340">
        <v>89435155</v>
      </c>
      <c r="O22" s="340">
        <v>89273693</v>
      </c>
      <c r="P22" s="340">
        <v>89155289</v>
      </c>
      <c r="Q22" s="340">
        <v>89027041</v>
      </c>
      <c r="R22" s="340">
        <v>88880836</v>
      </c>
      <c r="S22" s="340">
        <v>88775286</v>
      </c>
      <c r="T22" s="340">
        <f t="shared" si="6"/>
        <v>89947315</v>
      </c>
      <c r="U22" s="288">
        <f t="shared" si="0"/>
        <v>89947315</v>
      </c>
      <c r="V22" s="288">
        <f t="shared" si="1"/>
        <v>89947315</v>
      </c>
      <c r="W22" s="217">
        <v>0</v>
      </c>
      <c r="X22" s="217">
        <f t="shared" si="18"/>
        <v>89947315</v>
      </c>
      <c r="Y22" s="261" t="s">
        <v>28</v>
      </c>
      <c r="Z22" s="257">
        <f>SUMIF('Allocation Factors'!$B$3:$B$88,'Accumulated Deferred Income Tax'!Y22,'Allocation Factors'!$P$3:$P$88)</f>
        <v>0</v>
      </c>
      <c r="AA22" s="357">
        <f t="shared" si="19"/>
        <v>0</v>
      </c>
      <c r="AB22" s="357">
        <f t="shared" si="4"/>
        <v>0</v>
      </c>
      <c r="AC22" s="288">
        <f t="shared" si="5"/>
        <v>0</v>
      </c>
      <c r="AH22" s="65"/>
    </row>
    <row r="23" spans="1:34" s="172" customFormat="1">
      <c r="A23" s="261">
        <v>287114</v>
      </c>
      <c r="B23" s="261">
        <v>190</v>
      </c>
      <c r="C23" s="42" t="s">
        <v>699</v>
      </c>
      <c r="D23" s="338">
        <v>705.29</v>
      </c>
      <c r="E23" s="302">
        <v>7.8</v>
      </c>
      <c r="F23" s="261" t="s">
        <v>9</v>
      </c>
      <c r="G23" s="288">
        <v>22135076</v>
      </c>
      <c r="H23" s="288">
        <v>21789112</v>
      </c>
      <c r="I23" s="288">
        <v>21532414</v>
      </c>
      <c r="J23" s="288">
        <v>21364171</v>
      </c>
      <c r="K23" s="288">
        <v>21258324</v>
      </c>
      <c r="L23" s="288">
        <v>21123423</v>
      </c>
      <c r="M23" s="288">
        <v>20945892</v>
      </c>
      <c r="N23" s="340">
        <v>20815257</v>
      </c>
      <c r="O23" s="340">
        <v>20737588</v>
      </c>
      <c r="P23" s="340">
        <v>20680632</v>
      </c>
      <c r="Q23" s="340">
        <v>20618940</v>
      </c>
      <c r="R23" s="340">
        <v>20548611</v>
      </c>
      <c r="S23" s="340">
        <v>20497838</v>
      </c>
      <c r="T23" s="340">
        <f t="shared" si="6"/>
        <v>21060902</v>
      </c>
      <c r="U23" s="288">
        <f t="shared" si="0"/>
        <v>21060902</v>
      </c>
      <c r="V23" s="288">
        <f t="shared" si="1"/>
        <v>21060902</v>
      </c>
      <c r="W23" s="217">
        <v>-4435058</v>
      </c>
      <c r="X23" s="217">
        <f t="shared" si="18"/>
        <v>16625844</v>
      </c>
      <c r="Y23" s="261" t="s">
        <v>25</v>
      </c>
      <c r="Z23" s="257">
        <f>SUMIF('Allocation Factors'!$B$3:$B$88,'Accumulated Deferred Income Tax'!Y23,'Allocation Factors'!$P$3:$P$88)</f>
        <v>1</v>
      </c>
      <c r="AA23" s="357">
        <f t="shared" si="19"/>
        <v>21060902</v>
      </c>
      <c r="AB23" s="357">
        <f t="shared" si="4"/>
        <v>-4435058</v>
      </c>
      <c r="AC23" s="288">
        <f t="shared" si="5"/>
        <v>16625844</v>
      </c>
      <c r="AH23" s="65"/>
    </row>
    <row r="24" spans="1:34" s="172" customFormat="1">
      <c r="A24" s="261">
        <v>287115</v>
      </c>
      <c r="B24" s="261">
        <v>190</v>
      </c>
      <c r="C24" s="42" t="s">
        <v>700</v>
      </c>
      <c r="D24" s="338">
        <v>705.29100000000005</v>
      </c>
      <c r="E24" s="302" t="s">
        <v>8</v>
      </c>
      <c r="F24" s="261" t="s">
        <v>9</v>
      </c>
      <c r="G24" s="288">
        <v>52306392</v>
      </c>
      <c r="H24" s="288">
        <v>51897016</v>
      </c>
      <c r="I24" s="288">
        <v>51593267</v>
      </c>
      <c r="J24" s="288">
        <v>51394187</v>
      </c>
      <c r="K24" s="288">
        <v>51266388</v>
      </c>
      <c r="L24" s="288">
        <v>51109311</v>
      </c>
      <c r="M24" s="288">
        <v>50899241</v>
      </c>
      <c r="N24" s="340">
        <v>50745060</v>
      </c>
      <c r="O24" s="340">
        <v>50653392</v>
      </c>
      <c r="P24" s="340">
        <v>50586169</v>
      </c>
      <c r="Q24" s="340">
        <v>50513358</v>
      </c>
      <c r="R24" s="340">
        <v>50430353</v>
      </c>
      <c r="S24" s="340">
        <v>50370428</v>
      </c>
      <c r="T24" s="340">
        <f t="shared" si="6"/>
        <v>51035513</v>
      </c>
      <c r="U24" s="288">
        <f t="shared" si="0"/>
        <v>51035513</v>
      </c>
      <c r="V24" s="288">
        <f t="shared" si="1"/>
        <v>51035513</v>
      </c>
      <c r="W24" s="217">
        <v>0</v>
      </c>
      <c r="X24" s="217">
        <f t="shared" si="18"/>
        <v>51035513</v>
      </c>
      <c r="Y24" s="261" t="s">
        <v>30</v>
      </c>
      <c r="Z24" s="257">
        <f>SUMIF('Allocation Factors'!$B$3:$B$88,'Accumulated Deferred Income Tax'!Y24,'Allocation Factors'!$P$3:$P$88)</f>
        <v>0</v>
      </c>
      <c r="AA24" s="357">
        <f t="shared" si="19"/>
        <v>0</v>
      </c>
      <c r="AB24" s="357">
        <f t="shared" si="4"/>
        <v>0</v>
      </c>
      <c r="AC24" s="288">
        <f t="shared" si="5"/>
        <v>0</v>
      </c>
      <c r="AH24" s="65"/>
    </row>
    <row r="25" spans="1:34" s="172" customFormat="1">
      <c r="A25" s="261">
        <v>287116</v>
      </c>
      <c r="B25" s="261">
        <v>190</v>
      </c>
      <c r="C25" s="42" t="s">
        <v>701</v>
      </c>
      <c r="D25" s="338">
        <v>705.29200000000003</v>
      </c>
      <c r="E25" s="302" t="s">
        <v>8</v>
      </c>
      <c r="F25" s="261" t="s">
        <v>9</v>
      </c>
      <c r="G25" s="288">
        <v>162468650</v>
      </c>
      <c r="H25" s="288">
        <v>161307013</v>
      </c>
      <c r="I25" s="288">
        <v>160445104</v>
      </c>
      <c r="J25" s="288">
        <v>159880200</v>
      </c>
      <c r="K25" s="288">
        <v>159516191</v>
      </c>
      <c r="L25" s="288">
        <v>159071846</v>
      </c>
      <c r="M25" s="288">
        <v>158475755</v>
      </c>
      <c r="N25" s="340">
        <v>158038190</v>
      </c>
      <c r="O25" s="340">
        <v>157778038</v>
      </c>
      <c r="P25" s="340">
        <v>157587262</v>
      </c>
      <c r="Q25" s="340">
        <v>157380625</v>
      </c>
      <c r="R25" s="340">
        <v>157145057</v>
      </c>
      <c r="S25" s="340">
        <v>156974992</v>
      </c>
      <c r="T25" s="340">
        <f t="shared" si="6"/>
        <v>158862259</v>
      </c>
      <c r="U25" s="288">
        <f t="shared" si="0"/>
        <v>158862259</v>
      </c>
      <c r="V25" s="288">
        <f t="shared" si="1"/>
        <v>158862259</v>
      </c>
      <c r="W25" s="217">
        <v>0</v>
      </c>
      <c r="X25" s="217">
        <f t="shared" si="18"/>
        <v>158862259</v>
      </c>
      <c r="Y25" s="261" t="s">
        <v>26</v>
      </c>
      <c r="Z25" s="257">
        <f>SUMIF('Allocation Factors'!$B$3:$B$88,'Accumulated Deferred Income Tax'!Y25,'Allocation Factors'!$P$3:$P$88)</f>
        <v>0</v>
      </c>
      <c r="AA25" s="357">
        <f t="shared" si="19"/>
        <v>0</v>
      </c>
      <c r="AB25" s="357">
        <f t="shared" si="4"/>
        <v>0</v>
      </c>
      <c r="AC25" s="288">
        <f t="shared" si="5"/>
        <v>0</v>
      </c>
      <c r="AH25" s="65"/>
    </row>
    <row r="26" spans="1:34" s="172" customFormat="1">
      <c r="A26" s="261">
        <v>287121</v>
      </c>
      <c r="B26" s="261">
        <v>190</v>
      </c>
      <c r="C26" s="471" t="s">
        <v>634</v>
      </c>
      <c r="D26" s="338">
        <v>705.29399999999998</v>
      </c>
      <c r="E26" s="302" t="s">
        <v>8</v>
      </c>
      <c r="F26" s="261" t="s">
        <v>9</v>
      </c>
      <c r="G26" s="288">
        <v>577713</v>
      </c>
      <c r="H26" s="288">
        <v>519764</v>
      </c>
      <c r="I26" s="288">
        <v>476767</v>
      </c>
      <c r="J26" s="288">
        <v>448586</v>
      </c>
      <c r="K26" s="288">
        <v>431162</v>
      </c>
      <c r="L26" s="288">
        <v>408260</v>
      </c>
      <c r="M26" s="288">
        <v>378524</v>
      </c>
      <c r="N26" s="340">
        <v>356515</v>
      </c>
      <c r="O26" s="340">
        <v>343430</v>
      </c>
      <c r="P26" s="340">
        <v>333834</v>
      </c>
      <c r="Q26" s="340">
        <v>323441</v>
      </c>
      <c r="R26" s="340">
        <v>311592</v>
      </c>
      <c r="S26" s="340">
        <v>303039</v>
      </c>
      <c r="T26" s="340">
        <f t="shared" si="6"/>
        <v>397688</v>
      </c>
      <c r="U26" s="288">
        <f t="shared" si="0"/>
        <v>397688</v>
      </c>
      <c r="V26" s="288">
        <f t="shared" si="1"/>
        <v>397688</v>
      </c>
      <c r="W26" s="217">
        <v>0</v>
      </c>
      <c r="X26" s="217">
        <f t="shared" si="18"/>
        <v>397688</v>
      </c>
      <c r="Y26" s="261" t="s">
        <v>16</v>
      </c>
      <c r="Z26" s="257">
        <f>SUMIF('Allocation Factors'!$B$3:$B$88,'Accumulated Deferred Income Tax'!Y26,'Allocation Factors'!$P$3:$P$88)</f>
        <v>0</v>
      </c>
      <c r="AA26" s="357">
        <f t="shared" si="19"/>
        <v>0</v>
      </c>
      <c r="AB26" s="357">
        <f t="shared" si="4"/>
        <v>0</v>
      </c>
      <c r="AC26" s="288">
        <f t="shared" si="5"/>
        <v>0</v>
      </c>
      <c r="AH26" s="65"/>
    </row>
    <row r="27" spans="1:34" s="172" customFormat="1">
      <c r="A27" s="261">
        <v>287122</v>
      </c>
      <c r="B27" s="261">
        <v>190</v>
      </c>
      <c r="C27" s="471" t="s">
        <v>635</v>
      </c>
      <c r="D27" s="338">
        <v>705.29499999999996</v>
      </c>
      <c r="E27" s="302" t="s">
        <v>8</v>
      </c>
      <c r="F27" s="261" t="s">
        <v>9</v>
      </c>
      <c r="G27" s="288">
        <v>112270</v>
      </c>
      <c r="H27" s="288">
        <v>79607</v>
      </c>
      <c r="I27" s="288">
        <v>55373</v>
      </c>
      <c r="J27" s="288">
        <v>39489</v>
      </c>
      <c r="K27" s="288">
        <v>29689</v>
      </c>
      <c r="L27" s="288">
        <v>16760</v>
      </c>
      <c r="M27" s="288">
        <v>0</v>
      </c>
      <c r="N27" s="340">
        <v>0</v>
      </c>
      <c r="O27" s="340">
        <v>0</v>
      </c>
      <c r="P27" s="340">
        <v>0</v>
      </c>
      <c r="Q27" s="340">
        <v>0</v>
      </c>
      <c r="R27" s="340">
        <v>0</v>
      </c>
      <c r="S27" s="340">
        <v>0</v>
      </c>
      <c r="T27" s="340">
        <f t="shared" si="6"/>
        <v>23088</v>
      </c>
      <c r="U27" s="288">
        <f t="shared" si="0"/>
        <v>23088</v>
      </c>
      <c r="V27" s="288">
        <f t="shared" si="1"/>
        <v>23088</v>
      </c>
      <c r="W27" s="217">
        <v>0</v>
      </c>
      <c r="X27" s="217">
        <f t="shared" si="18"/>
        <v>23088</v>
      </c>
      <c r="Y27" s="261" t="s">
        <v>27</v>
      </c>
      <c r="Z27" s="257">
        <f>SUMIF('Allocation Factors'!$B$3:$B$88,'Accumulated Deferred Income Tax'!Y27,'Allocation Factors'!$P$3:$P$88)</f>
        <v>0</v>
      </c>
      <c r="AA27" s="357">
        <f t="shared" si="19"/>
        <v>0</v>
      </c>
      <c r="AB27" s="357">
        <f t="shared" si="4"/>
        <v>0</v>
      </c>
      <c r="AC27" s="288">
        <f t="shared" si="5"/>
        <v>0</v>
      </c>
      <c r="AH27" s="65"/>
    </row>
    <row r="28" spans="1:34" s="185" customFormat="1">
      <c r="A28" s="261">
        <v>287124</v>
      </c>
      <c r="B28" s="261">
        <v>190</v>
      </c>
      <c r="C28" s="471" t="s">
        <v>636</v>
      </c>
      <c r="D28" s="338">
        <v>705.29600000000005</v>
      </c>
      <c r="E28" s="302">
        <v>7.8</v>
      </c>
      <c r="F28" s="261" t="s">
        <v>9</v>
      </c>
      <c r="G28" s="288">
        <v>5900366</v>
      </c>
      <c r="H28" s="288">
        <v>5683644</v>
      </c>
      <c r="I28" s="288">
        <v>5522841</v>
      </c>
      <c r="J28" s="288">
        <v>5417449</v>
      </c>
      <c r="K28" s="288">
        <v>5351921</v>
      </c>
      <c r="L28" s="288">
        <v>5266637</v>
      </c>
      <c r="M28" s="288">
        <v>5155427</v>
      </c>
      <c r="N28" s="340">
        <v>5073118</v>
      </c>
      <c r="O28" s="340">
        <v>5024181</v>
      </c>
      <c r="P28" s="340">
        <v>4988295</v>
      </c>
      <c r="Q28" s="340">
        <v>4949425</v>
      </c>
      <c r="R28" s="340">
        <v>4905113</v>
      </c>
      <c r="S28" s="340">
        <v>4873122</v>
      </c>
      <c r="T28" s="340">
        <f t="shared" si="6"/>
        <v>5227066</v>
      </c>
      <c r="U28" s="288">
        <f t="shared" si="0"/>
        <v>5227066</v>
      </c>
      <c r="V28" s="288">
        <f t="shared" si="1"/>
        <v>5227066</v>
      </c>
      <c r="W28" s="217">
        <f>-V28</f>
        <v>-5227066</v>
      </c>
      <c r="X28" s="217">
        <f t="shared" si="18"/>
        <v>0</v>
      </c>
      <c r="Y28" s="261" t="s">
        <v>25</v>
      </c>
      <c r="Z28" s="257">
        <f>SUMIF('Allocation Factors'!$B$3:$B$88,'Accumulated Deferred Income Tax'!Y28,'Allocation Factors'!$P$3:$P$88)</f>
        <v>1</v>
      </c>
      <c r="AA28" s="357">
        <f t="shared" si="19"/>
        <v>5227066</v>
      </c>
      <c r="AB28" s="357">
        <f t="shared" si="4"/>
        <v>-5227066</v>
      </c>
      <c r="AC28" s="288">
        <f t="shared" si="5"/>
        <v>0</v>
      </c>
      <c r="AH28" s="65"/>
    </row>
    <row r="29" spans="1:34" s="185" customFormat="1">
      <c r="A29" s="261">
        <v>287125</v>
      </c>
      <c r="B29" s="261">
        <v>190</v>
      </c>
      <c r="C29" s="189" t="s">
        <v>549</v>
      </c>
      <c r="D29" s="338">
        <v>705.29700000000003</v>
      </c>
      <c r="E29" s="302" t="s">
        <v>8</v>
      </c>
      <c r="F29" s="261" t="s">
        <v>9</v>
      </c>
      <c r="G29" s="288">
        <v>10859148</v>
      </c>
      <c r="H29" s="288">
        <v>10282625</v>
      </c>
      <c r="I29" s="288">
        <v>9854858</v>
      </c>
      <c r="J29" s="288">
        <v>9574495</v>
      </c>
      <c r="K29" s="288">
        <v>9400651</v>
      </c>
      <c r="L29" s="288">
        <v>9173308</v>
      </c>
      <c r="M29" s="288">
        <v>8877467</v>
      </c>
      <c r="N29" s="340">
        <v>8657177</v>
      </c>
      <c r="O29" s="340">
        <v>8526205</v>
      </c>
      <c r="P29" s="340">
        <v>8430160</v>
      </c>
      <c r="Q29" s="340">
        <v>8326130</v>
      </c>
      <c r="R29" s="340">
        <v>8207535</v>
      </c>
      <c r="S29" s="340">
        <v>8121916</v>
      </c>
      <c r="T29" s="340">
        <f t="shared" si="6"/>
        <v>9066762</v>
      </c>
      <c r="U29" s="288">
        <f t="shared" si="0"/>
        <v>9066762</v>
      </c>
      <c r="V29" s="288">
        <f t="shared" si="1"/>
        <v>9066762</v>
      </c>
      <c r="W29" s="217">
        <v>0</v>
      </c>
      <c r="X29" s="217">
        <f t="shared" si="18"/>
        <v>9066762</v>
      </c>
      <c r="Y29" s="261" t="s">
        <v>30</v>
      </c>
      <c r="Z29" s="257">
        <f>SUMIF('Allocation Factors'!$B$3:$B$88,'Accumulated Deferred Income Tax'!Y29,'Allocation Factors'!$P$3:$P$88)</f>
        <v>0</v>
      </c>
      <c r="AA29" s="357">
        <f t="shared" si="19"/>
        <v>0</v>
      </c>
      <c r="AB29" s="357">
        <f t="shared" si="4"/>
        <v>0</v>
      </c>
      <c r="AC29" s="288">
        <f t="shared" si="5"/>
        <v>0</v>
      </c>
      <c r="AH29" s="65"/>
    </row>
    <row r="30" spans="1:34" s="172" customFormat="1">
      <c r="A30" s="261">
        <v>287173</v>
      </c>
      <c r="B30" s="261">
        <v>190</v>
      </c>
      <c r="C30" s="471" t="s">
        <v>598</v>
      </c>
      <c r="D30" s="338">
        <v>415.94200000000001</v>
      </c>
      <c r="E30" s="302" t="s">
        <v>8</v>
      </c>
      <c r="F30" s="261" t="s">
        <v>9</v>
      </c>
      <c r="G30" s="288">
        <v>438824</v>
      </c>
      <c r="H30" s="288">
        <v>511961</v>
      </c>
      <c r="I30" s="288">
        <v>585098</v>
      </c>
      <c r="J30" s="288">
        <v>658235</v>
      </c>
      <c r="K30" s="288">
        <v>731301</v>
      </c>
      <c r="L30" s="288">
        <v>804510</v>
      </c>
      <c r="M30" s="288">
        <v>877647</v>
      </c>
      <c r="N30" s="340">
        <v>950784</v>
      </c>
      <c r="O30" s="340">
        <v>1023922</v>
      </c>
      <c r="P30" s="340">
        <v>1097059</v>
      </c>
      <c r="Q30" s="340">
        <v>1170196</v>
      </c>
      <c r="R30" s="340">
        <v>1243334</v>
      </c>
      <c r="S30" s="340">
        <v>1316471</v>
      </c>
      <c r="T30" s="340">
        <f t="shared" si="6"/>
        <v>877641</v>
      </c>
      <c r="U30" s="288">
        <f t="shared" ref="U30:U54" si="20">+T30</f>
        <v>877641</v>
      </c>
      <c r="V30" s="288">
        <f t="shared" ref="V30:V54" si="21">IF(F30="U",U30,0)</f>
        <v>877641</v>
      </c>
      <c r="W30" s="217">
        <v>0</v>
      </c>
      <c r="X30" s="217">
        <f t="shared" ref="X30:X32" si="22">SUM(V30:W30)</f>
        <v>877641</v>
      </c>
      <c r="Y30" s="261" t="s">
        <v>145</v>
      </c>
      <c r="Z30" s="257">
        <f>SUMIF('Allocation Factors'!$B$3:$B$88,'Accumulated Deferred Income Tax'!Y30,'Allocation Factors'!$P$3:$P$88)</f>
        <v>0</v>
      </c>
      <c r="AA30" s="357">
        <f t="shared" ref="AA30:AA32" si="23">ROUND(V30*Z30,0)</f>
        <v>0</v>
      </c>
      <c r="AB30" s="357">
        <f t="shared" si="4"/>
        <v>0</v>
      </c>
      <c r="AC30" s="288">
        <f t="shared" si="5"/>
        <v>0</v>
      </c>
      <c r="AH30" s="65"/>
    </row>
    <row r="31" spans="1:34" s="172" customFormat="1">
      <c r="A31" s="261">
        <v>287174</v>
      </c>
      <c r="B31" s="261">
        <v>190</v>
      </c>
      <c r="C31" s="471" t="s">
        <v>588</v>
      </c>
      <c r="D31" s="338">
        <v>705.41</v>
      </c>
      <c r="E31" s="302" t="s">
        <v>8</v>
      </c>
      <c r="F31" s="261" t="s">
        <v>9</v>
      </c>
      <c r="G31" s="288">
        <v>-7448</v>
      </c>
      <c r="H31" s="288">
        <v>-8862</v>
      </c>
      <c r="I31" s="288">
        <v>-9905</v>
      </c>
      <c r="J31" s="288">
        <v>-11082</v>
      </c>
      <c r="K31" s="288">
        <v>-11045</v>
      </c>
      <c r="L31" s="288">
        <v>-12414</v>
      </c>
      <c r="M31" s="288">
        <v>-12328</v>
      </c>
      <c r="N31" s="340">
        <v>-13001</v>
      </c>
      <c r="O31" s="340">
        <v>-13843</v>
      </c>
      <c r="P31" s="340">
        <v>-13951</v>
      </c>
      <c r="Q31" s="340">
        <v>-13966</v>
      </c>
      <c r="R31" s="340">
        <v>-13988</v>
      </c>
      <c r="S31" s="340">
        <v>-15133</v>
      </c>
      <c r="T31" s="340">
        <f t="shared" si="6"/>
        <v>-12140</v>
      </c>
      <c r="U31" s="288">
        <f t="shared" si="20"/>
        <v>-12140</v>
      </c>
      <c r="V31" s="288">
        <f t="shared" si="21"/>
        <v>-12140</v>
      </c>
      <c r="W31" s="217">
        <v>0</v>
      </c>
      <c r="X31" s="217">
        <f t="shared" si="22"/>
        <v>-12140</v>
      </c>
      <c r="Y31" s="261" t="s">
        <v>16</v>
      </c>
      <c r="Z31" s="257">
        <f>SUMIF('Allocation Factors'!$B$3:$B$88,'Accumulated Deferred Income Tax'!Y31,'Allocation Factors'!$P$3:$P$88)</f>
        <v>0</v>
      </c>
      <c r="AA31" s="357">
        <f t="shared" si="23"/>
        <v>0</v>
      </c>
      <c r="AB31" s="357">
        <f t="shared" si="4"/>
        <v>0</v>
      </c>
      <c r="AC31" s="288">
        <f t="shared" si="5"/>
        <v>0</v>
      </c>
      <c r="AH31" s="65"/>
    </row>
    <row r="32" spans="1:34" s="172" customFormat="1">
      <c r="A32" s="261">
        <v>287175</v>
      </c>
      <c r="B32" s="261">
        <v>190</v>
      </c>
      <c r="C32" s="471" t="s">
        <v>631</v>
      </c>
      <c r="D32" s="338">
        <v>705.41099999999994</v>
      </c>
      <c r="E32" s="302" t="s">
        <v>8</v>
      </c>
      <c r="F32" s="261" t="s">
        <v>9</v>
      </c>
      <c r="G32" s="288">
        <v>-27859</v>
      </c>
      <c r="H32" s="288">
        <v>-33147</v>
      </c>
      <c r="I32" s="288">
        <v>-37050</v>
      </c>
      <c r="J32" s="288">
        <v>-41452</v>
      </c>
      <c r="K32" s="288">
        <v>-41312</v>
      </c>
      <c r="L32" s="288">
        <v>-46433</v>
      </c>
      <c r="M32" s="288">
        <v>619166</v>
      </c>
      <c r="N32" s="340">
        <v>616649</v>
      </c>
      <c r="O32" s="340">
        <v>613497</v>
      </c>
      <c r="P32" s="340">
        <v>613095</v>
      </c>
      <c r="Q32" s="340">
        <v>613039</v>
      </c>
      <c r="R32" s="340">
        <v>612956</v>
      </c>
      <c r="S32" s="340">
        <v>608675</v>
      </c>
      <c r="T32" s="340">
        <f t="shared" si="6"/>
        <v>314951</v>
      </c>
      <c r="U32" s="288">
        <f t="shared" si="20"/>
        <v>314951</v>
      </c>
      <c r="V32" s="288">
        <f t="shared" si="21"/>
        <v>314951</v>
      </c>
      <c r="W32" s="217">
        <v>0</v>
      </c>
      <c r="X32" s="217">
        <f t="shared" si="22"/>
        <v>314951</v>
      </c>
      <c r="Y32" s="261" t="s">
        <v>27</v>
      </c>
      <c r="Z32" s="257">
        <f>SUMIF('Allocation Factors'!$B$3:$B$88,'Accumulated Deferred Income Tax'!Y32,'Allocation Factors'!$P$3:$P$88)</f>
        <v>0</v>
      </c>
      <c r="AA32" s="357">
        <f t="shared" si="23"/>
        <v>0</v>
      </c>
      <c r="AB32" s="357">
        <f t="shared" si="4"/>
        <v>0</v>
      </c>
      <c r="AC32" s="288">
        <f t="shared" si="5"/>
        <v>0</v>
      </c>
      <c r="AH32" s="65"/>
    </row>
    <row r="33" spans="1:34" s="172" customFormat="1">
      <c r="A33" s="261">
        <v>287176</v>
      </c>
      <c r="B33" s="261">
        <v>190</v>
      </c>
      <c r="C33" s="471" t="s">
        <v>582</v>
      </c>
      <c r="D33" s="338">
        <v>705.41200000000003</v>
      </c>
      <c r="E33" s="302" t="s">
        <v>8</v>
      </c>
      <c r="F33" s="261" t="s">
        <v>9</v>
      </c>
      <c r="G33" s="288">
        <v>2135286</v>
      </c>
      <c r="H33" s="288">
        <v>2112002</v>
      </c>
      <c r="I33" s="288">
        <v>2094822</v>
      </c>
      <c r="J33" s="288">
        <v>2075438</v>
      </c>
      <c r="K33" s="288">
        <v>2075835</v>
      </c>
      <c r="L33" s="288">
        <v>2053509</v>
      </c>
      <c r="M33" s="288">
        <v>2054922</v>
      </c>
      <c r="N33" s="340">
        <v>2043841</v>
      </c>
      <c r="O33" s="340">
        <v>2029961</v>
      </c>
      <c r="P33" s="340">
        <v>2028191</v>
      </c>
      <c r="Q33" s="340">
        <v>2027945</v>
      </c>
      <c r="R33" s="340">
        <v>2027581</v>
      </c>
      <c r="S33" s="340">
        <v>2008732</v>
      </c>
      <c r="T33" s="340">
        <f t="shared" si="6"/>
        <v>2058005</v>
      </c>
      <c r="U33" s="288">
        <f t="shared" si="20"/>
        <v>2058005</v>
      </c>
      <c r="V33" s="288">
        <f t="shared" si="21"/>
        <v>2058005</v>
      </c>
      <c r="W33" s="217">
        <v>0</v>
      </c>
      <c r="X33" s="217">
        <f t="shared" si="18"/>
        <v>2058005</v>
      </c>
      <c r="Y33" s="261" t="s">
        <v>28</v>
      </c>
      <c r="Z33" s="257">
        <f>SUMIF('Allocation Factors'!$B$3:$B$88,'Accumulated Deferred Income Tax'!Y33,'Allocation Factors'!$P$3:$P$88)</f>
        <v>0</v>
      </c>
      <c r="AA33" s="357">
        <f t="shared" ref="AA33:AA36" si="24">ROUND(V33*Z33,0)</f>
        <v>0</v>
      </c>
      <c r="AB33" s="357">
        <f t="shared" si="4"/>
        <v>0</v>
      </c>
      <c r="AC33" s="288">
        <f t="shared" si="5"/>
        <v>0</v>
      </c>
      <c r="AH33" s="65"/>
    </row>
    <row r="34" spans="1:34" s="172" customFormat="1">
      <c r="A34" s="261">
        <v>287177</v>
      </c>
      <c r="B34" s="261">
        <v>190</v>
      </c>
      <c r="C34" s="471" t="s">
        <v>583</v>
      </c>
      <c r="D34" s="338">
        <v>705.41300000000001</v>
      </c>
      <c r="E34" s="302" t="s">
        <v>8</v>
      </c>
      <c r="F34" s="261" t="s">
        <v>9</v>
      </c>
      <c r="G34" s="288">
        <v>4819274</v>
      </c>
      <c r="H34" s="288">
        <v>4779901</v>
      </c>
      <c r="I34" s="288">
        <v>4750849</v>
      </c>
      <c r="J34" s="288">
        <v>4718070</v>
      </c>
      <c r="K34" s="288">
        <v>4718624</v>
      </c>
      <c r="L34" s="288">
        <v>4680987</v>
      </c>
      <c r="M34" s="288">
        <v>4683378</v>
      </c>
      <c r="N34" s="340">
        <v>4664638</v>
      </c>
      <c r="O34" s="340">
        <v>4641168</v>
      </c>
      <c r="P34" s="340">
        <v>4638176</v>
      </c>
      <c r="Q34" s="340">
        <v>4637759</v>
      </c>
      <c r="R34" s="340">
        <v>4637143</v>
      </c>
      <c r="S34" s="340">
        <v>4605270</v>
      </c>
      <c r="T34" s="340">
        <f t="shared" si="6"/>
        <v>4688580</v>
      </c>
      <c r="U34" s="288">
        <f t="shared" si="20"/>
        <v>4688580</v>
      </c>
      <c r="V34" s="288">
        <f t="shared" si="21"/>
        <v>4688580</v>
      </c>
      <c r="W34" s="217">
        <v>0</v>
      </c>
      <c r="X34" s="217">
        <f t="shared" si="18"/>
        <v>4688580</v>
      </c>
      <c r="Y34" s="261" t="s">
        <v>26</v>
      </c>
      <c r="Z34" s="257">
        <f>SUMIF('Allocation Factors'!$B$3:$B$88,'Accumulated Deferred Income Tax'!Y34,'Allocation Factors'!$P$3:$P$88)</f>
        <v>0</v>
      </c>
      <c r="AA34" s="357">
        <f t="shared" si="24"/>
        <v>0</v>
      </c>
      <c r="AB34" s="357">
        <f t="shared" si="4"/>
        <v>0</v>
      </c>
      <c r="AC34" s="288">
        <f t="shared" si="5"/>
        <v>0</v>
      </c>
      <c r="AH34" s="65"/>
    </row>
    <row r="35" spans="1:34" s="172" customFormat="1">
      <c r="A35" s="261">
        <v>287178</v>
      </c>
      <c r="B35" s="261">
        <v>190</v>
      </c>
      <c r="C35" s="471" t="s">
        <v>590</v>
      </c>
      <c r="D35" s="338">
        <v>705.41399999999999</v>
      </c>
      <c r="E35" s="302" t="s">
        <v>8</v>
      </c>
      <c r="F35" s="261" t="s">
        <v>9</v>
      </c>
      <c r="G35" s="288">
        <v>-68964</v>
      </c>
      <c r="H35" s="288">
        <v>-69397</v>
      </c>
      <c r="I35" s="288">
        <v>-66398</v>
      </c>
      <c r="J35" s="288">
        <v>-64638</v>
      </c>
      <c r="K35" s="288">
        <v>-51637</v>
      </c>
      <c r="L35" s="288">
        <v>-51651</v>
      </c>
      <c r="M35" s="288">
        <v>-38198</v>
      </c>
      <c r="N35" s="340">
        <v>-31770</v>
      </c>
      <c r="O35" s="340">
        <v>-26915</v>
      </c>
      <c r="P35" s="340">
        <v>-15252</v>
      </c>
      <c r="Q35" s="340">
        <v>-2731</v>
      </c>
      <c r="R35" s="340">
        <v>9722</v>
      </c>
      <c r="S35" s="340">
        <v>11783</v>
      </c>
      <c r="T35" s="340">
        <f t="shared" si="6"/>
        <v>-36455</v>
      </c>
      <c r="U35" s="288">
        <f t="shared" si="20"/>
        <v>-36455</v>
      </c>
      <c r="V35" s="288">
        <f t="shared" si="21"/>
        <v>-36455</v>
      </c>
      <c r="W35" s="217">
        <v>0</v>
      </c>
      <c r="X35" s="217">
        <f t="shared" si="18"/>
        <v>-36455</v>
      </c>
      <c r="Y35" s="261" t="s">
        <v>30</v>
      </c>
      <c r="Z35" s="257">
        <f>SUMIF('Allocation Factors'!$B$3:$B$88,'Accumulated Deferred Income Tax'!Y35,'Allocation Factors'!$P$3:$P$88)</f>
        <v>0</v>
      </c>
      <c r="AA35" s="357">
        <f t="shared" ref="AA35" si="25">ROUND(V35*Z35,0)</f>
        <v>0</v>
      </c>
      <c r="AB35" s="357">
        <f t="shared" si="4"/>
        <v>0</v>
      </c>
      <c r="AC35" s="288">
        <f t="shared" si="5"/>
        <v>0</v>
      </c>
      <c r="AH35" s="65"/>
    </row>
    <row r="36" spans="1:34" s="172" customFormat="1">
      <c r="A36" s="261">
        <v>287179</v>
      </c>
      <c r="B36" s="261">
        <v>190</v>
      </c>
      <c r="C36" s="471" t="s">
        <v>629</v>
      </c>
      <c r="D36" s="338">
        <v>910.53499999999997</v>
      </c>
      <c r="E36" s="302" t="s">
        <v>8</v>
      </c>
      <c r="F36" s="261" t="s">
        <v>312</v>
      </c>
      <c r="G36" s="288">
        <v>6768846</v>
      </c>
      <c r="H36" s="288">
        <v>6768846</v>
      </c>
      <c r="I36" s="288">
        <v>6768846</v>
      </c>
      <c r="J36" s="288">
        <v>6760312</v>
      </c>
      <c r="K36" s="288">
        <v>6759652</v>
      </c>
      <c r="L36" s="288">
        <v>6760312</v>
      </c>
      <c r="M36" s="288">
        <v>584654</v>
      </c>
      <c r="N36" s="340">
        <v>584654</v>
      </c>
      <c r="O36" s="340">
        <v>584654</v>
      </c>
      <c r="P36" s="340">
        <v>586744</v>
      </c>
      <c r="Q36" s="340">
        <v>586744</v>
      </c>
      <c r="R36" s="340">
        <v>586744</v>
      </c>
      <c r="S36" s="340">
        <v>655160</v>
      </c>
      <c r="T36" s="340">
        <f t="shared" si="6"/>
        <v>3420347</v>
      </c>
      <c r="U36" s="288">
        <f t="shared" si="20"/>
        <v>3420347</v>
      </c>
      <c r="V36" s="288">
        <f t="shared" si="21"/>
        <v>0</v>
      </c>
      <c r="W36" s="217">
        <v>0</v>
      </c>
      <c r="X36" s="217">
        <f t="shared" si="18"/>
        <v>0</v>
      </c>
      <c r="Y36" s="261" t="s">
        <v>310</v>
      </c>
      <c r="Z36" s="257">
        <f>SUMIF('Allocation Factors'!$B$3:$B$88,'Accumulated Deferred Income Tax'!Y36,'Allocation Factors'!$P$3:$P$88)</f>
        <v>0</v>
      </c>
      <c r="AA36" s="357">
        <f t="shared" si="24"/>
        <v>0</v>
      </c>
      <c r="AB36" s="357">
        <f t="shared" si="4"/>
        <v>0</v>
      </c>
      <c r="AC36" s="288">
        <f t="shared" si="5"/>
        <v>0</v>
      </c>
      <c r="AH36" s="65"/>
    </row>
    <row r="37" spans="1:34" s="172" customFormat="1">
      <c r="A37" s="261">
        <v>287180</v>
      </c>
      <c r="B37" s="261">
        <v>190</v>
      </c>
      <c r="C37" s="471" t="s">
        <v>630</v>
      </c>
      <c r="D37" s="338">
        <v>505.45</v>
      </c>
      <c r="E37" s="302" t="s">
        <v>8</v>
      </c>
      <c r="F37" s="261" t="s">
        <v>9</v>
      </c>
      <c r="G37" s="288">
        <v>6148580</v>
      </c>
      <c r="H37" s="288">
        <v>6148580</v>
      </c>
      <c r="I37" s="288">
        <v>6148580</v>
      </c>
      <c r="J37" s="288">
        <v>6148580</v>
      </c>
      <c r="K37" s="288">
        <v>6147980</v>
      </c>
      <c r="L37" s="288">
        <v>6148580</v>
      </c>
      <c r="M37" s="288">
        <v>3085569</v>
      </c>
      <c r="N37" s="340">
        <v>3085569</v>
      </c>
      <c r="O37" s="340">
        <v>3085569</v>
      </c>
      <c r="P37" s="340">
        <v>3085569</v>
      </c>
      <c r="Q37" s="340">
        <v>3085569</v>
      </c>
      <c r="R37" s="340">
        <v>3085569</v>
      </c>
      <c r="S37" s="340">
        <v>3085569</v>
      </c>
      <c r="T37" s="340">
        <f t="shared" si="6"/>
        <v>4489399</v>
      </c>
      <c r="U37" s="288">
        <f t="shared" si="20"/>
        <v>4489399</v>
      </c>
      <c r="V37" s="288">
        <f t="shared" si="21"/>
        <v>4489399</v>
      </c>
      <c r="W37" s="217">
        <v>0</v>
      </c>
      <c r="X37" s="217">
        <f t="shared" si="18"/>
        <v>4489399</v>
      </c>
      <c r="Y37" s="261" t="s">
        <v>10</v>
      </c>
      <c r="Z37" s="257">
        <f>SUMIF('Allocation Factors'!$B$3:$B$88,'Accumulated Deferred Income Tax'!Y37,'Allocation Factors'!$P$3:$P$88)</f>
        <v>7.0845810240555085E-2</v>
      </c>
      <c r="AA37" s="357">
        <f t="shared" ref="AA37" si="26">ROUND(V37*Z37,0)</f>
        <v>318055</v>
      </c>
      <c r="AB37" s="357">
        <f t="shared" si="4"/>
        <v>0</v>
      </c>
      <c r="AC37" s="288">
        <f t="shared" si="5"/>
        <v>318055</v>
      </c>
      <c r="AH37" s="65"/>
    </row>
    <row r="38" spans="1:34" s="172" customFormat="1">
      <c r="A38" s="261">
        <v>287181</v>
      </c>
      <c r="B38" s="261">
        <v>190</v>
      </c>
      <c r="C38" s="471" t="s">
        <v>554</v>
      </c>
      <c r="D38" s="338">
        <v>205.20099999999999</v>
      </c>
      <c r="E38" s="302" t="s">
        <v>8</v>
      </c>
      <c r="F38" s="261" t="s">
        <v>312</v>
      </c>
      <c r="G38" s="288">
        <v>1461438</v>
      </c>
      <c r="H38" s="288">
        <v>1461438</v>
      </c>
      <c r="I38" s="288">
        <v>1461438</v>
      </c>
      <c r="J38" s="288">
        <v>1313391</v>
      </c>
      <c r="K38" s="288">
        <v>1313263</v>
      </c>
      <c r="L38" s="288">
        <v>1313391</v>
      </c>
      <c r="M38" s="288">
        <v>1313391</v>
      </c>
      <c r="N38" s="340">
        <v>1313391</v>
      </c>
      <c r="O38" s="340">
        <v>1313391</v>
      </c>
      <c r="P38" s="340">
        <v>1313391</v>
      </c>
      <c r="Q38" s="340">
        <v>1313391</v>
      </c>
      <c r="R38" s="340">
        <v>1313391</v>
      </c>
      <c r="S38" s="340">
        <v>1313391</v>
      </c>
      <c r="T38" s="340">
        <f t="shared" si="6"/>
        <v>1344223</v>
      </c>
      <c r="U38" s="288">
        <f t="shared" si="20"/>
        <v>1344223</v>
      </c>
      <c r="V38" s="288">
        <f t="shared" si="21"/>
        <v>0</v>
      </c>
      <c r="W38" s="217">
        <v>0</v>
      </c>
      <c r="X38" s="217">
        <f t="shared" si="18"/>
        <v>0</v>
      </c>
      <c r="Y38" s="261" t="s">
        <v>310</v>
      </c>
      <c r="Z38" s="257">
        <f>SUMIF('Allocation Factors'!$B$3:$B$88,'Accumulated Deferred Income Tax'!Y38,'Allocation Factors'!$P$3:$P$88)</f>
        <v>0</v>
      </c>
      <c r="AA38" s="357">
        <f t="shared" si="19"/>
        <v>0</v>
      </c>
      <c r="AB38" s="357">
        <f t="shared" si="4"/>
        <v>0</v>
      </c>
      <c r="AC38" s="288">
        <f t="shared" si="5"/>
        <v>0</v>
      </c>
      <c r="AH38" s="65"/>
    </row>
    <row r="39" spans="1:34" s="172" customFormat="1">
      <c r="A39" s="261">
        <v>287183</v>
      </c>
      <c r="B39" s="261">
        <v>190</v>
      </c>
      <c r="C39" s="471" t="s">
        <v>364</v>
      </c>
      <c r="D39" s="338">
        <v>425.16</v>
      </c>
      <c r="E39" s="302" t="s">
        <v>8</v>
      </c>
      <c r="F39" s="261" t="s">
        <v>312</v>
      </c>
      <c r="G39" s="288">
        <v>2981547</v>
      </c>
      <c r="H39" s="288">
        <v>2902959</v>
      </c>
      <c r="I39" s="288">
        <v>2866610</v>
      </c>
      <c r="J39" s="288">
        <v>2833128</v>
      </c>
      <c r="K39" s="288">
        <v>2806735</v>
      </c>
      <c r="L39" s="288">
        <v>2769638</v>
      </c>
      <c r="M39" s="288">
        <v>2709404</v>
      </c>
      <c r="N39" s="340">
        <v>2670923</v>
      </c>
      <c r="O39" s="340">
        <v>2631783</v>
      </c>
      <c r="P39" s="340">
        <v>2720496</v>
      </c>
      <c r="Q39" s="340">
        <v>2678126</v>
      </c>
      <c r="R39" s="340">
        <v>2635719</v>
      </c>
      <c r="S39" s="340">
        <v>2580641</v>
      </c>
      <c r="T39" s="340">
        <f t="shared" si="6"/>
        <v>2750551</v>
      </c>
      <c r="U39" s="288">
        <f t="shared" si="20"/>
        <v>2750551</v>
      </c>
      <c r="V39" s="288">
        <f t="shared" si="21"/>
        <v>0</v>
      </c>
      <c r="W39" s="217">
        <v>0</v>
      </c>
      <c r="X39" s="217">
        <f t="shared" ref="X39:X40" si="27">SUM(V39:W39)</f>
        <v>0</v>
      </c>
      <c r="Y39" s="261" t="s">
        <v>310</v>
      </c>
      <c r="Z39" s="257">
        <f>SUMIF('Allocation Factors'!$B$3:$B$88,'Accumulated Deferred Income Tax'!Y39,'Allocation Factors'!$P$3:$P$88)</f>
        <v>0</v>
      </c>
      <c r="AA39" s="357">
        <f t="shared" ref="AA39" si="28">ROUND(V39*Z39,0)</f>
        <v>0</v>
      </c>
      <c r="AB39" s="357">
        <f t="shared" si="4"/>
        <v>0</v>
      </c>
      <c r="AC39" s="288">
        <f t="shared" si="5"/>
        <v>0</v>
      </c>
      <c r="AH39" s="65"/>
    </row>
    <row r="40" spans="1:34" s="172" customFormat="1">
      <c r="A40" s="261">
        <v>287184</v>
      </c>
      <c r="B40" s="261">
        <v>190</v>
      </c>
      <c r="C40" s="42" t="s">
        <v>360</v>
      </c>
      <c r="D40" s="338">
        <v>705.60500000000002</v>
      </c>
      <c r="E40" s="302" t="s">
        <v>8</v>
      </c>
      <c r="F40" s="261" t="s">
        <v>312</v>
      </c>
      <c r="G40" s="288">
        <v>867091</v>
      </c>
      <c r="H40" s="288">
        <v>1167186</v>
      </c>
      <c r="I40" s="288">
        <v>1148555</v>
      </c>
      <c r="J40" s="288">
        <v>1133967</v>
      </c>
      <c r="K40" s="288">
        <v>1233351</v>
      </c>
      <c r="L40" s="288">
        <v>1223718</v>
      </c>
      <c r="M40" s="288">
        <v>1221814</v>
      </c>
      <c r="N40" s="340">
        <v>1223718</v>
      </c>
      <c r="O40" s="340">
        <v>1492232</v>
      </c>
      <c r="P40" s="340">
        <v>1362682</v>
      </c>
      <c r="Q40" s="340">
        <v>1306248</v>
      </c>
      <c r="R40" s="340">
        <v>1317256</v>
      </c>
      <c r="S40" s="340">
        <v>1302296</v>
      </c>
      <c r="T40" s="340">
        <f t="shared" si="6"/>
        <v>1242952</v>
      </c>
      <c r="U40" s="288">
        <f t="shared" si="20"/>
        <v>1242952</v>
      </c>
      <c r="V40" s="288">
        <f t="shared" si="21"/>
        <v>0</v>
      </c>
      <c r="W40" s="217">
        <v>0</v>
      </c>
      <c r="X40" s="217">
        <f t="shared" si="27"/>
        <v>0</v>
      </c>
      <c r="Y40" s="261" t="s">
        <v>310</v>
      </c>
      <c r="Z40" s="257">
        <f>SUMIF('Allocation Factors'!$B$3:$B$88,'Accumulated Deferred Income Tax'!Y40,'Allocation Factors'!$P$3:$P$88)</f>
        <v>0</v>
      </c>
      <c r="AA40" s="357">
        <f t="shared" ref="AA40" si="29">ROUND(V40*Z40,0)</f>
        <v>0</v>
      </c>
      <c r="AB40" s="357">
        <f t="shared" si="4"/>
        <v>0</v>
      </c>
      <c r="AC40" s="288">
        <f t="shared" si="5"/>
        <v>0</v>
      </c>
      <c r="AH40" s="65"/>
    </row>
    <row r="41" spans="1:34" s="172" customFormat="1">
      <c r="A41" s="261">
        <v>287188</v>
      </c>
      <c r="B41" s="261">
        <v>190</v>
      </c>
      <c r="C41" s="42" t="s">
        <v>459</v>
      </c>
      <c r="D41" s="338">
        <v>100.121</v>
      </c>
      <c r="E41" s="302" t="s">
        <v>8</v>
      </c>
      <c r="F41" s="261" t="s">
        <v>312</v>
      </c>
      <c r="G41" s="288">
        <v>-62233928</v>
      </c>
      <c r="H41" s="288">
        <v>-62150191</v>
      </c>
      <c r="I41" s="288">
        <v>-62081920</v>
      </c>
      <c r="J41" s="288">
        <v>-61859941</v>
      </c>
      <c r="K41" s="288">
        <v>-61758475</v>
      </c>
      <c r="L41" s="288">
        <v>-61812960</v>
      </c>
      <c r="M41" s="288">
        <v>-62655975</v>
      </c>
      <c r="N41" s="340">
        <v>-62761099</v>
      </c>
      <c r="O41" s="340">
        <v>-62831876</v>
      </c>
      <c r="P41" s="340">
        <v>-62881930</v>
      </c>
      <c r="Q41" s="340">
        <v>-62927096</v>
      </c>
      <c r="R41" s="340">
        <v>-62944787</v>
      </c>
      <c r="S41" s="340">
        <v>-62964107</v>
      </c>
      <c r="T41" s="340">
        <f t="shared" si="6"/>
        <v>-62438772</v>
      </c>
      <c r="U41" s="288">
        <f t="shared" si="20"/>
        <v>-62438772</v>
      </c>
      <c r="V41" s="288">
        <f t="shared" si="21"/>
        <v>0</v>
      </c>
      <c r="W41" s="217">
        <v>0</v>
      </c>
      <c r="X41" s="217">
        <f t="shared" ref="X41:X48" si="30">SUM(V41:W41)</f>
        <v>0</v>
      </c>
      <c r="Y41" s="261" t="s">
        <v>310</v>
      </c>
      <c r="Z41" s="257">
        <f>SUMIF('Allocation Factors'!$B$3:$B$88,'Accumulated Deferred Income Tax'!Y41,'Allocation Factors'!$P$3:$P$88)</f>
        <v>0</v>
      </c>
      <c r="AA41" s="357">
        <f t="shared" si="14"/>
        <v>0</v>
      </c>
      <c r="AB41" s="357">
        <f t="shared" si="4"/>
        <v>0</v>
      </c>
      <c r="AC41" s="288">
        <f t="shared" si="5"/>
        <v>0</v>
      </c>
      <c r="AH41" s="65"/>
    </row>
    <row r="42" spans="1:34" s="172" customFormat="1">
      <c r="A42" s="261">
        <v>287190</v>
      </c>
      <c r="B42" s="261">
        <v>190</v>
      </c>
      <c r="C42" s="42" t="s">
        <v>460</v>
      </c>
      <c r="D42" s="338">
        <v>100.122</v>
      </c>
      <c r="E42" s="302" t="s">
        <v>8</v>
      </c>
      <c r="F42" s="261" t="s">
        <v>312</v>
      </c>
      <c r="G42" s="288">
        <v>850988</v>
      </c>
      <c r="H42" s="288">
        <v>764009</v>
      </c>
      <c r="I42" s="288">
        <v>699473</v>
      </c>
      <c r="J42" s="288">
        <v>657175</v>
      </c>
      <c r="K42" s="288">
        <v>631025</v>
      </c>
      <c r="L42" s="288">
        <v>596649</v>
      </c>
      <c r="M42" s="288">
        <v>636941</v>
      </c>
      <c r="N42" s="340">
        <v>609331</v>
      </c>
      <c r="O42" s="340">
        <v>592915</v>
      </c>
      <c r="P42" s="340">
        <v>580877</v>
      </c>
      <c r="Q42" s="340">
        <v>567838</v>
      </c>
      <c r="R42" s="340">
        <v>552974</v>
      </c>
      <c r="S42" s="340">
        <v>542243</v>
      </c>
      <c r="T42" s="340">
        <f t="shared" si="6"/>
        <v>632152</v>
      </c>
      <c r="U42" s="288">
        <f t="shared" si="20"/>
        <v>632152</v>
      </c>
      <c r="V42" s="288">
        <f t="shared" si="21"/>
        <v>0</v>
      </c>
      <c r="W42" s="217">
        <v>0</v>
      </c>
      <c r="X42" s="217">
        <f t="shared" si="30"/>
        <v>0</v>
      </c>
      <c r="Y42" s="261" t="s">
        <v>310</v>
      </c>
      <c r="Z42" s="257">
        <f>SUMIF('Allocation Factors'!$B$3:$B$88,'Accumulated Deferred Income Tax'!Y42,'Allocation Factors'!$P$3:$P$88)</f>
        <v>0</v>
      </c>
      <c r="AA42" s="357">
        <f t="shared" si="14"/>
        <v>0</v>
      </c>
      <c r="AB42" s="357">
        <f t="shared" si="4"/>
        <v>0</v>
      </c>
      <c r="AC42" s="288">
        <f t="shared" si="5"/>
        <v>0</v>
      </c>
      <c r="AH42" s="65"/>
    </row>
    <row r="43" spans="1:34" s="172" customFormat="1">
      <c r="A43" s="261">
        <v>287191</v>
      </c>
      <c r="B43" s="261">
        <v>190</v>
      </c>
      <c r="C43" s="42" t="s">
        <v>461</v>
      </c>
      <c r="D43" s="338">
        <v>705.28</v>
      </c>
      <c r="E43" s="302" t="s">
        <v>8</v>
      </c>
      <c r="F43" s="261" t="s">
        <v>9</v>
      </c>
      <c r="G43" s="288">
        <v>152413</v>
      </c>
      <c r="H43" s="288">
        <v>137124</v>
      </c>
      <c r="I43" s="288">
        <v>125781</v>
      </c>
      <c r="J43" s="288">
        <v>118346</v>
      </c>
      <c r="K43" s="288">
        <v>113750</v>
      </c>
      <c r="L43" s="288">
        <v>107708</v>
      </c>
      <c r="M43" s="288">
        <v>99863</v>
      </c>
      <c r="N43" s="340">
        <v>94057</v>
      </c>
      <c r="O43" s="340">
        <v>90605</v>
      </c>
      <c r="P43" s="340">
        <v>88073</v>
      </c>
      <c r="Q43" s="340">
        <v>85331</v>
      </c>
      <c r="R43" s="340">
        <v>82205</v>
      </c>
      <c r="S43" s="340">
        <v>79948</v>
      </c>
      <c r="T43" s="340">
        <f t="shared" si="6"/>
        <v>104919</v>
      </c>
      <c r="U43" s="288">
        <f t="shared" si="20"/>
        <v>104919</v>
      </c>
      <c r="V43" s="288">
        <f t="shared" si="21"/>
        <v>104919</v>
      </c>
      <c r="W43" s="217">
        <v>0</v>
      </c>
      <c r="X43" s="217">
        <f t="shared" si="30"/>
        <v>104919</v>
      </c>
      <c r="Y43" s="261" t="s">
        <v>16</v>
      </c>
      <c r="Z43" s="257">
        <f>SUMIF('Allocation Factors'!$B$3:$B$88,'Accumulated Deferred Income Tax'!Y43,'Allocation Factors'!$P$3:$P$88)</f>
        <v>0</v>
      </c>
      <c r="AA43" s="357">
        <f t="shared" si="14"/>
        <v>0</v>
      </c>
      <c r="AB43" s="357">
        <f t="shared" si="4"/>
        <v>0</v>
      </c>
      <c r="AC43" s="288">
        <f t="shared" si="5"/>
        <v>0</v>
      </c>
      <c r="AH43" s="65"/>
    </row>
    <row r="44" spans="1:34" s="172" customFormat="1">
      <c r="A44" s="261">
        <v>287192</v>
      </c>
      <c r="B44" s="261">
        <v>190</v>
      </c>
      <c r="C44" s="42" t="s">
        <v>462</v>
      </c>
      <c r="D44" s="338">
        <v>705.28099999999995</v>
      </c>
      <c r="E44" s="302" t="s">
        <v>8</v>
      </c>
      <c r="F44" s="261" t="s">
        <v>9</v>
      </c>
      <c r="G44" s="288">
        <v>13626</v>
      </c>
      <c r="H44" s="288">
        <v>9663</v>
      </c>
      <c r="I44" s="288">
        <v>6722</v>
      </c>
      <c r="J44" s="288">
        <v>4794</v>
      </c>
      <c r="K44" s="288">
        <v>3604</v>
      </c>
      <c r="L44" s="288">
        <v>2035</v>
      </c>
      <c r="M44" s="288">
        <v>0</v>
      </c>
      <c r="N44" s="340">
        <v>0</v>
      </c>
      <c r="O44" s="340">
        <v>0</v>
      </c>
      <c r="P44" s="340">
        <v>0</v>
      </c>
      <c r="Q44" s="340">
        <v>0</v>
      </c>
      <c r="R44" s="340">
        <v>0</v>
      </c>
      <c r="S44" s="340">
        <v>0</v>
      </c>
      <c r="T44" s="340">
        <f t="shared" si="6"/>
        <v>2803</v>
      </c>
      <c r="U44" s="288">
        <f t="shared" si="20"/>
        <v>2803</v>
      </c>
      <c r="V44" s="288">
        <f t="shared" si="21"/>
        <v>2803</v>
      </c>
      <c r="W44" s="217">
        <v>0</v>
      </c>
      <c r="X44" s="217">
        <f t="shared" si="30"/>
        <v>2803</v>
      </c>
      <c r="Y44" s="261" t="s">
        <v>27</v>
      </c>
      <c r="Z44" s="257">
        <f>SUMIF('Allocation Factors'!$B$3:$B$88,'Accumulated Deferred Income Tax'!Y44,'Allocation Factors'!$P$3:$P$88)</f>
        <v>0</v>
      </c>
      <c r="AA44" s="357">
        <f t="shared" si="14"/>
        <v>0</v>
      </c>
      <c r="AB44" s="357">
        <f t="shared" si="4"/>
        <v>0</v>
      </c>
      <c r="AC44" s="288">
        <f t="shared" si="5"/>
        <v>0</v>
      </c>
      <c r="AH44" s="65"/>
    </row>
    <row r="45" spans="1:34" s="172" customFormat="1">
      <c r="A45" s="261">
        <v>287195</v>
      </c>
      <c r="B45" s="261">
        <v>190</v>
      </c>
      <c r="C45" s="42" t="s">
        <v>463</v>
      </c>
      <c r="D45" s="338">
        <v>705.28399999999999</v>
      </c>
      <c r="E45" s="302">
        <v>7.8</v>
      </c>
      <c r="F45" s="261" t="s">
        <v>9</v>
      </c>
      <c r="G45" s="288">
        <v>298656</v>
      </c>
      <c r="H45" s="288">
        <v>287686</v>
      </c>
      <c r="I45" s="288">
        <v>279547</v>
      </c>
      <c r="J45" s="288">
        <v>274213</v>
      </c>
      <c r="K45" s="288">
        <v>270896</v>
      </c>
      <c r="L45" s="288">
        <v>266579</v>
      </c>
      <c r="M45" s="288">
        <v>260949</v>
      </c>
      <c r="N45" s="340">
        <v>256783</v>
      </c>
      <c r="O45" s="340">
        <v>254306</v>
      </c>
      <c r="P45" s="340">
        <v>252490</v>
      </c>
      <c r="Q45" s="340">
        <v>250523</v>
      </c>
      <c r="R45" s="340">
        <v>248280</v>
      </c>
      <c r="S45" s="340">
        <v>246661</v>
      </c>
      <c r="T45" s="340">
        <f t="shared" si="6"/>
        <v>264576</v>
      </c>
      <c r="U45" s="288">
        <f t="shared" si="20"/>
        <v>264576</v>
      </c>
      <c r="V45" s="288">
        <f t="shared" si="21"/>
        <v>264576</v>
      </c>
      <c r="W45" s="217">
        <f>-V45</f>
        <v>-264576</v>
      </c>
      <c r="X45" s="217">
        <f t="shared" si="30"/>
        <v>0</v>
      </c>
      <c r="Y45" s="261" t="s">
        <v>25</v>
      </c>
      <c r="Z45" s="257">
        <f>SUMIF('Allocation Factors'!$B$3:$B$88,'Accumulated Deferred Income Tax'!Y45,'Allocation Factors'!$P$3:$P$88)</f>
        <v>1</v>
      </c>
      <c r="AA45" s="357">
        <f t="shared" si="14"/>
        <v>264576</v>
      </c>
      <c r="AB45" s="357">
        <f t="shared" si="4"/>
        <v>-264576</v>
      </c>
      <c r="AC45" s="288">
        <f t="shared" si="5"/>
        <v>0</v>
      </c>
      <c r="AH45" s="65"/>
    </row>
    <row r="46" spans="1:34" s="172" customFormat="1">
      <c r="A46" s="261">
        <v>287196</v>
      </c>
      <c r="B46" s="261">
        <v>190</v>
      </c>
      <c r="C46" s="42" t="s">
        <v>464</v>
      </c>
      <c r="D46" s="338">
        <v>705.28499999999997</v>
      </c>
      <c r="E46" s="302" t="s">
        <v>8</v>
      </c>
      <c r="F46" s="261" t="s">
        <v>9</v>
      </c>
      <c r="G46" s="288">
        <v>134201</v>
      </c>
      <c r="H46" s="288">
        <v>95160</v>
      </c>
      <c r="I46" s="288">
        <v>66192</v>
      </c>
      <c r="J46" s="288">
        <v>47205</v>
      </c>
      <c r="K46" s="288">
        <v>35490</v>
      </c>
      <c r="L46" s="288">
        <v>20035</v>
      </c>
      <c r="M46" s="288">
        <v>0</v>
      </c>
      <c r="N46" s="340">
        <v>0</v>
      </c>
      <c r="O46" s="340">
        <v>0</v>
      </c>
      <c r="P46" s="340">
        <v>0</v>
      </c>
      <c r="Q46" s="340">
        <v>0</v>
      </c>
      <c r="R46" s="340">
        <v>0</v>
      </c>
      <c r="S46" s="340">
        <v>0</v>
      </c>
      <c r="T46" s="340">
        <f t="shared" si="6"/>
        <v>27599</v>
      </c>
      <c r="U46" s="288">
        <f t="shared" si="20"/>
        <v>27599</v>
      </c>
      <c r="V46" s="288">
        <f t="shared" si="21"/>
        <v>27599</v>
      </c>
      <c r="W46" s="217">
        <v>0</v>
      </c>
      <c r="X46" s="217">
        <f t="shared" si="30"/>
        <v>27599</v>
      </c>
      <c r="Y46" s="261" t="s">
        <v>65</v>
      </c>
      <c r="Z46" s="257">
        <f>SUMIF('Allocation Factors'!$B$3:$B$88,'Accumulated Deferred Income Tax'!Y46,'Allocation Factors'!$P$3:$P$88)</f>
        <v>0</v>
      </c>
      <c r="AA46" s="357">
        <f t="shared" si="14"/>
        <v>0</v>
      </c>
      <c r="AB46" s="357">
        <f t="shared" si="4"/>
        <v>0</v>
      </c>
      <c r="AC46" s="288">
        <f t="shared" si="5"/>
        <v>0</v>
      </c>
      <c r="AH46" s="65"/>
    </row>
    <row r="47" spans="1:34" s="172" customFormat="1">
      <c r="A47" s="261">
        <v>287198</v>
      </c>
      <c r="B47" s="261">
        <v>190</v>
      </c>
      <c r="C47" s="42" t="s">
        <v>365</v>
      </c>
      <c r="D47" s="338">
        <v>320.279</v>
      </c>
      <c r="E47" s="302" t="s">
        <v>8</v>
      </c>
      <c r="F47" s="261" t="s">
        <v>312</v>
      </c>
      <c r="G47" s="288">
        <v>2754397</v>
      </c>
      <c r="H47" s="288">
        <v>2769878</v>
      </c>
      <c r="I47" s="288">
        <v>2601425</v>
      </c>
      <c r="J47" s="288">
        <v>2800945</v>
      </c>
      <c r="K47" s="288">
        <v>2816254</v>
      </c>
      <c r="L47" s="288">
        <v>2800945</v>
      </c>
      <c r="M47" s="288">
        <v>6465408</v>
      </c>
      <c r="N47" s="340">
        <v>6485628</v>
      </c>
      <c r="O47" s="340">
        <v>6505881</v>
      </c>
      <c r="P47" s="340">
        <v>6527391</v>
      </c>
      <c r="Q47" s="340">
        <v>6547712</v>
      </c>
      <c r="R47" s="340">
        <v>6568066</v>
      </c>
      <c r="S47" s="340">
        <v>6589686</v>
      </c>
      <c r="T47" s="340">
        <f t="shared" si="6"/>
        <v>4796798</v>
      </c>
      <c r="U47" s="288">
        <f t="shared" si="20"/>
        <v>4796798</v>
      </c>
      <c r="V47" s="288">
        <f t="shared" si="21"/>
        <v>0</v>
      </c>
      <c r="W47" s="217">
        <v>0</v>
      </c>
      <c r="X47" s="217">
        <f t="shared" si="30"/>
        <v>0</v>
      </c>
      <c r="Y47" s="261" t="s">
        <v>310</v>
      </c>
      <c r="Z47" s="257">
        <f>SUMIF('Allocation Factors'!$B$3:$B$88,'Accumulated Deferred Income Tax'!Y47,'Allocation Factors'!$P$3:$P$88)</f>
        <v>0</v>
      </c>
      <c r="AA47" s="357">
        <f t="shared" si="14"/>
        <v>0</v>
      </c>
      <c r="AB47" s="357">
        <f t="shared" si="4"/>
        <v>0</v>
      </c>
      <c r="AC47" s="288">
        <f t="shared" si="5"/>
        <v>0</v>
      </c>
      <c r="AH47" s="65"/>
    </row>
    <row r="48" spans="1:34" s="172" customFormat="1">
      <c r="A48" s="261">
        <v>287199</v>
      </c>
      <c r="B48" s="261">
        <v>190</v>
      </c>
      <c r="C48" s="42" t="s">
        <v>465</v>
      </c>
      <c r="D48" s="338">
        <v>220.101</v>
      </c>
      <c r="E48" s="302" t="s">
        <v>8</v>
      </c>
      <c r="F48" s="261" t="s">
        <v>312</v>
      </c>
      <c r="G48" s="288">
        <v>-40763</v>
      </c>
      <c r="H48" s="288">
        <v>-40763</v>
      </c>
      <c r="I48" s="288">
        <v>-40763</v>
      </c>
      <c r="J48" s="288">
        <v>-40763</v>
      </c>
      <c r="K48" s="288">
        <v>-40763</v>
      </c>
      <c r="L48" s="288">
        <v>-40763</v>
      </c>
      <c r="M48" s="288">
        <v>-40763</v>
      </c>
      <c r="N48" s="340">
        <v>-40763</v>
      </c>
      <c r="O48" s="340">
        <v>-40763</v>
      </c>
      <c r="P48" s="340">
        <v>-40763</v>
      </c>
      <c r="Q48" s="340">
        <v>-40763</v>
      </c>
      <c r="R48" s="340">
        <v>-40763</v>
      </c>
      <c r="S48" s="340">
        <v>-40763</v>
      </c>
      <c r="T48" s="340">
        <f t="shared" si="6"/>
        <v>-40763</v>
      </c>
      <c r="U48" s="288">
        <f t="shared" si="20"/>
        <v>-40763</v>
      </c>
      <c r="V48" s="288">
        <f t="shared" si="21"/>
        <v>0</v>
      </c>
      <c r="W48" s="217">
        <v>0</v>
      </c>
      <c r="X48" s="217">
        <f t="shared" si="30"/>
        <v>0</v>
      </c>
      <c r="Y48" s="261" t="s">
        <v>310</v>
      </c>
      <c r="Z48" s="257">
        <f>SUMIF('Allocation Factors'!$B$3:$B$88,'Accumulated Deferred Income Tax'!Y48,'Allocation Factors'!$P$3:$P$88)</f>
        <v>0</v>
      </c>
      <c r="AA48" s="357">
        <f t="shared" si="14"/>
        <v>0</v>
      </c>
      <c r="AB48" s="357">
        <f t="shared" si="4"/>
        <v>0</v>
      </c>
      <c r="AC48" s="288">
        <f t="shared" si="5"/>
        <v>0</v>
      </c>
      <c r="AH48" s="65"/>
    </row>
    <row r="49" spans="1:34" s="172" customFormat="1">
      <c r="A49" s="261">
        <v>287200</v>
      </c>
      <c r="B49" s="261">
        <v>190</v>
      </c>
      <c r="C49" s="42" t="s">
        <v>348</v>
      </c>
      <c r="D49" s="338">
        <v>705.26700000000005</v>
      </c>
      <c r="E49" s="302" t="s">
        <v>8</v>
      </c>
      <c r="F49" s="261" t="s">
        <v>9</v>
      </c>
      <c r="G49" s="288">
        <v>234637</v>
      </c>
      <c r="H49" s="288">
        <v>151754</v>
      </c>
      <c r="I49" s="288">
        <v>0</v>
      </c>
      <c r="J49" s="288">
        <v>322177</v>
      </c>
      <c r="K49" s="288">
        <v>107966</v>
      </c>
      <c r="L49" s="288">
        <v>0</v>
      </c>
      <c r="M49" s="288">
        <v>81566</v>
      </c>
      <c r="N49" s="340">
        <v>0</v>
      </c>
      <c r="O49" s="340">
        <v>0</v>
      </c>
      <c r="P49" s="340">
        <v>1516944</v>
      </c>
      <c r="Q49" s="340">
        <v>0</v>
      </c>
      <c r="R49" s="340">
        <v>0</v>
      </c>
      <c r="S49" s="340">
        <v>300966</v>
      </c>
      <c r="T49" s="340">
        <f t="shared" si="6"/>
        <v>204017</v>
      </c>
      <c r="U49" s="288">
        <f t="shared" si="20"/>
        <v>204017</v>
      </c>
      <c r="V49" s="288">
        <f t="shared" si="21"/>
        <v>204017</v>
      </c>
      <c r="W49" s="217">
        <v>0</v>
      </c>
      <c r="X49" s="217">
        <f t="shared" ref="X49:X69" si="31">SUM(V49:W49)</f>
        <v>204017</v>
      </c>
      <c r="Y49" s="261" t="s">
        <v>14</v>
      </c>
      <c r="Z49" s="257">
        <f>SUMIF('Allocation Factors'!$B$3:$B$88,'Accumulated Deferred Income Tax'!Y49,'Allocation Factors'!$P$3:$P$88)</f>
        <v>0</v>
      </c>
      <c r="AA49" s="357">
        <f t="shared" si="14"/>
        <v>0</v>
      </c>
      <c r="AB49" s="357">
        <f t="shared" si="4"/>
        <v>0</v>
      </c>
      <c r="AC49" s="288">
        <f t="shared" si="5"/>
        <v>0</v>
      </c>
      <c r="AH49" s="65"/>
    </row>
    <row r="50" spans="1:34" s="172" customFormat="1">
      <c r="A50" s="261">
        <v>287206</v>
      </c>
      <c r="B50" s="261">
        <v>190</v>
      </c>
      <c r="C50" s="42" t="s">
        <v>347</v>
      </c>
      <c r="D50" s="338">
        <v>415.71</v>
      </c>
      <c r="E50" s="302">
        <v>8.1999999999999993</v>
      </c>
      <c r="F50" s="261" t="s">
        <v>9</v>
      </c>
      <c r="G50" s="288">
        <v>10706303</v>
      </c>
      <c r="H50" s="288">
        <v>10349427</v>
      </c>
      <c r="I50" s="288">
        <v>9992550</v>
      </c>
      <c r="J50" s="288">
        <v>9635673</v>
      </c>
      <c r="K50" s="288">
        <v>9277890</v>
      </c>
      <c r="L50" s="288">
        <v>8921920</v>
      </c>
      <c r="M50" s="288">
        <v>8565043</v>
      </c>
      <c r="N50" s="340">
        <v>8208166</v>
      </c>
      <c r="O50" s="340">
        <v>7851290</v>
      </c>
      <c r="P50" s="340">
        <v>7494413</v>
      </c>
      <c r="Q50" s="340">
        <v>7137536</v>
      </c>
      <c r="R50" s="340">
        <v>6780659</v>
      </c>
      <c r="S50" s="340">
        <v>6423783</v>
      </c>
      <c r="T50" s="340">
        <f t="shared" si="6"/>
        <v>8564968</v>
      </c>
      <c r="U50" s="288">
        <f t="shared" si="20"/>
        <v>8564968</v>
      </c>
      <c r="V50" s="288">
        <f t="shared" si="21"/>
        <v>8564968</v>
      </c>
      <c r="W50" s="217">
        <f>-V50</f>
        <v>-8564968</v>
      </c>
      <c r="X50" s="217">
        <f t="shared" si="31"/>
        <v>0</v>
      </c>
      <c r="Y50" s="261" t="s">
        <v>25</v>
      </c>
      <c r="Z50" s="257">
        <f>SUMIF('Allocation Factors'!$B$3:$B$88,'Accumulated Deferred Income Tax'!Y50,'Allocation Factors'!$P$3:$P$88)</f>
        <v>1</v>
      </c>
      <c r="AA50" s="357">
        <f t="shared" si="14"/>
        <v>8564968</v>
      </c>
      <c r="AB50" s="357">
        <f t="shared" si="4"/>
        <v>-8564968</v>
      </c>
      <c r="AC50" s="288">
        <f t="shared" si="5"/>
        <v>0</v>
      </c>
      <c r="AH50" s="65"/>
    </row>
    <row r="51" spans="1:34" s="172" customFormat="1">
      <c r="A51" s="261">
        <v>287209</v>
      </c>
      <c r="B51" s="261">
        <v>190</v>
      </c>
      <c r="C51" s="42" t="s">
        <v>346</v>
      </c>
      <c r="D51" s="338">
        <v>705.26599999999996</v>
      </c>
      <c r="E51" s="302" t="s">
        <v>8</v>
      </c>
      <c r="F51" s="261" t="s">
        <v>9</v>
      </c>
      <c r="G51" s="288">
        <v>192083</v>
      </c>
      <c r="H51" s="288">
        <v>196548</v>
      </c>
      <c r="I51" s="288">
        <v>195967</v>
      </c>
      <c r="J51" s="288">
        <v>193755</v>
      </c>
      <c r="K51" s="288">
        <v>176687</v>
      </c>
      <c r="L51" s="288">
        <v>170555</v>
      </c>
      <c r="M51" s="288">
        <v>148245</v>
      </c>
      <c r="N51" s="340">
        <v>152961</v>
      </c>
      <c r="O51" s="340">
        <v>132318</v>
      </c>
      <c r="P51" s="340">
        <v>124734</v>
      </c>
      <c r="Q51" s="340">
        <v>125544</v>
      </c>
      <c r="R51" s="340">
        <v>126074</v>
      </c>
      <c r="S51" s="340">
        <v>97379</v>
      </c>
      <c r="T51" s="340">
        <f t="shared" si="6"/>
        <v>157343</v>
      </c>
      <c r="U51" s="288">
        <f t="shared" si="20"/>
        <v>157343</v>
      </c>
      <c r="V51" s="288">
        <f t="shared" si="21"/>
        <v>157343</v>
      </c>
      <c r="W51" s="217">
        <v>0</v>
      </c>
      <c r="X51" s="217">
        <f t="shared" ref="X51" si="32">SUM(V51:W51)</f>
        <v>157343</v>
      </c>
      <c r="Y51" s="261" t="s">
        <v>14</v>
      </c>
      <c r="Z51" s="257">
        <f>SUMIF('Allocation Factors'!$B$3:$B$88,'Accumulated Deferred Income Tax'!Y51,'Allocation Factors'!$P$3:$P$88)</f>
        <v>0</v>
      </c>
      <c r="AA51" s="357">
        <f t="shared" si="14"/>
        <v>0</v>
      </c>
      <c r="AB51" s="357">
        <f t="shared" si="4"/>
        <v>0</v>
      </c>
      <c r="AC51" s="288">
        <f t="shared" si="5"/>
        <v>0</v>
      </c>
      <c r="AH51" s="65"/>
    </row>
    <row r="52" spans="1:34" s="172" customFormat="1">
      <c r="A52" s="261">
        <v>287211</v>
      </c>
      <c r="B52" s="261">
        <v>190</v>
      </c>
      <c r="C52" s="42" t="s">
        <v>341</v>
      </c>
      <c r="D52" s="338">
        <v>425.226</v>
      </c>
      <c r="E52" s="302" t="s">
        <v>8</v>
      </c>
      <c r="F52" s="261" t="s">
        <v>9</v>
      </c>
      <c r="G52" s="288">
        <v>294300</v>
      </c>
      <c r="H52" s="288">
        <v>288846</v>
      </c>
      <c r="I52" s="288">
        <v>271681</v>
      </c>
      <c r="J52" s="288">
        <v>261665</v>
      </c>
      <c r="K52" s="288">
        <v>227638</v>
      </c>
      <c r="L52" s="288">
        <v>208855</v>
      </c>
      <c r="M52" s="288">
        <v>206890</v>
      </c>
      <c r="N52" s="340">
        <v>177677</v>
      </c>
      <c r="O52" s="340">
        <v>175716</v>
      </c>
      <c r="P52" s="340">
        <v>172384</v>
      </c>
      <c r="Q52" s="340">
        <v>161056</v>
      </c>
      <c r="R52" s="340">
        <v>157724</v>
      </c>
      <c r="S52" s="340">
        <v>143747</v>
      </c>
      <c r="T52" s="340">
        <f t="shared" si="6"/>
        <v>210763</v>
      </c>
      <c r="U52" s="288">
        <f t="shared" si="20"/>
        <v>210763</v>
      </c>
      <c r="V52" s="288">
        <f t="shared" si="21"/>
        <v>210763</v>
      </c>
      <c r="W52" s="217">
        <v>0</v>
      </c>
      <c r="X52" s="217">
        <f t="shared" si="31"/>
        <v>210763</v>
      </c>
      <c r="Y52" s="261" t="s">
        <v>14</v>
      </c>
      <c r="Z52" s="257">
        <f>SUMIF('Allocation Factors'!$B$3:$B$88,'Accumulated Deferred Income Tax'!Y52,'Allocation Factors'!$P$3:$P$88)</f>
        <v>0</v>
      </c>
      <c r="AA52" s="357">
        <f t="shared" si="14"/>
        <v>0</v>
      </c>
      <c r="AB52" s="357">
        <f t="shared" si="4"/>
        <v>0</v>
      </c>
      <c r="AC52" s="288">
        <f t="shared" si="5"/>
        <v>0</v>
      </c>
      <c r="AH52" s="65"/>
    </row>
    <row r="53" spans="1:34" s="172" customFormat="1">
      <c r="A53" s="261">
        <v>287212</v>
      </c>
      <c r="B53" s="261">
        <v>190</v>
      </c>
      <c r="C53" s="42" t="s">
        <v>399</v>
      </c>
      <c r="D53" s="338">
        <v>705.245</v>
      </c>
      <c r="E53" s="302" t="s">
        <v>8</v>
      </c>
      <c r="F53" s="261" t="s">
        <v>9</v>
      </c>
      <c r="G53" s="288">
        <v>1865496</v>
      </c>
      <c r="H53" s="288">
        <v>1833740</v>
      </c>
      <c r="I53" s="288">
        <v>1801907</v>
      </c>
      <c r="J53" s="288">
        <v>1769996</v>
      </c>
      <c r="K53" s="288">
        <v>1737838</v>
      </c>
      <c r="L53" s="288">
        <v>1705942</v>
      </c>
      <c r="M53" s="288">
        <v>1673798</v>
      </c>
      <c r="N53" s="340">
        <v>1641575</v>
      </c>
      <c r="O53" s="340">
        <v>1609274</v>
      </c>
      <c r="P53" s="340">
        <v>1576895</v>
      </c>
      <c r="Q53" s="340">
        <v>1544437</v>
      </c>
      <c r="R53" s="340">
        <v>1511899</v>
      </c>
      <c r="S53" s="340">
        <v>1479283</v>
      </c>
      <c r="T53" s="340">
        <f t="shared" si="6"/>
        <v>1673308</v>
      </c>
      <c r="U53" s="288">
        <f t="shared" si="20"/>
        <v>1673308</v>
      </c>
      <c r="V53" s="288">
        <f t="shared" si="21"/>
        <v>1673308</v>
      </c>
      <c r="W53" s="217">
        <v>0</v>
      </c>
      <c r="X53" s="217">
        <f t="shared" si="31"/>
        <v>1673308</v>
      </c>
      <c r="Y53" s="261" t="s">
        <v>14</v>
      </c>
      <c r="Z53" s="257">
        <f>SUMIF('Allocation Factors'!$B$3:$B$88,'Accumulated Deferred Income Tax'!Y53,'Allocation Factors'!$P$3:$P$88)</f>
        <v>0</v>
      </c>
      <c r="AA53" s="357">
        <f t="shared" si="14"/>
        <v>0</v>
      </c>
      <c r="AB53" s="357">
        <f t="shared" si="4"/>
        <v>0</v>
      </c>
      <c r="AC53" s="288">
        <f t="shared" si="5"/>
        <v>0</v>
      </c>
      <c r="AH53" s="65"/>
    </row>
    <row r="54" spans="1:34" s="172" customFormat="1">
      <c r="A54" s="261">
        <v>287213</v>
      </c>
      <c r="B54" s="261">
        <v>190</v>
      </c>
      <c r="C54" s="42" t="s">
        <v>391</v>
      </c>
      <c r="D54" s="338">
        <v>425.38099999999997</v>
      </c>
      <c r="E54" s="302" t="s">
        <v>8</v>
      </c>
      <c r="F54" s="261" t="s">
        <v>312</v>
      </c>
      <c r="G54" s="288">
        <v>115704</v>
      </c>
      <c r="H54" s="288">
        <v>37517</v>
      </c>
      <c r="I54" s="288">
        <v>3858</v>
      </c>
      <c r="J54" s="288">
        <v>0</v>
      </c>
      <c r="K54" s="288">
        <v>0</v>
      </c>
      <c r="L54" s="288">
        <v>3439</v>
      </c>
      <c r="M54" s="288">
        <v>6863</v>
      </c>
      <c r="N54" s="340">
        <v>0</v>
      </c>
      <c r="O54" s="340">
        <v>0</v>
      </c>
      <c r="P54" s="340">
        <v>0</v>
      </c>
      <c r="Q54" s="340">
        <v>0</v>
      </c>
      <c r="R54" s="340">
        <v>0</v>
      </c>
      <c r="S54" s="340">
        <v>0</v>
      </c>
      <c r="T54" s="340">
        <f t="shared" si="6"/>
        <v>9127</v>
      </c>
      <c r="U54" s="288">
        <f t="shared" si="20"/>
        <v>9127</v>
      </c>
      <c r="V54" s="288">
        <f t="shared" si="21"/>
        <v>0</v>
      </c>
      <c r="W54" s="217">
        <v>0</v>
      </c>
      <c r="X54" s="217">
        <f t="shared" si="31"/>
        <v>0</v>
      </c>
      <c r="Y54" s="261" t="s">
        <v>310</v>
      </c>
      <c r="Z54" s="257">
        <f>SUMIF('Allocation Factors'!$B$3:$B$88,'Accumulated Deferred Income Tax'!Y54,'Allocation Factors'!$P$3:$P$88)</f>
        <v>0</v>
      </c>
      <c r="AA54" s="357">
        <f t="shared" si="14"/>
        <v>0</v>
      </c>
      <c r="AB54" s="357">
        <f t="shared" si="4"/>
        <v>0</v>
      </c>
      <c r="AC54" s="288">
        <f t="shared" si="5"/>
        <v>0</v>
      </c>
      <c r="AH54" s="65"/>
    </row>
    <row r="55" spans="1:34" s="172" customFormat="1">
      <c r="A55" s="261">
        <v>287214</v>
      </c>
      <c r="B55" s="261">
        <v>190</v>
      </c>
      <c r="C55" s="42" t="s">
        <v>338</v>
      </c>
      <c r="D55" s="338">
        <v>910.245</v>
      </c>
      <c r="E55" s="302" t="s">
        <v>8</v>
      </c>
      <c r="F55" s="261" t="s">
        <v>9</v>
      </c>
      <c r="G55" s="288">
        <v>74909</v>
      </c>
      <c r="H55" s="288">
        <v>71971</v>
      </c>
      <c r="I55" s="288">
        <v>69714</v>
      </c>
      <c r="J55" s="288">
        <v>66421</v>
      </c>
      <c r="K55" s="288">
        <v>63321</v>
      </c>
      <c r="L55" s="288">
        <v>60304</v>
      </c>
      <c r="M55" s="288">
        <v>57401</v>
      </c>
      <c r="N55" s="340">
        <v>54254</v>
      </c>
      <c r="O55" s="340">
        <v>51446</v>
      </c>
      <c r="P55" s="340">
        <v>48803</v>
      </c>
      <c r="Q55" s="340">
        <v>46049</v>
      </c>
      <c r="R55" s="340">
        <v>45552</v>
      </c>
      <c r="S55" s="340">
        <v>45069</v>
      </c>
      <c r="T55" s="340">
        <f t="shared" si="6"/>
        <v>57935</v>
      </c>
      <c r="U55" s="288">
        <f t="shared" ref="U55:U84" si="33">+T55</f>
        <v>57935</v>
      </c>
      <c r="V55" s="288">
        <f t="shared" ref="V55:V84" si="34">IF(F55="U",U55,0)</f>
        <v>57935</v>
      </c>
      <c r="W55" s="217">
        <v>0</v>
      </c>
      <c r="X55" s="217">
        <f t="shared" si="31"/>
        <v>57935</v>
      </c>
      <c r="Y55" s="261" t="s">
        <v>10</v>
      </c>
      <c r="Z55" s="257">
        <f>SUMIF('Allocation Factors'!$B$3:$B$88,'Accumulated Deferred Income Tax'!Y55,'Allocation Factors'!$P$3:$P$88)</f>
        <v>7.0845810240555085E-2</v>
      </c>
      <c r="AA55" s="357">
        <f t="shared" si="14"/>
        <v>4104</v>
      </c>
      <c r="AB55" s="357">
        <f t="shared" ref="AB55:AB102" si="35">ROUND(W55*Z55,0)</f>
        <v>0</v>
      </c>
      <c r="AC55" s="288">
        <f t="shared" ref="AC55:AC102" si="36">SUM(AA55:AB55)</f>
        <v>4104</v>
      </c>
      <c r="AH55" s="65"/>
    </row>
    <row r="56" spans="1:34" s="172" customFormat="1">
      <c r="A56" s="261">
        <v>287215</v>
      </c>
      <c r="B56" s="261">
        <v>190</v>
      </c>
      <c r="C56" s="42" t="s">
        <v>456</v>
      </c>
      <c r="D56" s="338">
        <v>910.93600000000004</v>
      </c>
      <c r="E56" s="302" t="s">
        <v>8</v>
      </c>
      <c r="F56" s="261" t="s">
        <v>312</v>
      </c>
      <c r="G56" s="288">
        <v>727</v>
      </c>
      <c r="H56" s="288">
        <v>727</v>
      </c>
      <c r="I56" s="288">
        <v>727</v>
      </c>
      <c r="J56" s="288">
        <v>727</v>
      </c>
      <c r="K56" s="288">
        <v>727</v>
      </c>
      <c r="L56" s="288">
        <v>727</v>
      </c>
      <c r="M56" s="288">
        <v>727</v>
      </c>
      <c r="N56" s="340">
        <v>727</v>
      </c>
      <c r="O56" s="340">
        <v>727</v>
      </c>
      <c r="P56" s="340">
        <v>727</v>
      </c>
      <c r="Q56" s="340">
        <v>727</v>
      </c>
      <c r="R56" s="340">
        <v>727</v>
      </c>
      <c r="S56" s="340">
        <v>0</v>
      </c>
      <c r="T56" s="340">
        <f t="shared" si="6"/>
        <v>697</v>
      </c>
      <c r="U56" s="288">
        <f t="shared" si="33"/>
        <v>697</v>
      </c>
      <c r="V56" s="288">
        <f t="shared" si="34"/>
        <v>0</v>
      </c>
      <c r="W56" s="217">
        <v>0</v>
      </c>
      <c r="X56" s="217">
        <f t="shared" si="31"/>
        <v>0</v>
      </c>
      <c r="Y56" s="261" t="s">
        <v>310</v>
      </c>
      <c r="Z56" s="257">
        <f>SUMIF('Allocation Factors'!$B$3:$B$88,'Accumulated Deferred Income Tax'!Y56,'Allocation Factors'!$P$3:$P$88)</f>
        <v>0</v>
      </c>
      <c r="AA56" s="357">
        <f t="shared" si="14"/>
        <v>0</v>
      </c>
      <c r="AB56" s="357">
        <f t="shared" si="35"/>
        <v>0</v>
      </c>
      <c r="AC56" s="288">
        <f t="shared" si="36"/>
        <v>0</v>
      </c>
      <c r="AH56" s="65"/>
    </row>
    <row r="57" spans="1:34" s="172" customFormat="1">
      <c r="A57" s="261">
        <v>287216</v>
      </c>
      <c r="B57" s="261">
        <v>190</v>
      </c>
      <c r="C57" s="42" t="s">
        <v>342</v>
      </c>
      <c r="D57" s="338">
        <v>605.71500000000003</v>
      </c>
      <c r="E57" s="302" t="s">
        <v>8</v>
      </c>
      <c r="F57" s="261" t="s">
        <v>9</v>
      </c>
      <c r="G57" s="288">
        <v>1876786</v>
      </c>
      <c r="H57" s="288">
        <v>1927001</v>
      </c>
      <c r="I57" s="288">
        <v>2048126</v>
      </c>
      <c r="J57" s="288">
        <v>1910730</v>
      </c>
      <c r="K57" s="288">
        <v>1936441</v>
      </c>
      <c r="L57" s="288">
        <v>1973491</v>
      </c>
      <c r="M57" s="288">
        <v>1983464</v>
      </c>
      <c r="N57" s="340">
        <v>2010114</v>
      </c>
      <c r="O57" s="340">
        <v>2014939</v>
      </c>
      <c r="P57" s="340">
        <v>2066229</v>
      </c>
      <c r="Q57" s="340">
        <v>2106145</v>
      </c>
      <c r="R57" s="340">
        <v>2135188</v>
      </c>
      <c r="S57" s="340">
        <v>2173151</v>
      </c>
      <c r="T57" s="340">
        <f t="shared" si="6"/>
        <v>2011403</v>
      </c>
      <c r="U57" s="288">
        <f t="shared" si="33"/>
        <v>2011403</v>
      </c>
      <c r="V57" s="288">
        <f t="shared" si="34"/>
        <v>2011403</v>
      </c>
      <c r="W57" s="217">
        <v>0</v>
      </c>
      <c r="X57" s="217">
        <f t="shared" si="31"/>
        <v>2011403</v>
      </c>
      <c r="Y57" s="261" t="s">
        <v>102</v>
      </c>
      <c r="Z57" s="257">
        <f>SUMIF('Allocation Factors'!$B$3:$B$88,'Accumulated Deferred Income Tax'!Y57,'Allocation Factors'!$P$3:$P$88)</f>
        <v>0</v>
      </c>
      <c r="AA57" s="357">
        <f t="shared" si="14"/>
        <v>0</v>
      </c>
      <c r="AB57" s="357">
        <f t="shared" si="35"/>
        <v>0</v>
      </c>
      <c r="AC57" s="288">
        <f t="shared" si="36"/>
        <v>0</v>
      </c>
      <c r="AH57" s="65"/>
    </row>
    <row r="58" spans="1:34" s="172" customFormat="1">
      <c r="A58" s="261">
        <v>287219</v>
      </c>
      <c r="B58" s="261">
        <v>190</v>
      </c>
      <c r="C58" s="42" t="s">
        <v>337</v>
      </c>
      <c r="D58" s="338">
        <v>715.81</v>
      </c>
      <c r="E58" s="302" t="s">
        <v>8</v>
      </c>
      <c r="F58" s="261" t="s">
        <v>9</v>
      </c>
      <c r="G58" s="288">
        <v>57742</v>
      </c>
      <c r="H58" s="288">
        <v>57742</v>
      </c>
      <c r="I58" s="288">
        <v>57750</v>
      </c>
      <c r="J58" s="288">
        <v>57750</v>
      </c>
      <c r="K58" s="288">
        <v>57745</v>
      </c>
      <c r="L58" s="288">
        <v>57750</v>
      </c>
      <c r="M58" s="288">
        <v>57750</v>
      </c>
      <c r="N58" s="340">
        <v>57750</v>
      </c>
      <c r="O58" s="340">
        <v>57750</v>
      </c>
      <c r="P58" s="340">
        <v>57750</v>
      </c>
      <c r="Q58" s="340">
        <v>57750</v>
      </c>
      <c r="R58" s="340">
        <v>57750</v>
      </c>
      <c r="S58" s="340">
        <v>57750</v>
      </c>
      <c r="T58" s="340">
        <f t="shared" si="6"/>
        <v>57749</v>
      </c>
      <c r="U58" s="288">
        <f t="shared" si="33"/>
        <v>57749</v>
      </c>
      <c r="V58" s="288">
        <f t="shared" si="34"/>
        <v>57749</v>
      </c>
      <c r="W58" s="217">
        <v>0</v>
      </c>
      <c r="X58" s="217">
        <f t="shared" ref="X58" si="37">SUM(V58:W58)</f>
        <v>57749</v>
      </c>
      <c r="Y58" s="261" t="s">
        <v>143</v>
      </c>
      <c r="Z58" s="257">
        <f>SUMIF('Allocation Factors'!$B$3:$B$88,'Accumulated Deferred Income Tax'!Y58,'Allocation Factors'!$P$3:$P$88)</f>
        <v>0.22162982918040364</v>
      </c>
      <c r="AA58" s="357">
        <f t="shared" si="14"/>
        <v>12799</v>
      </c>
      <c r="AB58" s="357">
        <f t="shared" si="35"/>
        <v>0</v>
      </c>
      <c r="AC58" s="288">
        <f t="shared" si="36"/>
        <v>12799</v>
      </c>
      <c r="AH58" s="65"/>
    </row>
    <row r="59" spans="1:34" s="172" customFormat="1">
      <c r="A59" s="261">
        <v>287220</v>
      </c>
      <c r="B59" s="261">
        <v>190</v>
      </c>
      <c r="C59" s="42" t="s">
        <v>466</v>
      </c>
      <c r="D59" s="338">
        <v>720.56</v>
      </c>
      <c r="E59" s="302" t="s">
        <v>8</v>
      </c>
      <c r="F59" s="261" t="s">
        <v>9</v>
      </c>
      <c r="G59" s="288">
        <v>28303872</v>
      </c>
      <c r="H59" s="288">
        <v>28303872</v>
      </c>
      <c r="I59" s="288">
        <v>28303872</v>
      </c>
      <c r="J59" s="288">
        <v>28303872</v>
      </c>
      <c r="K59" s="288">
        <v>28301108</v>
      </c>
      <c r="L59" s="288">
        <v>28303872</v>
      </c>
      <c r="M59" s="288">
        <v>28303872</v>
      </c>
      <c r="N59" s="340">
        <v>28303872</v>
      </c>
      <c r="O59" s="340">
        <v>28303872</v>
      </c>
      <c r="P59" s="340">
        <v>28303872</v>
      </c>
      <c r="Q59" s="340">
        <v>28303872</v>
      </c>
      <c r="R59" s="340">
        <v>28303872</v>
      </c>
      <c r="S59" s="340">
        <v>28303872</v>
      </c>
      <c r="T59" s="340">
        <f t="shared" si="6"/>
        <v>28303642</v>
      </c>
      <c r="U59" s="288">
        <f t="shared" si="33"/>
        <v>28303642</v>
      </c>
      <c r="V59" s="288">
        <f t="shared" si="34"/>
        <v>28303642</v>
      </c>
      <c r="W59" s="217">
        <v>0</v>
      </c>
      <c r="X59" s="217">
        <f t="shared" si="31"/>
        <v>28303642</v>
      </c>
      <c r="Y59" s="261" t="s">
        <v>102</v>
      </c>
      <c r="Z59" s="257">
        <f>SUMIF('Allocation Factors'!$B$3:$B$88,'Accumulated Deferred Income Tax'!Y59,'Allocation Factors'!$P$3:$P$88)</f>
        <v>0</v>
      </c>
      <c r="AA59" s="357">
        <f t="shared" si="14"/>
        <v>0</v>
      </c>
      <c r="AB59" s="357">
        <f t="shared" si="35"/>
        <v>0</v>
      </c>
      <c r="AC59" s="288">
        <f t="shared" si="36"/>
        <v>0</v>
      </c>
      <c r="AH59" s="65"/>
    </row>
    <row r="60" spans="1:34" s="172" customFormat="1">
      <c r="A60" s="261">
        <v>287225</v>
      </c>
      <c r="B60" s="261">
        <v>190</v>
      </c>
      <c r="C60" s="42" t="s">
        <v>321</v>
      </c>
      <c r="D60" s="338">
        <v>605.10299999999995</v>
      </c>
      <c r="E60" s="302" t="s">
        <v>8</v>
      </c>
      <c r="F60" s="261" t="s">
        <v>312</v>
      </c>
      <c r="G60" s="288">
        <v>7885</v>
      </c>
      <c r="H60" s="288">
        <v>8228</v>
      </c>
      <c r="I60" s="288">
        <v>8564</v>
      </c>
      <c r="J60" s="288">
        <v>8901</v>
      </c>
      <c r="K60" s="288">
        <v>9236</v>
      </c>
      <c r="L60" s="288">
        <v>9575</v>
      </c>
      <c r="M60" s="288">
        <v>15027</v>
      </c>
      <c r="N60" s="340">
        <v>15377</v>
      </c>
      <c r="O60" s="340">
        <v>15726</v>
      </c>
      <c r="P60" s="340">
        <v>13727</v>
      </c>
      <c r="Q60" s="340">
        <v>14077</v>
      </c>
      <c r="R60" s="340">
        <v>14426</v>
      </c>
      <c r="S60" s="340">
        <v>14775</v>
      </c>
      <c r="T60" s="340">
        <f t="shared" si="6"/>
        <v>12016</v>
      </c>
      <c r="U60" s="288">
        <f t="shared" si="33"/>
        <v>12016</v>
      </c>
      <c r="V60" s="288">
        <f t="shared" si="34"/>
        <v>0</v>
      </c>
      <c r="W60" s="217">
        <v>0</v>
      </c>
      <c r="X60" s="217">
        <f t="shared" si="31"/>
        <v>0</v>
      </c>
      <c r="Y60" s="261" t="s">
        <v>310</v>
      </c>
      <c r="Z60" s="257">
        <f>SUMIF('Allocation Factors'!$B$3:$B$88,'Accumulated Deferred Income Tax'!Y60,'Allocation Factors'!$P$3:$P$88)</f>
        <v>0</v>
      </c>
      <c r="AA60" s="357">
        <f t="shared" ref="AA60:AA92" si="38">ROUND(V60*Z60,0)</f>
        <v>0</v>
      </c>
      <c r="AB60" s="357">
        <f t="shared" si="35"/>
        <v>0</v>
      </c>
      <c r="AC60" s="288">
        <f t="shared" si="36"/>
        <v>0</v>
      </c>
      <c r="AH60" s="65"/>
    </row>
    <row r="61" spans="1:34" s="172" customFormat="1">
      <c r="A61" s="261">
        <v>287227</v>
      </c>
      <c r="B61" s="261">
        <v>190</v>
      </c>
      <c r="C61" s="42" t="s">
        <v>729</v>
      </c>
      <c r="D61" s="338">
        <v>705.53099999999995</v>
      </c>
      <c r="E61" s="302" t="s">
        <v>8</v>
      </c>
      <c r="F61" s="261" t="s">
        <v>9</v>
      </c>
      <c r="G61" s="288">
        <v>4893928</v>
      </c>
      <c r="H61" s="288">
        <v>4713649</v>
      </c>
      <c r="I61" s="288">
        <v>4563340</v>
      </c>
      <c r="J61" s="288">
        <v>4211410</v>
      </c>
      <c r="K61" s="288">
        <v>3701595</v>
      </c>
      <c r="L61" s="288">
        <v>3651190</v>
      </c>
      <c r="M61" s="288">
        <v>3026841</v>
      </c>
      <c r="N61" s="340">
        <v>3147124</v>
      </c>
      <c r="O61" s="340">
        <v>3145305</v>
      </c>
      <c r="P61" s="340">
        <v>3112666</v>
      </c>
      <c r="Q61" s="340">
        <v>3084872</v>
      </c>
      <c r="R61" s="340">
        <v>3061182</v>
      </c>
      <c r="S61" s="340">
        <v>3068804</v>
      </c>
      <c r="T61" s="340">
        <f t="shared" si="6"/>
        <v>3616712</v>
      </c>
      <c r="U61" s="288">
        <f t="shared" si="33"/>
        <v>3616712</v>
      </c>
      <c r="V61" s="288">
        <f t="shared" si="34"/>
        <v>3616712</v>
      </c>
      <c r="W61" s="217">
        <v>0</v>
      </c>
      <c r="X61" s="217">
        <f t="shared" si="31"/>
        <v>3616712</v>
      </c>
      <c r="Y61" s="261" t="s">
        <v>14</v>
      </c>
      <c r="Z61" s="257">
        <f>SUMIF('Allocation Factors'!$B$3:$B$88,'Accumulated Deferred Income Tax'!Y61,'Allocation Factors'!$P$3:$P$88)</f>
        <v>0</v>
      </c>
      <c r="AA61" s="357">
        <f t="shared" si="38"/>
        <v>0</v>
      </c>
      <c r="AB61" s="357">
        <f t="shared" si="35"/>
        <v>0</v>
      </c>
      <c r="AC61" s="288">
        <f t="shared" si="36"/>
        <v>0</v>
      </c>
      <c r="AH61" s="65"/>
    </row>
    <row r="62" spans="1:34" s="172" customFormat="1">
      <c r="A62" s="261">
        <v>287230</v>
      </c>
      <c r="B62" s="261">
        <v>190</v>
      </c>
      <c r="C62" s="42" t="s">
        <v>728</v>
      </c>
      <c r="D62" s="338">
        <v>705.52099999999996</v>
      </c>
      <c r="E62" s="302" t="s">
        <v>8</v>
      </c>
      <c r="F62" s="261" t="s">
        <v>9</v>
      </c>
      <c r="G62" s="288">
        <v>10532</v>
      </c>
      <c r="H62" s="288">
        <v>0</v>
      </c>
      <c r="I62" s="288">
        <v>0</v>
      </c>
      <c r="J62" s="288">
        <v>0</v>
      </c>
      <c r="K62" s="288">
        <v>0</v>
      </c>
      <c r="L62" s="288">
        <v>0</v>
      </c>
      <c r="M62" s="288">
        <v>0</v>
      </c>
      <c r="N62" s="340">
        <v>0</v>
      </c>
      <c r="O62" s="340">
        <v>0</v>
      </c>
      <c r="P62" s="340">
        <v>0</v>
      </c>
      <c r="Q62" s="340">
        <v>0</v>
      </c>
      <c r="R62" s="340">
        <v>0</v>
      </c>
      <c r="S62" s="340">
        <v>0</v>
      </c>
      <c r="T62" s="340">
        <f t="shared" ref="T62:T122" si="39">ROUND(SUM(SUM(H62:R62)*2+S62+G62)/24,0)</f>
        <v>439</v>
      </c>
      <c r="U62" s="288">
        <f t="shared" si="33"/>
        <v>439</v>
      </c>
      <c r="V62" s="288">
        <f t="shared" si="34"/>
        <v>439</v>
      </c>
      <c r="W62" s="217">
        <v>0</v>
      </c>
      <c r="X62" s="217">
        <f t="shared" ref="X62:X63" si="40">SUM(V62:W62)</f>
        <v>439</v>
      </c>
      <c r="Y62" s="261" t="s">
        <v>14</v>
      </c>
      <c r="Z62" s="257">
        <f>SUMIF('Allocation Factors'!$B$3:$B$88,'Accumulated Deferred Income Tax'!Y62,'Allocation Factors'!$P$3:$P$88)</f>
        <v>0</v>
      </c>
      <c r="AA62" s="357">
        <f t="shared" si="38"/>
        <v>0</v>
      </c>
      <c r="AB62" s="357">
        <f t="shared" si="35"/>
        <v>0</v>
      </c>
      <c r="AC62" s="288">
        <f t="shared" si="36"/>
        <v>0</v>
      </c>
      <c r="AH62" s="65"/>
    </row>
    <row r="63" spans="1:34" s="172" customFormat="1">
      <c r="A63" s="261">
        <v>287231</v>
      </c>
      <c r="B63" s="261">
        <v>190</v>
      </c>
      <c r="C63" s="42" t="s">
        <v>727</v>
      </c>
      <c r="D63" s="338">
        <v>705.51900000000001</v>
      </c>
      <c r="E63" s="302" t="s">
        <v>8</v>
      </c>
      <c r="F63" s="261" t="s">
        <v>9</v>
      </c>
      <c r="G63" s="288">
        <v>3704731</v>
      </c>
      <c r="H63" s="288">
        <v>1023211</v>
      </c>
      <c r="I63" s="288">
        <v>0</v>
      </c>
      <c r="J63" s="288">
        <v>283387</v>
      </c>
      <c r="K63" s="288">
        <v>284126</v>
      </c>
      <c r="L63" s="288">
        <v>0</v>
      </c>
      <c r="M63" s="288">
        <v>680043</v>
      </c>
      <c r="N63" s="340">
        <v>434018</v>
      </c>
      <c r="O63" s="340">
        <v>285696</v>
      </c>
      <c r="P63" s="340">
        <v>288023</v>
      </c>
      <c r="Q63" s="340">
        <v>288023</v>
      </c>
      <c r="R63" s="340">
        <v>288023</v>
      </c>
      <c r="S63" s="340">
        <v>0</v>
      </c>
      <c r="T63" s="340">
        <f t="shared" si="39"/>
        <v>475576</v>
      </c>
      <c r="U63" s="288">
        <f t="shared" si="33"/>
        <v>475576</v>
      </c>
      <c r="V63" s="288">
        <f t="shared" si="34"/>
        <v>475576</v>
      </c>
      <c r="W63" s="217">
        <v>0</v>
      </c>
      <c r="X63" s="217">
        <f t="shared" si="40"/>
        <v>475576</v>
      </c>
      <c r="Y63" s="261" t="s">
        <v>14</v>
      </c>
      <c r="Z63" s="257">
        <f>SUMIF('Allocation Factors'!$B$3:$B$88,'Accumulated Deferred Income Tax'!Y63,'Allocation Factors'!$P$3:$P$88)</f>
        <v>0</v>
      </c>
      <c r="AA63" s="357">
        <f t="shared" si="38"/>
        <v>0</v>
      </c>
      <c r="AB63" s="357">
        <f t="shared" si="35"/>
        <v>0</v>
      </c>
      <c r="AC63" s="288">
        <f t="shared" si="36"/>
        <v>0</v>
      </c>
      <c r="AH63" s="65"/>
    </row>
    <row r="64" spans="1:34" s="172" customFormat="1">
      <c r="A64" s="261">
        <v>287233</v>
      </c>
      <c r="B64" s="261">
        <v>190</v>
      </c>
      <c r="C64" s="42" t="s">
        <v>726</v>
      </c>
      <c r="D64" s="338">
        <v>705.51499999999999</v>
      </c>
      <c r="E64" s="302" t="s">
        <v>8</v>
      </c>
      <c r="F64" s="261" t="s">
        <v>9</v>
      </c>
      <c r="G64" s="288">
        <v>2424509</v>
      </c>
      <c r="H64" s="288">
        <v>2346232</v>
      </c>
      <c r="I64" s="288">
        <v>2267782</v>
      </c>
      <c r="J64" s="288">
        <v>2189161</v>
      </c>
      <c r="K64" s="288">
        <v>2110162</v>
      </c>
      <c r="L64" s="288">
        <v>2031401</v>
      </c>
      <c r="M64" s="288">
        <v>1952262</v>
      </c>
      <c r="N64" s="340">
        <v>1872949</v>
      </c>
      <c r="O64" s="340">
        <v>1793463</v>
      </c>
      <c r="P64" s="340">
        <v>1713802</v>
      </c>
      <c r="Q64" s="340">
        <v>1633966</v>
      </c>
      <c r="R64" s="340">
        <v>1553956</v>
      </c>
      <c r="S64" s="340">
        <v>1473770</v>
      </c>
      <c r="T64" s="340">
        <f t="shared" si="39"/>
        <v>1951190</v>
      </c>
      <c r="U64" s="288">
        <f t="shared" si="33"/>
        <v>1951190</v>
      </c>
      <c r="V64" s="288">
        <f t="shared" si="34"/>
        <v>1951190</v>
      </c>
      <c r="W64" s="217">
        <v>0</v>
      </c>
      <c r="X64" s="217">
        <f t="shared" si="31"/>
        <v>1951190</v>
      </c>
      <c r="Y64" s="261" t="s">
        <v>14</v>
      </c>
      <c r="Z64" s="257">
        <f>SUMIF('Allocation Factors'!$B$3:$B$88,'Accumulated Deferred Income Tax'!Y64,'Allocation Factors'!$P$3:$P$88)</f>
        <v>0</v>
      </c>
      <c r="AA64" s="357">
        <f t="shared" si="38"/>
        <v>0</v>
      </c>
      <c r="AB64" s="357">
        <f t="shared" si="35"/>
        <v>0</v>
      </c>
      <c r="AC64" s="288">
        <f t="shared" si="36"/>
        <v>0</v>
      </c>
      <c r="AH64" s="65"/>
    </row>
    <row r="65" spans="1:34" s="172" customFormat="1">
      <c r="A65" s="261">
        <v>287235</v>
      </c>
      <c r="B65" s="261">
        <v>190</v>
      </c>
      <c r="C65" s="42" t="s">
        <v>743</v>
      </c>
      <c r="D65" s="338">
        <v>705.51099999999997</v>
      </c>
      <c r="E65" s="302" t="s">
        <v>8</v>
      </c>
      <c r="F65" s="261" t="s">
        <v>9</v>
      </c>
      <c r="G65" s="288">
        <v>130164</v>
      </c>
      <c r="H65" s="288">
        <v>0</v>
      </c>
      <c r="I65" s="288">
        <v>0</v>
      </c>
      <c r="J65" s="288">
        <v>279138</v>
      </c>
      <c r="K65" s="288">
        <v>399132</v>
      </c>
      <c r="L65" s="288">
        <v>363841</v>
      </c>
      <c r="M65" s="288">
        <v>574598</v>
      </c>
      <c r="N65" s="340">
        <v>0</v>
      </c>
      <c r="O65" s="340">
        <v>460908</v>
      </c>
      <c r="P65" s="340">
        <v>473328</v>
      </c>
      <c r="Q65" s="340">
        <v>334252</v>
      </c>
      <c r="R65" s="340">
        <v>107314</v>
      </c>
      <c r="S65" s="340">
        <v>593188</v>
      </c>
      <c r="T65" s="340">
        <f t="shared" si="39"/>
        <v>279516</v>
      </c>
      <c r="U65" s="288">
        <f t="shared" si="33"/>
        <v>279516</v>
      </c>
      <c r="V65" s="288">
        <f t="shared" si="34"/>
        <v>279516</v>
      </c>
      <c r="W65" s="217">
        <v>0</v>
      </c>
      <c r="X65" s="217">
        <f t="shared" si="31"/>
        <v>279516</v>
      </c>
      <c r="Y65" s="261" t="s">
        <v>14</v>
      </c>
      <c r="Z65" s="257">
        <f>SUMIF('Allocation Factors'!$B$3:$B$88,'Accumulated Deferred Income Tax'!Y65,'Allocation Factors'!$P$3:$P$88)</f>
        <v>0</v>
      </c>
      <c r="AA65" s="357">
        <f t="shared" ref="AA65" si="41">ROUND(V65*Z65,0)</f>
        <v>0</v>
      </c>
      <c r="AB65" s="357">
        <f t="shared" si="35"/>
        <v>0</v>
      </c>
      <c r="AC65" s="288">
        <f t="shared" si="36"/>
        <v>0</v>
      </c>
      <c r="AH65" s="65"/>
    </row>
    <row r="66" spans="1:34" s="172" customFormat="1">
      <c r="A66" s="261">
        <v>287237</v>
      </c>
      <c r="B66" s="261">
        <v>190</v>
      </c>
      <c r="C66" s="42" t="s">
        <v>739</v>
      </c>
      <c r="D66" s="338">
        <v>705.755</v>
      </c>
      <c r="E66" s="302" t="s">
        <v>8</v>
      </c>
      <c r="F66" s="261" t="s">
        <v>9</v>
      </c>
      <c r="G66" s="288">
        <v>157194</v>
      </c>
      <c r="H66" s="288">
        <v>155761</v>
      </c>
      <c r="I66" s="288">
        <v>147275</v>
      </c>
      <c r="J66" s="288">
        <v>134973</v>
      </c>
      <c r="K66" s="288">
        <v>114818</v>
      </c>
      <c r="L66" s="288">
        <v>103579</v>
      </c>
      <c r="M66" s="288">
        <v>85989</v>
      </c>
      <c r="N66" s="340">
        <v>73605</v>
      </c>
      <c r="O66" s="340">
        <v>69876</v>
      </c>
      <c r="P66" s="340">
        <v>62956</v>
      </c>
      <c r="Q66" s="340">
        <v>47811</v>
      </c>
      <c r="R66" s="340">
        <v>39267</v>
      </c>
      <c r="S66" s="340">
        <v>33316</v>
      </c>
      <c r="T66" s="340">
        <f t="shared" si="39"/>
        <v>94264</v>
      </c>
      <c r="U66" s="288">
        <f t="shared" si="33"/>
        <v>94264</v>
      </c>
      <c r="V66" s="288">
        <f t="shared" si="34"/>
        <v>94264</v>
      </c>
      <c r="W66" s="217">
        <v>0</v>
      </c>
      <c r="X66" s="217">
        <f t="shared" si="31"/>
        <v>94264</v>
      </c>
      <c r="Y66" s="261" t="s">
        <v>14</v>
      </c>
      <c r="Z66" s="257">
        <f>SUMIF('Allocation Factors'!$B$3:$B$88,'Accumulated Deferred Income Tax'!Y66,'Allocation Factors'!$P$3:$P$88)</f>
        <v>0</v>
      </c>
      <c r="AA66" s="357">
        <f t="shared" si="38"/>
        <v>0</v>
      </c>
      <c r="AB66" s="357">
        <f t="shared" si="35"/>
        <v>0</v>
      </c>
      <c r="AC66" s="288">
        <f t="shared" si="36"/>
        <v>0</v>
      </c>
      <c r="AH66" s="65"/>
    </row>
    <row r="67" spans="1:34" s="172" customFormat="1">
      <c r="A67" s="261">
        <v>287238</v>
      </c>
      <c r="B67" s="261">
        <v>190</v>
      </c>
      <c r="C67" s="42" t="s">
        <v>724</v>
      </c>
      <c r="D67" s="338">
        <v>705.42</v>
      </c>
      <c r="E67" s="302" t="s">
        <v>8</v>
      </c>
      <c r="F67" s="261" t="s">
        <v>9</v>
      </c>
      <c r="G67" s="288">
        <v>1364367</v>
      </c>
      <c r="H67" s="288">
        <v>1364331</v>
      </c>
      <c r="I67" s="288">
        <v>1364383</v>
      </c>
      <c r="J67" s="288">
        <v>1483937</v>
      </c>
      <c r="K67" s="288">
        <v>1437283</v>
      </c>
      <c r="L67" s="288">
        <v>1429999</v>
      </c>
      <c r="M67" s="288">
        <v>1525563</v>
      </c>
      <c r="N67" s="340">
        <v>1972067</v>
      </c>
      <c r="O67" s="340">
        <v>1525397</v>
      </c>
      <c r="P67" s="340">
        <v>1617127</v>
      </c>
      <c r="Q67" s="340">
        <v>1617776</v>
      </c>
      <c r="R67" s="340">
        <v>1618923</v>
      </c>
      <c r="S67" s="340">
        <v>1723984</v>
      </c>
      <c r="T67" s="340">
        <f t="shared" si="39"/>
        <v>1541747</v>
      </c>
      <c r="U67" s="288">
        <f t="shared" si="33"/>
        <v>1541747</v>
      </c>
      <c r="V67" s="288">
        <f t="shared" si="34"/>
        <v>1541747</v>
      </c>
      <c r="W67" s="217">
        <v>0</v>
      </c>
      <c r="X67" s="217">
        <f t="shared" si="31"/>
        <v>1541747</v>
      </c>
      <c r="Y67" s="261" t="s">
        <v>14</v>
      </c>
      <c r="Z67" s="257">
        <f>SUMIF('Allocation Factors'!$B$3:$B$88,'Accumulated Deferred Income Tax'!Y67,'Allocation Factors'!$P$3:$P$88)</f>
        <v>0</v>
      </c>
      <c r="AA67" s="357">
        <f t="shared" si="38"/>
        <v>0</v>
      </c>
      <c r="AB67" s="357">
        <f t="shared" si="35"/>
        <v>0</v>
      </c>
      <c r="AC67" s="288">
        <f t="shared" si="36"/>
        <v>0</v>
      </c>
      <c r="AH67" s="65"/>
    </row>
    <row r="68" spans="1:34" s="172" customFormat="1">
      <c r="A68" s="261">
        <v>287240</v>
      </c>
      <c r="B68" s="261">
        <v>190</v>
      </c>
      <c r="C68" s="42" t="s">
        <v>296</v>
      </c>
      <c r="D68" s="338">
        <v>605.30100000000004</v>
      </c>
      <c r="E68" s="302" t="s">
        <v>8</v>
      </c>
      <c r="F68" s="261" t="s">
        <v>312</v>
      </c>
      <c r="G68" s="288">
        <v>21439309</v>
      </c>
      <c r="H68" s="288">
        <v>21293831</v>
      </c>
      <c r="I68" s="288">
        <v>21033826</v>
      </c>
      <c r="J68" s="288">
        <v>20632810</v>
      </c>
      <c r="K68" s="288">
        <v>20143036</v>
      </c>
      <c r="L68" s="288">
        <v>19738520</v>
      </c>
      <c r="M68" s="288">
        <v>18518922</v>
      </c>
      <c r="N68" s="340">
        <v>18474176</v>
      </c>
      <c r="O68" s="340">
        <v>18001531</v>
      </c>
      <c r="P68" s="340">
        <v>17804388</v>
      </c>
      <c r="Q68" s="340">
        <v>17677595</v>
      </c>
      <c r="R68" s="340">
        <v>17370424</v>
      </c>
      <c r="S68" s="340">
        <v>17100713</v>
      </c>
      <c r="T68" s="340">
        <f t="shared" si="39"/>
        <v>19163256</v>
      </c>
      <c r="U68" s="288">
        <f t="shared" si="33"/>
        <v>19163256</v>
      </c>
      <c r="V68" s="288">
        <f t="shared" si="34"/>
        <v>0</v>
      </c>
      <c r="W68" s="217">
        <v>0</v>
      </c>
      <c r="X68" s="217">
        <f t="shared" si="31"/>
        <v>0</v>
      </c>
      <c r="Y68" s="261" t="s">
        <v>310</v>
      </c>
      <c r="Z68" s="257">
        <f>SUMIF('Allocation Factors'!$B$3:$B$88,'Accumulated Deferred Income Tax'!Y68,'Allocation Factors'!$P$3:$P$88)</f>
        <v>0</v>
      </c>
      <c r="AA68" s="357">
        <f t="shared" si="38"/>
        <v>0</v>
      </c>
      <c r="AB68" s="357">
        <f t="shared" si="35"/>
        <v>0</v>
      </c>
      <c r="AC68" s="288">
        <f t="shared" si="36"/>
        <v>0</v>
      </c>
      <c r="AH68" s="65"/>
    </row>
    <row r="69" spans="1:34" s="172" customFormat="1">
      <c r="A69" s="261">
        <v>287241</v>
      </c>
      <c r="B69" s="261">
        <v>190</v>
      </c>
      <c r="C69" s="42" t="s">
        <v>301</v>
      </c>
      <c r="D69" s="338">
        <v>605.30200000000002</v>
      </c>
      <c r="E69" s="302" t="s">
        <v>8</v>
      </c>
      <c r="F69" s="261" t="s">
        <v>312</v>
      </c>
      <c r="G69" s="288">
        <v>583729</v>
      </c>
      <c r="H69" s="288">
        <v>583877</v>
      </c>
      <c r="I69" s="288">
        <v>584057</v>
      </c>
      <c r="J69" s="288">
        <v>585078</v>
      </c>
      <c r="K69" s="288">
        <v>586008</v>
      </c>
      <c r="L69" s="288">
        <v>587063</v>
      </c>
      <c r="M69" s="288">
        <v>575285</v>
      </c>
      <c r="N69" s="340">
        <v>576208</v>
      </c>
      <c r="O69" s="340">
        <v>576024</v>
      </c>
      <c r="P69" s="340">
        <v>576170</v>
      </c>
      <c r="Q69" s="340">
        <v>575558</v>
      </c>
      <c r="R69" s="340">
        <v>576116</v>
      </c>
      <c r="S69" s="340">
        <v>575905</v>
      </c>
      <c r="T69" s="340">
        <f t="shared" si="39"/>
        <v>580105</v>
      </c>
      <c r="U69" s="288">
        <f t="shared" si="33"/>
        <v>580105</v>
      </c>
      <c r="V69" s="288">
        <f t="shared" si="34"/>
        <v>0</v>
      </c>
      <c r="W69" s="217">
        <v>0</v>
      </c>
      <c r="X69" s="217">
        <f t="shared" si="31"/>
        <v>0</v>
      </c>
      <c r="Y69" s="261" t="s">
        <v>310</v>
      </c>
      <c r="Z69" s="257">
        <f>SUMIF('Allocation Factors'!$B$3:$B$88,'Accumulated Deferred Income Tax'!Y69,'Allocation Factors'!$P$3:$P$88)</f>
        <v>0</v>
      </c>
      <c r="AA69" s="357">
        <f t="shared" si="38"/>
        <v>0</v>
      </c>
      <c r="AB69" s="357">
        <f t="shared" si="35"/>
        <v>0</v>
      </c>
      <c r="AC69" s="288">
        <f t="shared" si="36"/>
        <v>0</v>
      </c>
      <c r="AH69" s="65"/>
    </row>
    <row r="70" spans="1:34" s="172" customFormat="1">
      <c r="A70" s="261">
        <v>287249</v>
      </c>
      <c r="B70" s="261">
        <v>190</v>
      </c>
      <c r="C70" s="42" t="s">
        <v>384</v>
      </c>
      <c r="D70" s="338">
        <v>415.839</v>
      </c>
      <c r="E70" s="302" t="s">
        <v>8</v>
      </c>
      <c r="F70" s="261" t="s">
        <v>312</v>
      </c>
      <c r="G70" s="288">
        <v>11218271</v>
      </c>
      <c r="H70" s="288">
        <v>10760714</v>
      </c>
      <c r="I70" s="288">
        <v>10337612</v>
      </c>
      <c r="J70" s="288">
        <v>9980894</v>
      </c>
      <c r="K70" s="288">
        <v>9643579</v>
      </c>
      <c r="L70" s="288">
        <v>9323908</v>
      </c>
      <c r="M70" s="288">
        <v>8961246</v>
      </c>
      <c r="N70" s="340">
        <v>8623338</v>
      </c>
      <c r="O70" s="340">
        <v>8326093</v>
      </c>
      <c r="P70" s="340">
        <v>7994936</v>
      </c>
      <c r="Q70" s="340">
        <v>7654645</v>
      </c>
      <c r="R70" s="340">
        <v>7283434</v>
      </c>
      <c r="S70" s="340">
        <v>6905417</v>
      </c>
      <c r="T70" s="340">
        <f t="shared" si="39"/>
        <v>8996020</v>
      </c>
      <c r="U70" s="288">
        <f t="shared" si="33"/>
        <v>8996020</v>
      </c>
      <c r="V70" s="288">
        <f t="shared" si="34"/>
        <v>0</v>
      </c>
      <c r="W70" s="217">
        <v>0</v>
      </c>
      <c r="X70" s="217">
        <f t="shared" ref="X70:X88" si="42">SUM(V70:W70)</f>
        <v>0</v>
      </c>
      <c r="Y70" s="261" t="s">
        <v>310</v>
      </c>
      <c r="Z70" s="257">
        <f>SUMIF('Allocation Factors'!$B$3:$B$88,'Accumulated Deferred Income Tax'!Y70,'Allocation Factors'!$P$3:$P$88)</f>
        <v>0</v>
      </c>
      <c r="AA70" s="357">
        <f t="shared" si="38"/>
        <v>0</v>
      </c>
      <c r="AB70" s="357">
        <f t="shared" si="35"/>
        <v>0</v>
      </c>
      <c r="AC70" s="288">
        <f t="shared" si="36"/>
        <v>0</v>
      </c>
      <c r="AH70" s="65"/>
    </row>
    <row r="71" spans="1:34" s="172" customFormat="1">
      <c r="A71" s="261">
        <v>287252</v>
      </c>
      <c r="B71" s="261">
        <v>190</v>
      </c>
      <c r="C71" s="416" t="s">
        <v>545</v>
      </c>
      <c r="D71" s="338">
        <v>705.26300000000003</v>
      </c>
      <c r="E71" s="302" t="s">
        <v>8</v>
      </c>
      <c r="F71" s="261" t="s">
        <v>9</v>
      </c>
      <c r="G71" s="288">
        <v>0</v>
      </c>
      <c r="H71" s="288">
        <v>0</v>
      </c>
      <c r="I71" s="288">
        <v>0</v>
      </c>
      <c r="J71" s="288">
        <v>0</v>
      </c>
      <c r="K71" s="288">
        <v>0</v>
      </c>
      <c r="L71" s="288">
        <v>0</v>
      </c>
      <c r="M71" s="288">
        <v>9790</v>
      </c>
      <c r="N71" s="340">
        <v>9790</v>
      </c>
      <c r="O71" s="340">
        <v>9790</v>
      </c>
      <c r="P71" s="340">
        <v>14979</v>
      </c>
      <c r="Q71" s="340">
        <v>16573</v>
      </c>
      <c r="R71" s="340">
        <v>17698</v>
      </c>
      <c r="S71" s="340">
        <v>18558</v>
      </c>
      <c r="T71" s="340">
        <f t="shared" si="39"/>
        <v>7325</v>
      </c>
      <c r="U71" s="288">
        <f t="shared" si="33"/>
        <v>7325</v>
      </c>
      <c r="V71" s="288">
        <f t="shared" si="34"/>
        <v>7325</v>
      </c>
      <c r="W71" s="217">
        <v>0</v>
      </c>
      <c r="X71" s="217">
        <f t="shared" ref="X71" si="43">SUM(V71:W71)</f>
        <v>7325</v>
      </c>
      <c r="Y71" s="261" t="s">
        <v>14</v>
      </c>
      <c r="Z71" s="257">
        <f>SUMIF('Allocation Factors'!$B$3:$B$88,'Accumulated Deferred Income Tax'!Y71,'Allocation Factors'!$P$3:$P$88)</f>
        <v>0</v>
      </c>
      <c r="AA71" s="357">
        <f t="shared" ref="AA71" si="44">ROUND(V71*Z71,0)</f>
        <v>0</v>
      </c>
      <c r="AB71" s="357">
        <f t="shared" si="35"/>
        <v>0</v>
      </c>
      <c r="AC71" s="288">
        <f t="shared" si="36"/>
        <v>0</v>
      </c>
      <c r="AH71" s="65"/>
    </row>
    <row r="72" spans="1:34" s="172" customFormat="1">
      <c r="A72" s="261">
        <v>287253</v>
      </c>
      <c r="B72" s="261">
        <v>190</v>
      </c>
      <c r="C72" s="42" t="s">
        <v>406</v>
      </c>
      <c r="D72" s="338">
        <v>705.4</v>
      </c>
      <c r="E72" s="302" t="s">
        <v>8</v>
      </c>
      <c r="F72" s="261" t="s">
        <v>9</v>
      </c>
      <c r="G72" s="288">
        <v>3052769</v>
      </c>
      <c r="H72" s="288">
        <v>3083742</v>
      </c>
      <c r="I72" s="288">
        <v>3099209</v>
      </c>
      <c r="J72" s="288">
        <v>3115406</v>
      </c>
      <c r="K72" s="288">
        <v>3137581</v>
      </c>
      <c r="L72" s="288">
        <v>3158605</v>
      </c>
      <c r="M72" s="288">
        <v>3178713</v>
      </c>
      <c r="N72" s="340">
        <v>3180659</v>
      </c>
      <c r="O72" s="340">
        <v>3202861</v>
      </c>
      <c r="P72" s="340">
        <v>3216779</v>
      </c>
      <c r="Q72" s="340">
        <v>3222671</v>
      </c>
      <c r="R72" s="340">
        <v>3222347</v>
      </c>
      <c r="S72" s="340">
        <v>3249128</v>
      </c>
      <c r="T72" s="340">
        <f t="shared" si="39"/>
        <v>3164127</v>
      </c>
      <c r="U72" s="288">
        <f t="shared" si="33"/>
        <v>3164127</v>
      </c>
      <c r="V72" s="288">
        <f t="shared" si="34"/>
        <v>3164127</v>
      </c>
      <c r="W72" s="217">
        <v>0</v>
      </c>
      <c r="X72" s="217">
        <f t="shared" si="42"/>
        <v>3164127</v>
      </c>
      <c r="Y72" s="261" t="s">
        <v>28</v>
      </c>
      <c r="Z72" s="257">
        <f>SUMIF('Allocation Factors'!$B$3:$B$88,'Accumulated Deferred Income Tax'!Y72,'Allocation Factors'!$P$3:$P$88)</f>
        <v>0</v>
      </c>
      <c r="AA72" s="357">
        <f t="shared" si="38"/>
        <v>0</v>
      </c>
      <c r="AB72" s="357">
        <f t="shared" si="35"/>
        <v>0</v>
      </c>
      <c r="AC72" s="288">
        <f t="shared" si="36"/>
        <v>0</v>
      </c>
      <c r="AH72" s="65"/>
    </row>
    <row r="73" spans="1:34" s="172" customFormat="1">
      <c r="A73" s="261">
        <v>287254</v>
      </c>
      <c r="B73" s="261">
        <v>190</v>
      </c>
      <c r="C73" s="42" t="s">
        <v>565</v>
      </c>
      <c r="D73" s="338">
        <v>705.5</v>
      </c>
      <c r="E73" s="302" t="s">
        <v>8</v>
      </c>
      <c r="F73" s="261" t="s">
        <v>9</v>
      </c>
      <c r="G73" s="288">
        <v>228313</v>
      </c>
      <c r="H73" s="288">
        <v>228569</v>
      </c>
      <c r="I73" s="288">
        <v>223690</v>
      </c>
      <c r="J73" s="288">
        <v>257000</v>
      </c>
      <c r="K73" s="288">
        <v>260980</v>
      </c>
      <c r="L73" s="288">
        <v>274502</v>
      </c>
      <c r="M73" s="288">
        <v>136890</v>
      </c>
      <c r="N73" s="340">
        <v>118296</v>
      </c>
      <c r="O73" s="340">
        <v>142955</v>
      </c>
      <c r="P73" s="340">
        <v>186339</v>
      </c>
      <c r="Q73" s="340">
        <v>226803</v>
      </c>
      <c r="R73" s="340">
        <v>267645</v>
      </c>
      <c r="S73" s="340">
        <v>308269</v>
      </c>
      <c r="T73" s="340">
        <f t="shared" si="39"/>
        <v>215997</v>
      </c>
      <c r="U73" s="288">
        <f t="shared" si="33"/>
        <v>215997</v>
      </c>
      <c r="V73" s="288">
        <f t="shared" si="34"/>
        <v>215997</v>
      </c>
      <c r="W73" s="217">
        <v>0</v>
      </c>
      <c r="X73" s="217">
        <f t="shared" si="42"/>
        <v>215997</v>
      </c>
      <c r="Y73" s="261" t="s">
        <v>16</v>
      </c>
      <c r="Z73" s="257">
        <f>SUMIF('Allocation Factors'!$B$3:$B$88,'Accumulated Deferred Income Tax'!Y73,'Allocation Factors'!$P$3:$P$88)</f>
        <v>0</v>
      </c>
      <c r="AA73" s="357">
        <f t="shared" ref="AA73:AA75" si="45">ROUND(V73*Z73,0)</f>
        <v>0</v>
      </c>
      <c r="AB73" s="357">
        <f t="shared" si="35"/>
        <v>0</v>
      </c>
      <c r="AC73" s="288">
        <f t="shared" si="36"/>
        <v>0</v>
      </c>
      <c r="AH73" s="65"/>
    </row>
    <row r="74" spans="1:34" s="172" customFormat="1">
      <c r="A74" s="261">
        <v>287256</v>
      </c>
      <c r="B74" s="261">
        <v>190</v>
      </c>
      <c r="C74" s="42" t="s">
        <v>586</v>
      </c>
      <c r="D74" s="338">
        <v>705.452</v>
      </c>
      <c r="E74" s="302" t="s">
        <v>8</v>
      </c>
      <c r="F74" s="261" t="s">
        <v>9</v>
      </c>
      <c r="G74" s="288">
        <v>27954</v>
      </c>
      <c r="H74" s="288">
        <v>7655</v>
      </c>
      <c r="I74" s="288">
        <v>24793</v>
      </c>
      <c r="J74" s="288">
        <v>33627</v>
      </c>
      <c r="K74" s="288">
        <v>12756</v>
      </c>
      <c r="L74" s="288">
        <v>-40472</v>
      </c>
      <c r="M74" s="288">
        <v>-4641</v>
      </c>
      <c r="N74" s="340">
        <v>-26463</v>
      </c>
      <c r="O74" s="340">
        <v>-5162</v>
      </c>
      <c r="P74" s="340">
        <v>19240</v>
      </c>
      <c r="Q74" s="340">
        <v>-13836</v>
      </c>
      <c r="R74" s="340">
        <v>-44756</v>
      </c>
      <c r="S74" s="340">
        <v>-1693</v>
      </c>
      <c r="T74" s="340">
        <f t="shared" si="39"/>
        <v>-2011</v>
      </c>
      <c r="U74" s="288">
        <f t="shared" si="33"/>
        <v>-2011</v>
      </c>
      <c r="V74" s="288">
        <f t="shared" si="34"/>
        <v>-2011</v>
      </c>
      <c r="W74" s="217">
        <v>0</v>
      </c>
      <c r="X74" s="217">
        <f t="shared" si="42"/>
        <v>-2011</v>
      </c>
      <c r="Y74" s="261" t="s">
        <v>25</v>
      </c>
      <c r="Z74" s="257">
        <f>SUMIF('Allocation Factors'!$B$3:$B$88,'Accumulated Deferred Income Tax'!Y74,'Allocation Factors'!$P$3:$P$88)</f>
        <v>1</v>
      </c>
      <c r="AA74" s="357">
        <f t="shared" ref="AA74" si="46">ROUND(V74*Z74,0)</f>
        <v>-2011</v>
      </c>
      <c r="AB74" s="357">
        <f t="shared" si="35"/>
        <v>0</v>
      </c>
      <c r="AC74" s="288">
        <f t="shared" si="36"/>
        <v>-2011</v>
      </c>
      <c r="AH74" s="65"/>
    </row>
    <row r="75" spans="1:34" s="172" customFormat="1">
      <c r="A75" s="261">
        <v>287257</v>
      </c>
      <c r="B75" s="261">
        <v>190</v>
      </c>
      <c r="C75" s="42" t="s">
        <v>408</v>
      </c>
      <c r="D75" s="338">
        <v>705.45299999999997</v>
      </c>
      <c r="E75" s="302" t="s">
        <v>8</v>
      </c>
      <c r="F75" s="261" t="s">
        <v>9</v>
      </c>
      <c r="G75" s="288">
        <v>260624</v>
      </c>
      <c r="H75" s="288">
        <v>262950</v>
      </c>
      <c r="I75" s="288">
        <v>265277</v>
      </c>
      <c r="J75" s="288">
        <v>267603</v>
      </c>
      <c r="K75" s="288">
        <v>269903</v>
      </c>
      <c r="L75" s="288">
        <v>272256</v>
      </c>
      <c r="M75" s="288">
        <v>274582</v>
      </c>
      <c r="N75" s="340">
        <v>274582</v>
      </c>
      <c r="O75" s="340">
        <v>274582</v>
      </c>
      <c r="P75" s="340">
        <v>274582</v>
      </c>
      <c r="Q75" s="340">
        <v>274582</v>
      </c>
      <c r="R75" s="340">
        <v>274582</v>
      </c>
      <c r="S75" s="340">
        <v>274582</v>
      </c>
      <c r="T75" s="340">
        <f t="shared" si="39"/>
        <v>271090</v>
      </c>
      <c r="U75" s="288">
        <f t="shared" si="33"/>
        <v>271090</v>
      </c>
      <c r="V75" s="288">
        <f t="shared" si="34"/>
        <v>271090</v>
      </c>
      <c r="W75" s="217">
        <v>0</v>
      </c>
      <c r="X75" s="217">
        <f t="shared" si="42"/>
        <v>271090</v>
      </c>
      <c r="Y75" s="261" t="s">
        <v>27</v>
      </c>
      <c r="Z75" s="257">
        <f>SUMIF('Allocation Factors'!$B$3:$B$88,'Accumulated Deferred Income Tax'!Y75,'Allocation Factors'!$P$3:$P$88)</f>
        <v>0</v>
      </c>
      <c r="AA75" s="357">
        <f t="shared" si="45"/>
        <v>0</v>
      </c>
      <c r="AB75" s="357">
        <f t="shared" si="35"/>
        <v>0</v>
      </c>
      <c r="AC75" s="288">
        <f t="shared" si="36"/>
        <v>0</v>
      </c>
      <c r="AH75" s="65"/>
    </row>
    <row r="76" spans="1:34" s="172" customFormat="1">
      <c r="A76" s="261">
        <v>287258</v>
      </c>
      <c r="B76" s="261">
        <v>190</v>
      </c>
      <c r="C76" s="42" t="s">
        <v>450</v>
      </c>
      <c r="D76" s="338">
        <v>705.45399999999995</v>
      </c>
      <c r="E76" s="302" t="s">
        <v>8</v>
      </c>
      <c r="F76" s="261" t="s">
        <v>9</v>
      </c>
      <c r="G76" s="288">
        <v>708682</v>
      </c>
      <c r="H76" s="288">
        <v>718386</v>
      </c>
      <c r="I76" s="288">
        <v>672576</v>
      </c>
      <c r="J76" s="288">
        <v>649362</v>
      </c>
      <c r="K76" s="288">
        <v>623259</v>
      </c>
      <c r="L76" s="288">
        <v>622706</v>
      </c>
      <c r="M76" s="288">
        <v>431027</v>
      </c>
      <c r="N76" s="340">
        <v>448919</v>
      </c>
      <c r="O76" s="340">
        <v>431550</v>
      </c>
      <c r="P76" s="340">
        <v>210915</v>
      </c>
      <c r="Q76" s="340">
        <v>209249</v>
      </c>
      <c r="R76" s="340">
        <v>217853</v>
      </c>
      <c r="S76" s="340">
        <v>185785</v>
      </c>
      <c r="T76" s="340">
        <f t="shared" si="39"/>
        <v>473586</v>
      </c>
      <c r="U76" s="288">
        <f t="shared" si="33"/>
        <v>473586</v>
      </c>
      <c r="V76" s="288">
        <f t="shared" si="34"/>
        <v>473586</v>
      </c>
      <c r="W76" s="217">
        <v>0</v>
      </c>
      <c r="X76" s="217">
        <f t="shared" si="42"/>
        <v>473586</v>
      </c>
      <c r="Y76" s="261" t="s">
        <v>26</v>
      </c>
      <c r="Z76" s="257">
        <f>SUMIF('Allocation Factors'!$B$3:$B$88,'Accumulated Deferred Income Tax'!Y76,'Allocation Factors'!$P$3:$P$88)</f>
        <v>0</v>
      </c>
      <c r="AA76" s="357">
        <f t="shared" si="38"/>
        <v>0</v>
      </c>
      <c r="AB76" s="357">
        <f t="shared" si="35"/>
        <v>0</v>
      </c>
      <c r="AC76" s="288">
        <f t="shared" si="36"/>
        <v>0</v>
      </c>
      <c r="AH76" s="65"/>
    </row>
    <row r="77" spans="1:34" s="172" customFormat="1">
      <c r="A77" s="261">
        <v>287259</v>
      </c>
      <c r="B77" s="261">
        <v>190</v>
      </c>
      <c r="C77" s="42" t="s">
        <v>409</v>
      </c>
      <c r="D77" s="338">
        <v>705.45500000000004</v>
      </c>
      <c r="E77" s="302" t="s">
        <v>8</v>
      </c>
      <c r="F77" s="261" t="s">
        <v>9</v>
      </c>
      <c r="G77" s="288">
        <v>225824</v>
      </c>
      <c r="H77" s="288">
        <v>226083</v>
      </c>
      <c r="I77" s="288">
        <v>226340</v>
      </c>
      <c r="J77" s="288">
        <v>226596</v>
      </c>
      <c r="K77" s="288">
        <v>226830</v>
      </c>
      <c r="L77" s="288">
        <v>227110</v>
      </c>
      <c r="M77" s="288">
        <v>227367</v>
      </c>
      <c r="N77" s="340">
        <v>227624</v>
      </c>
      <c r="O77" s="340">
        <v>227881</v>
      </c>
      <c r="P77" s="340">
        <v>228138</v>
      </c>
      <c r="Q77" s="340">
        <v>228395</v>
      </c>
      <c r="R77" s="340">
        <v>228652</v>
      </c>
      <c r="S77" s="340">
        <v>228909</v>
      </c>
      <c r="T77" s="340">
        <f t="shared" si="39"/>
        <v>227365</v>
      </c>
      <c r="U77" s="288">
        <f t="shared" si="33"/>
        <v>227365</v>
      </c>
      <c r="V77" s="288">
        <f t="shared" si="34"/>
        <v>227365</v>
      </c>
      <c r="W77" s="217">
        <v>0</v>
      </c>
      <c r="X77" s="217">
        <f t="shared" si="42"/>
        <v>227365</v>
      </c>
      <c r="Y77" s="261" t="s">
        <v>30</v>
      </c>
      <c r="Z77" s="257">
        <f>SUMIF('Allocation Factors'!$B$3:$B$88,'Accumulated Deferred Income Tax'!Y77,'Allocation Factors'!$P$3:$P$88)</f>
        <v>0</v>
      </c>
      <c r="AA77" s="357">
        <f t="shared" si="38"/>
        <v>0</v>
      </c>
      <c r="AB77" s="357">
        <f t="shared" si="35"/>
        <v>0</v>
      </c>
      <c r="AC77" s="288">
        <f t="shared" si="36"/>
        <v>0</v>
      </c>
      <c r="AH77" s="65"/>
    </row>
    <row r="78" spans="1:34" s="172" customFormat="1">
      <c r="A78" s="261">
        <v>287262</v>
      </c>
      <c r="B78" s="261">
        <v>190</v>
      </c>
      <c r="C78" s="42" t="s">
        <v>467</v>
      </c>
      <c r="D78" s="338">
        <v>100.1</v>
      </c>
      <c r="E78" s="302" t="s">
        <v>8</v>
      </c>
      <c r="F78" s="261" t="s">
        <v>312</v>
      </c>
      <c r="G78" s="288">
        <v>180995</v>
      </c>
      <c r="H78" s="288">
        <v>175011</v>
      </c>
      <c r="I78" s="288">
        <v>169034</v>
      </c>
      <c r="J78" s="288">
        <v>163053</v>
      </c>
      <c r="K78" s="288">
        <v>157072</v>
      </c>
      <c r="L78" s="288">
        <v>151092</v>
      </c>
      <c r="M78" s="288">
        <v>141964</v>
      </c>
      <c r="N78" s="340">
        <v>137041</v>
      </c>
      <c r="O78" s="340">
        <v>132119</v>
      </c>
      <c r="P78" s="340">
        <v>127196</v>
      </c>
      <c r="Q78" s="340">
        <v>122273</v>
      </c>
      <c r="R78" s="340">
        <v>117351</v>
      </c>
      <c r="S78" s="340">
        <v>112428</v>
      </c>
      <c r="T78" s="340">
        <f t="shared" si="39"/>
        <v>144993</v>
      </c>
      <c r="U78" s="288">
        <f t="shared" si="33"/>
        <v>144993</v>
      </c>
      <c r="V78" s="288">
        <f t="shared" si="34"/>
        <v>0</v>
      </c>
      <c r="W78" s="217">
        <v>0</v>
      </c>
      <c r="X78" s="217">
        <f t="shared" si="42"/>
        <v>0</v>
      </c>
      <c r="Y78" s="261" t="s">
        <v>310</v>
      </c>
      <c r="Z78" s="257">
        <f>SUMIF('Allocation Factors'!$B$3:$B$88,'Accumulated Deferred Income Tax'!Y78,'Allocation Factors'!$P$3:$P$88)</f>
        <v>0</v>
      </c>
      <c r="AA78" s="357">
        <f t="shared" si="38"/>
        <v>0</v>
      </c>
      <c r="AB78" s="357">
        <f t="shared" si="35"/>
        <v>0</v>
      </c>
      <c r="AC78" s="288">
        <f t="shared" si="36"/>
        <v>0</v>
      </c>
      <c r="AH78" s="65"/>
    </row>
    <row r="79" spans="1:34" s="172" customFormat="1">
      <c r="A79" s="261">
        <v>287266</v>
      </c>
      <c r="B79" s="261">
        <v>190</v>
      </c>
      <c r="C79" s="42" t="s">
        <v>457</v>
      </c>
      <c r="D79" s="338">
        <v>920.11500000000001</v>
      </c>
      <c r="E79" s="302" t="s">
        <v>8</v>
      </c>
      <c r="F79" s="261" t="s">
        <v>312</v>
      </c>
      <c r="G79" s="288">
        <v>1924958</v>
      </c>
      <c r="H79" s="288">
        <v>2221663</v>
      </c>
      <c r="I79" s="288">
        <v>2475387</v>
      </c>
      <c r="J79" s="288">
        <v>2784740</v>
      </c>
      <c r="K79" s="288">
        <v>2982805</v>
      </c>
      <c r="L79" s="288">
        <v>3267903</v>
      </c>
      <c r="M79" s="288">
        <v>3575751</v>
      </c>
      <c r="N79" s="340">
        <v>3871417</v>
      </c>
      <c r="O79" s="340">
        <v>4176531</v>
      </c>
      <c r="P79" s="340">
        <v>4481659</v>
      </c>
      <c r="Q79" s="340">
        <v>4713403</v>
      </c>
      <c r="R79" s="340">
        <v>4713403</v>
      </c>
      <c r="S79" s="340">
        <v>5254844</v>
      </c>
      <c r="T79" s="340">
        <f t="shared" si="39"/>
        <v>3571214</v>
      </c>
      <c r="U79" s="288">
        <f t="shared" si="33"/>
        <v>3571214</v>
      </c>
      <c r="V79" s="288">
        <f t="shared" si="34"/>
        <v>0</v>
      </c>
      <c r="W79" s="217">
        <v>0</v>
      </c>
      <c r="X79" s="217">
        <f t="shared" si="42"/>
        <v>0</v>
      </c>
      <c r="Y79" s="261" t="s">
        <v>310</v>
      </c>
      <c r="Z79" s="257">
        <f>SUMIF('Allocation Factors'!$B$3:$B$88,'Accumulated Deferred Income Tax'!Y79,'Allocation Factors'!$P$3:$P$88)</f>
        <v>0</v>
      </c>
      <c r="AA79" s="357">
        <f t="shared" si="38"/>
        <v>0</v>
      </c>
      <c r="AB79" s="357">
        <f t="shared" si="35"/>
        <v>0</v>
      </c>
      <c r="AC79" s="288">
        <f t="shared" si="36"/>
        <v>0</v>
      </c>
      <c r="AH79" s="65"/>
    </row>
    <row r="80" spans="1:34" s="172" customFormat="1">
      <c r="A80" s="261">
        <v>287268</v>
      </c>
      <c r="B80" s="261">
        <v>190</v>
      </c>
      <c r="C80" s="42" t="s">
        <v>336</v>
      </c>
      <c r="D80" s="338">
        <v>415.70600000000002</v>
      </c>
      <c r="E80" s="302" t="s">
        <v>8</v>
      </c>
      <c r="F80" s="261" t="s">
        <v>312</v>
      </c>
      <c r="G80" s="288">
        <v>89170</v>
      </c>
      <c r="H80" s="288">
        <v>89737</v>
      </c>
      <c r="I80" s="288">
        <v>82228</v>
      </c>
      <c r="J80" s="288">
        <v>82821</v>
      </c>
      <c r="K80" s="288">
        <v>83432</v>
      </c>
      <c r="L80" s="288">
        <v>84067</v>
      </c>
      <c r="M80" s="288">
        <v>84698</v>
      </c>
      <c r="N80" s="340">
        <v>85333</v>
      </c>
      <c r="O80" s="340">
        <v>85973</v>
      </c>
      <c r="P80" s="340">
        <v>86618</v>
      </c>
      <c r="Q80" s="340">
        <v>87268</v>
      </c>
      <c r="R80" s="340">
        <v>87922</v>
      </c>
      <c r="S80" s="340">
        <v>88582</v>
      </c>
      <c r="T80" s="340">
        <f t="shared" si="39"/>
        <v>85748</v>
      </c>
      <c r="U80" s="288">
        <f t="shared" si="33"/>
        <v>85748</v>
      </c>
      <c r="V80" s="288">
        <f t="shared" si="34"/>
        <v>0</v>
      </c>
      <c r="W80" s="217">
        <v>0</v>
      </c>
      <c r="X80" s="217">
        <f t="shared" si="42"/>
        <v>0</v>
      </c>
      <c r="Y80" s="261" t="s">
        <v>310</v>
      </c>
      <c r="Z80" s="257">
        <f>SUMIF('Allocation Factors'!$B$3:$B$88,'Accumulated Deferred Income Tax'!Y80,'Allocation Factors'!$P$3:$P$88)</f>
        <v>0</v>
      </c>
      <c r="AA80" s="357">
        <f t="shared" si="38"/>
        <v>0</v>
      </c>
      <c r="AB80" s="357">
        <f t="shared" si="35"/>
        <v>0</v>
      </c>
      <c r="AC80" s="288">
        <f t="shared" si="36"/>
        <v>0</v>
      </c>
      <c r="AH80" s="65"/>
    </row>
    <row r="81" spans="1:34" s="172" customFormat="1">
      <c r="A81" s="261">
        <v>287269</v>
      </c>
      <c r="B81" s="261">
        <v>190</v>
      </c>
      <c r="C81" s="42" t="s">
        <v>745</v>
      </c>
      <c r="D81" s="338" t="s">
        <v>8</v>
      </c>
      <c r="E81" s="302" t="s">
        <v>8</v>
      </c>
      <c r="F81" s="261" t="s">
        <v>312</v>
      </c>
      <c r="G81" s="288">
        <v>260437</v>
      </c>
      <c r="H81" s="288">
        <v>260437</v>
      </c>
      <c r="I81" s="288">
        <v>260437</v>
      </c>
      <c r="J81" s="288">
        <v>260437</v>
      </c>
      <c r="K81" s="288">
        <v>260437</v>
      </c>
      <c r="L81" s="288">
        <v>266222</v>
      </c>
      <c r="M81" s="288">
        <v>132444</v>
      </c>
      <c r="N81" s="340">
        <v>132444</v>
      </c>
      <c r="O81" s="340">
        <v>132444</v>
      </c>
      <c r="P81" s="340">
        <v>132444</v>
      </c>
      <c r="Q81" s="340">
        <v>132444</v>
      </c>
      <c r="R81" s="340">
        <v>132444</v>
      </c>
      <c r="S81" s="340">
        <v>132444</v>
      </c>
      <c r="T81" s="340">
        <f t="shared" si="39"/>
        <v>191590</v>
      </c>
      <c r="U81" s="288">
        <f t="shared" si="33"/>
        <v>191590</v>
      </c>
      <c r="V81" s="288">
        <f t="shared" si="34"/>
        <v>0</v>
      </c>
      <c r="W81" s="217">
        <v>0</v>
      </c>
      <c r="X81" s="217">
        <f t="shared" si="42"/>
        <v>0</v>
      </c>
      <c r="Y81" s="261" t="s">
        <v>310</v>
      </c>
      <c r="Z81" s="257">
        <f>SUMIF('Allocation Factors'!$B$3:$B$88,'Accumulated Deferred Income Tax'!Y81,'Allocation Factors'!$P$3:$P$88)</f>
        <v>0</v>
      </c>
      <c r="AA81" s="357">
        <f t="shared" si="38"/>
        <v>0</v>
      </c>
      <c r="AB81" s="357">
        <f t="shared" si="35"/>
        <v>0</v>
      </c>
      <c r="AC81" s="288">
        <f t="shared" si="36"/>
        <v>0</v>
      </c>
      <c r="AH81" s="65"/>
    </row>
    <row r="82" spans="1:34" s="172" customFormat="1">
      <c r="A82" s="261">
        <v>287270</v>
      </c>
      <c r="B82" s="261">
        <v>190</v>
      </c>
      <c r="C82" s="42" t="s">
        <v>468</v>
      </c>
      <c r="D82" s="338" t="s">
        <v>8</v>
      </c>
      <c r="E82" s="302" t="s">
        <v>8</v>
      </c>
      <c r="F82" s="261" t="s">
        <v>312</v>
      </c>
      <c r="G82" s="288">
        <v>-515607</v>
      </c>
      <c r="H82" s="288">
        <v>-515606</v>
      </c>
      <c r="I82" s="288">
        <v>-515606</v>
      </c>
      <c r="J82" s="288">
        <v>-515606</v>
      </c>
      <c r="K82" s="288">
        <v>-515606</v>
      </c>
      <c r="L82" s="288">
        <v>-515606</v>
      </c>
      <c r="M82" s="288">
        <v>-2718054</v>
      </c>
      <c r="N82" s="340">
        <v>-2718054</v>
      </c>
      <c r="O82" s="340">
        <v>-10258690</v>
      </c>
      <c r="P82" s="340">
        <v>-10258690</v>
      </c>
      <c r="Q82" s="340">
        <v>-10258690</v>
      </c>
      <c r="R82" s="340">
        <v>-10258690</v>
      </c>
      <c r="S82" s="340">
        <v>-10258690</v>
      </c>
      <c r="T82" s="340">
        <f t="shared" si="39"/>
        <v>-4536337</v>
      </c>
      <c r="U82" s="288">
        <f t="shared" si="33"/>
        <v>-4536337</v>
      </c>
      <c r="V82" s="288">
        <f t="shared" si="34"/>
        <v>0</v>
      </c>
      <c r="W82" s="217">
        <v>0</v>
      </c>
      <c r="X82" s="217">
        <f t="shared" si="42"/>
        <v>0</v>
      </c>
      <c r="Y82" s="261" t="s">
        <v>310</v>
      </c>
      <c r="Z82" s="257">
        <f>SUMIF('Allocation Factors'!$B$3:$B$88,'Accumulated Deferred Income Tax'!Y82,'Allocation Factors'!$P$3:$P$88)</f>
        <v>0</v>
      </c>
      <c r="AA82" s="357">
        <f t="shared" si="38"/>
        <v>0</v>
      </c>
      <c r="AB82" s="357">
        <f t="shared" si="35"/>
        <v>0</v>
      </c>
      <c r="AC82" s="288">
        <f t="shared" si="36"/>
        <v>0</v>
      </c>
      <c r="AH82" s="65"/>
    </row>
    <row r="83" spans="1:34" s="172" customFormat="1">
      <c r="A83" s="261">
        <v>287271</v>
      </c>
      <c r="B83" s="261">
        <v>190</v>
      </c>
      <c r="C83" s="42" t="s">
        <v>723</v>
      </c>
      <c r="D83" s="338">
        <v>705.33600000000001</v>
      </c>
      <c r="E83" s="302" t="s">
        <v>8</v>
      </c>
      <c r="F83" s="261" t="s">
        <v>9</v>
      </c>
      <c r="G83" s="288">
        <v>478348</v>
      </c>
      <c r="H83" s="288">
        <v>395026</v>
      </c>
      <c r="I83" s="288">
        <v>299552</v>
      </c>
      <c r="J83" s="288">
        <v>226797</v>
      </c>
      <c r="K83" s="288">
        <v>191823</v>
      </c>
      <c r="L83" s="288">
        <v>158017</v>
      </c>
      <c r="M83" s="288">
        <v>325872</v>
      </c>
      <c r="N83" s="340">
        <v>0</v>
      </c>
      <c r="O83" s="340">
        <v>192283</v>
      </c>
      <c r="P83" s="340">
        <v>381434</v>
      </c>
      <c r="Q83" s="340">
        <v>773924</v>
      </c>
      <c r="R83" s="340">
        <v>635869</v>
      </c>
      <c r="S83" s="340">
        <v>623897</v>
      </c>
      <c r="T83" s="340">
        <f t="shared" si="39"/>
        <v>344310</v>
      </c>
      <c r="U83" s="288">
        <f t="shared" si="33"/>
        <v>344310</v>
      </c>
      <c r="V83" s="288">
        <f t="shared" si="34"/>
        <v>344310</v>
      </c>
      <c r="W83" s="217">
        <v>0</v>
      </c>
      <c r="X83" s="217">
        <f t="shared" si="42"/>
        <v>344310</v>
      </c>
      <c r="Y83" s="261" t="s">
        <v>14</v>
      </c>
      <c r="Z83" s="257">
        <f>SUMIF('Allocation Factors'!$B$3:$B$88,'Accumulated Deferred Income Tax'!Y83,'Allocation Factors'!$P$3:$P$88)</f>
        <v>0</v>
      </c>
      <c r="AA83" s="357">
        <f t="shared" si="38"/>
        <v>0</v>
      </c>
      <c r="AB83" s="357">
        <f t="shared" si="35"/>
        <v>0</v>
      </c>
      <c r="AC83" s="288">
        <f t="shared" si="36"/>
        <v>0</v>
      </c>
      <c r="AH83" s="65"/>
    </row>
    <row r="84" spans="1:34" s="172" customFormat="1">
      <c r="A84" s="261">
        <v>287272</v>
      </c>
      <c r="B84" s="261">
        <v>190</v>
      </c>
      <c r="C84" s="42" t="s">
        <v>738</v>
      </c>
      <c r="D84" s="338">
        <v>705.33699999999999</v>
      </c>
      <c r="E84" s="302" t="s">
        <v>8</v>
      </c>
      <c r="F84" s="261" t="s">
        <v>9</v>
      </c>
      <c r="G84" s="288">
        <v>180263</v>
      </c>
      <c r="H84" s="288">
        <v>162279</v>
      </c>
      <c r="I84" s="288">
        <v>140675</v>
      </c>
      <c r="J84" s="288">
        <v>114085</v>
      </c>
      <c r="K84" s="288">
        <v>142428</v>
      </c>
      <c r="L84" s="288">
        <v>100678</v>
      </c>
      <c r="M84" s="288">
        <v>108478</v>
      </c>
      <c r="N84" s="340">
        <v>0</v>
      </c>
      <c r="O84" s="340">
        <v>93722</v>
      </c>
      <c r="P84" s="340">
        <v>144053</v>
      </c>
      <c r="Q84" s="340">
        <v>128187</v>
      </c>
      <c r="R84" s="340">
        <v>209151</v>
      </c>
      <c r="S84" s="340">
        <v>211391</v>
      </c>
      <c r="T84" s="340">
        <f t="shared" si="39"/>
        <v>128297</v>
      </c>
      <c r="U84" s="288">
        <f t="shared" si="33"/>
        <v>128297</v>
      </c>
      <c r="V84" s="288">
        <f t="shared" si="34"/>
        <v>128297</v>
      </c>
      <c r="W84" s="217">
        <v>0</v>
      </c>
      <c r="X84" s="217">
        <f t="shared" si="42"/>
        <v>128297</v>
      </c>
      <c r="Y84" s="261" t="s">
        <v>14</v>
      </c>
      <c r="Z84" s="257">
        <f>SUMIF('Allocation Factors'!$B$3:$B$88,'Accumulated Deferred Income Tax'!Y84,'Allocation Factors'!$P$3:$P$88)</f>
        <v>0</v>
      </c>
      <c r="AA84" s="357">
        <f t="shared" ref="AA84" si="47">ROUND(V84*Z84,0)</f>
        <v>0</v>
      </c>
      <c r="AB84" s="357">
        <f t="shared" si="35"/>
        <v>0</v>
      </c>
      <c r="AC84" s="288">
        <f t="shared" si="36"/>
        <v>0</v>
      </c>
      <c r="AH84" s="65"/>
    </row>
    <row r="85" spans="1:34" s="172" customFormat="1">
      <c r="A85" s="261">
        <v>287274</v>
      </c>
      <c r="B85" s="261">
        <v>190</v>
      </c>
      <c r="C85" s="416" t="s">
        <v>702</v>
      </c>
      <c r="D85" s="338">
        <v>705.26099999999997</v>
      </c>
      <c r="E85" s="302" t="s">
        <v>8</v>
      </c>
      <c r="F85" s="261" t="s">
        <v>9</v>
      </c>
      <c r="G85" s="288">
        <v>54624</v>
      </c>
      <c r="H85" s="288">
        <v>45481</v>
      </c>
      <c r="I85" s="288">
        <v>57627</v>
      </c>
      <c r="J85" s="288">
        <v>69986</v>
      </c>
      <c r="K85" s="288">
        <v>48400</v>
      </c>
      <c r="L85" s="288">
        <v>59097</v>
      </c>
      <c r="M85" s="288">
        <v>105801</v>
      </c>
      <c r="N85" s="340">
        <v>35107</v>
      </c>
      <c r="O85" s="340">
        <v>106323</v>
      </c>
      <c r="P85" s="340">
        <v>139297</v>
      </c>
      <c r="Q85" s="340">
        <v>140512</v>
      </c>
      <c r="R85" s="340">
        <v>155539</v>
      </c>
      <c r="S85" s="340">
        <v>169727</v>
      </c>
      <c r="T85" s="340">
        <f t="shared" si="39"/>
        <v>89612</v>
      </c>
      <c r="U85" s="288">
        <f t="shared" ref="U85:U114" si="48">+T85</f>
        <v>89612</v>
      </c>
      <c r="V85" s="288">
        <f t="shared" ref="V85:V114" si="49">IF(F85="U",U85,0)</f>
        <v>89612</v>
      </c>
      <c r="W85" s="217">
        <v>0</v>
      </c>
      <c r="X85" s="217">
        <f t="shared" ref="X85:X86" si="50">SUM(V85:W85)</f>
        <v>89612</v>
      </c>
      <c r="Y85" s="261" t="s">
        <v>14</v>
      </c>
      <c r="Z85" s="257">
        <f>SUMIF('Allocation Factors'!$B$3:$B$88,'Accumulated Deferred Income Tax'!Y85,'Allocation Factors'!$P$3:$P$88)</f>
        <v>0</v>
      </c>
      <c r="AA85" s="357">
        <f t="shared" ref="AA85:AA86" si="51">ROUND(V85*Z85,0)</f>
        <v>0</v>
      </c>
      <c r="AB85" s="357">
        <f t="shared" si="35"/>
        <v>0</v>
      </c>
      <c r="AC85" s="288">
        <f t="shared" si="36"/>
        <v>0</v>
      </c>
      <c r="AH85" s="65"/>
    </row>
    <row r="86" spans="1:34" s="172" customFormat="1">
      <c r="A86" s="261">
        <v>287276</v>
      </c>
      <c r="B86" s="261">
        <v>190</v>
      </c>
      <c r="C86" s="42" t="s">
        <v>469</v>
      </c>
      <c r="D86" s="338">
        <v>920.10699999999997</v>
      </c>
      <c r="E86" s="302" t="s">
        <v>8</v>
      </c>
      <c r="F86" s="261" t="s">
        <v>312</v>
      </c>
      <c r="G86" s="288">
        <v>3765</v>
      </c>
      <c r="H86" s="288">
        <v>3765</v>
      </c>
      <c r="I86" s="288">
        <v>3765</v>
      </c>
      <c r="J86" s="288">
        <v>3765</v>
      </c>
      <c r="K86" s="288">
        <v>3765</v>
      </c>
      <c r="L86" s="288">
        <v>3765</v>
      </c>
      <c r="M86" s="288">
        <v>3765</v>
      </c>
      <c r="N86" s="340">
        <v>3765</v>
      </c>
      <c r="O86" s="340">
        <v>3765</v>
      </c>
      <c r="P86" s="340">
        <v>3765</v>
      </c>
      <c r="Q86" s="340">
        <v>3765</v>
      </c>
      <c r="R86" s="340">
        <v>3765</v>
      </c>
      <c r="S86" s="340">
        <v>3765</v>
      </c>
      <c r="T86" s="340">
        <f t="shared" si="39"/>
        <v>3765</v>
      </c>
      <c r="U86" s="288">
        <f t="shared" si="48"/>
        <v>3765</v>
      </c>
      <c r="V86" s="288">
        <f t="shared" si="49"/>
        <v>0</v>
      </c>
      <c r="W86" s="217">
        <v>0</v>
      </c>
      <c r="X86" s="217">
        <f t="shared" si="50"/>
        <v>0</v>
      </c>
      <c r="Y86" s="261" t="s">
        <v>310</v>
      </c>
      <c r="Z86" s="257">
        <f>SUMIF('Allocation Factors'!$B$3:$B$88,'Accumulated Deferred Income Tax'!Y86,'Allocation Factors'!$P$3:$P$88)</f>
        <v>0</v>
      </c>
      <c r="AA86" s="357">
        <f t="shared" si="51"/>
        <v>0</v>
      </c>
      <c r="AB86" s="357">
        <f t="shared" si="35"/>
        <v>0</v>
      </c>
      <c r="AC86" s="288">
        <f t="shared" si="36"/>
        <v>0</v>
      </c>
      <c r="AH86" s="65"/>
    </row>
    <row r="87" spans="1:34" s="172" customFormat="1">
      <c r="A87" s="261">
        <v>287280</v>
      </c>
      <c r="B87" s="261">
        <v>190</v>
      </c>
      <c r="C87" s="42" t="s">
        <v>628</v>
      </c>
      <c r="D87" s="338" t="s">
        <v>8</v>
      </c>
      <c r="E87" s="302" t="s">
        <v>8</v>
      </c>
      <c r="F87" s="261" t="s">
        <v>312</v>
      </c>
      <c r="G87" s="288">
        <v>162871</v>
      </c>
      <c r="H87" s="288">
        <v>162870</v>
      </c>
      <c r="I87" s="288">
        <v>162870</v>
      </c>
      <c r="J87" s="288">
        <v>162870</v>
      </c>
      <c r="K87" s="288">
        <v>162856</v>
      </c>
      <c r="L87" s="288">
        <v>187892</v>
      </c>
      <c r="M87" s="288">
        <v>187892</v>
      </c>
      <c r="N87" s="340">
        <v>187892</v>
      </c>
      <c r="O87" s="340">
        <v>185601</v>
      </c>
      <c r="P87" s="340">
        <v>185601</v>
      </c>
      <c r="Q87" s="340">
        <v>185601</v>
      </c>
      <c r="R87" s="340">
        <v>185601</v>
      </c>
      <c r="S87" s="340">
        <v>185601</v>
      </c>
      <c r="T87" s="340">
        <f t="shared" si="39"/>
        <v>177649</v>
      </c>
      <c r="U87" s="288">
        <f t="shared" si="48"/>
        <v>177649</v>
      </c>
      <c r="V87" s="288">
        <f t="shared" si="49"/>
        <v>0</v>
      </c>
      <c r="W87" s="217">
        <v>0</v>
      </c>
      <c r="X87" s="217">
        <f t="shared" si="42"/>
        <v>0</v>
      </c>
      <c r="Y87" s="261" t="s">
        <v>310</v>
      </c>
      <c r="Z87" s="257">
        <f>SUMIF('Allocation Factors'!$B$3:$B$88,'Accumulated Deferred Income Tax'!Y87,'Allocation Factors'!$P$3:$P$88)</f>
        <v>0</v>
      </c>
      <c r="AA87" s="357">
        <f t="shared" si="38"/>
        <v>0</v>
      </c>
      <c r="AB87" s="357">
        <f t="shared" si="35"/>
        <v>0</v>
      </c>
      <c r="AC87" s="288">
        <f t="shared" si="36"/>
        <v>0</v>
      </c>
      <c r="AH87" s="65"/>
    </row>
    <row r="88" spans="1:34" s="172" customFormat="1">
      <c r="A88" s="261">
        <v>287281</v>
      </c>
      <c r="B88" s="261">
        <v>190</v>
      </c>
      <c r="C88" s="42" t="s">
        <v>627</v>
      </c>
      <c r="D88" s="338" t="s">
        <v>8</v>
      </c>
      <c r="E88" s="302" t="s">
        <v>8</v>
      </c>
      <c r="F88" s="261" t="s">
        <v>9</v>
      </c>
      <c r="G88" s="288">
        <v>275386</v>
      </c>
      <c r="H88" s="288">
        <v>275386</v>
      </c>
      <c r="I88" s="288">
        <v>275386</v>
      </c>
      <c r="J88" s="288">
        <v>275386</v>
      </c>
      <c r="K88" s="288">
        <v>275386</v>
      </c>
      <c r="L88" s="288">
        <v>275386</v>
      </c>
      <c r="M88" s="288">
        <v>275386</v>
      </c>
      <c r="N88" s="340">
        <v>275386</v>
      </c>
      <c r="O88" s="340">
        <v>275386</v>
      </c>
      <c r="P88" s="340">
        <v>275386</v>
      </c>
      <c r="Q88" s="340">
        <v>275386</v>
      </c>
      <c r="R88" s="340">
        <v>275386</v>
      </c>
      <c r="S88" s="340">
        <v>275386</v>
      </c>
      <c r="T88" s="340">
        <f t="shared" si="39"/>
        <v>275386</v>
      </c>
      <c r="U88" s="288">
        <f t="shared" si="48"/>
        <v>275386</v>
      </c>
      <c r="V88" s="288">
        <f t="shared" si="49"/>
        <v>275386</v>
      </c>
      <c r="W88" s="217">
        <v>0</v>
      </c>
      <c r="X88" s="217">
        <f t="shared" si="42"/>
        <v>275386</v>
      </c>
      <c r="Y88" s="261" t="s">
        <v>14</v>
      </c>
      <c r="Z88" s="257">
        <f>SUMIF('Allocation Factors'!$B$3:$B$88,'Accumulated Deferred Income Tax'!Y88,'Allocation Factors'!$P$3:$P$88)</f>
        <v>0</v>
      </c>
      <c r="AA88" s="357">
        <f t="shared" si="38"/>
        <v>0</v>
      </c>
      <c r="AB88" s="357">
        <f t="shared" si="35"/>
        <v>0</v>
      </c>
      <c r="AC88" s="288">
        <f t="shared" si="36"/>
        <v>0</v>
      </c>
      <c r="AH88" s="65"/>
    </row>
    <row r="89" spans="1:34" s="172" customFormat="1">
      <c r="A89" s="261">
        <v>287284</v>
      </c>
      <c r="B89" s="261">
        <v>190</v>
      </c>
      <c r="C89" s="42" t="s">
        <v>38</v>
      </c>
      <c r="D89" s="338">
        <v>610.14700000000005</v>
      </c>
      <c r="E89" s="302" t="s">
        <v>8</v>
      </c>
      <c r="F89" s="261" t="s">
        <v>312</v>
      </c>
      <c r="G89" s="288">
        <v>1939867</v>
      </c>
      <c r="H89" s="288">
        <v>1953384</v>
      </c>
      <c r="I89" s="288">
        <v>2002241</v>
      </c>
      <c r="J89" s="288">
        <v>1941716</v>
      </c>
      <c r="K89" s="288">
        <v>1905650</v>
      </c>
      <c r="L89" s="288">
        <v>1834882</v>
      </c>
      <c r="M89" s="288">
        <v>3361531</v>
      </c>
      <c r="N89" s="340">
        <v>3622229</v>
      </c>
      <c r="O89" s="340">
        <v>3795255</v>
      </c>
      <c r="P89" s="340">
        <v>3962311</v>
      </c>
      <c r="Q89" s="340">
        <v>3341358</v>
      </c>
      <c r="R89" s="340">
        <v>4091357</v>
      </c>
      <c r="S89" s="340">
        <v>3640408</v>
      </c>
      <c r="T89" s="340">
        <f t="shared" si="39"/>
        <v>2883504</v>
      </c>
      <c r="U89" s="288">
        <f t="shared" si="48"/>
        <v>2883504</v>
      </c>
      <c r="V89" s="288">
        <f t="shared" si="49"/>
        <v>0</v>
      </c>
      <c r="W89" s="217">
        <v>0</v>
      </c>
      <c r="X89" s="217">
        <f t="shared" ref="X89:X126" si="52">SUM(V89:W89)</f>
        <v>0</v>
      </c>
      <c r="Y89" s="261" t="s">
        <v>310</v>
      </c>
      <c r="Z89" s="257">
        <f>SUMIF('Allocation Factors'!$B$3:$B$88,'Accumulated Deferred Income Tax'!Y89,'Allocation Factors'!$P$3:$P$88)</f>
        <v>0</v>
      </c>
      <c r="AA89" s="357">
        <f t="shared" si="38"/>
        <v>0</v>
      </c>
      <c r="AB89" s="357">
        <f t="shared" si="35"/>
        <v>0</v>
      </c>
      <c r="AC89" s="288">
        <f t="shared" si="36"/>
        <v>0</v>
      </c>
      <c r="AH89" s="65"/>
    </row>
    <row r="90" spans="1:34" s="172" customFormat="1">
      <c r="A90" s="261">
        <v>287290</v>
      </c>
      <c r="B90" s="261">
        <v>190</v>
      </c>
      <c r="C90" s="42" t="s">
        <v>33</v>
      </c>
      <c r="D90" s="338">
        <v>425.15</v>
      </c>
      <c r="E90" s="302" t="s">
        <v>8</v>
      </c>
      <c r="F90" s="261" t="s">
        <v>312</v>
      </c>
      <c r="G90" s="288">
        <v>267253</v>
      </c>
      <c r="H90" s="288">
        <v>267252</v>
      </c>
      <c r="I90" s="288">
        <v>267252</v>
      </c>
      <c r="J90" s="288">
        <v>264842</v>
      </c>
      <c r="K90" s="288">
        <v>264816</v>
      </c>
      <c r="L90" s="288">
        <v>264842</v>
      </c>
      <c r="M90" s="288">
        <v>262429</v>
      </c>
      <c r="N90" s="340">
        <v>262429</v>
      </c>
      <c r="O90" s="340">
        <v>262429</v>
      </c>
      <c r="P90" s="340">
        <v>257799</v>
      </c>
      <c r="Q90" s="340">
        <v>257799</v>
      </c>
      <c r="R90" s="340">
        <v>257799</v>
      </c>
      <c r="S90" s="340">
        <v>252966</v>
      </c>
      <c r="T90" s="340">
        <f t="shared" si="39"/>
        <v>262483</v>
      </c>
      <c r="U90" s="288">
        <f t="shared" si="48"/>
        <v>262483</v>
      </c>
      <c r="V90" s="288">
        <f t="shared" si="49"/>
        <v>0</v>
      </c>
      <c r="W90" s="217">
        <v>0</v>
      </c>
      <c r="X90" s="217">
        <f t="shared" ref="X90" si="53">SUM(V90:W90)</f>
        <v>0</v>
      </c>
      <c r="Y90" s="261" t="s">
        <v>310</v>
      </c>
      <c r="Z90" s="257">
        <f>SUMIF('Allocation Factors'!$B$3:$B$88,'Accumulated Deferred Income Tax'!Y90,'Allocation Factors'!$P$3:$P$88)</f>
        <v>0</v>
      </c>
      <c r="AA90" s="357">
        <f t="shared" si="38"/>
        <v>0</v>
      </c>
      <c r="AB90" s="357">
        <f t="shared" si="35"/>
        <v>0</v>
      </c>
      <c r="AC90" s="288">
        <f t="shared" si="36"/>
        <v>0</v>
      </c>
      <c r="AH90" s="65"/>
    </row>
    <row r="91" spans="1:34" s="172" customFormat="1">
      <c r="A91" s="261">
        <v>287298</v>
      </c>
      <c r="B91" s="261">
        <v>190</v>
      </c>
      <c r="C91" s="42" t="s">
        <v>470</v>
      </c>
      <c r="D91" s="338">
        <v>205.21</v>
      </c>
      <c r="E91" s="302" t="s">
        <v>8</v>
      </c>
      <c r="F91" s="261" t="s">
        <v>9</v>
      </c>
      <c r="G91" s="288">
        <v>501567</v>
      </c>
      <c r="H91" s="288">
        <v>501566</v>
      </c>
      <c r="I91" s="288">
        <v>501566</v>
      </c>
      <c r="J91" s="288">
        <v>501566</v>
      </c>
      <c r="K91" s="288">
        <v>501518</v>
      </c>
      <c r="L91" s="288">
        <v>501566</v>
      </c>
      <c r="M91" s="288">
        <v>501566</v>
      </c>
      <c r="N91" s="340">
        <v>501566</v>
      </c>
      <c r="O91" s="340">
        <v>501566</v>
      </c>
      <c r="P91" s="340">
        <v>501566</v>
      </c>
      <c r="Q91" s="340">
        <v>501566</v>
      </c>
      <c r="R91" s="340">
        <v>501566</v>
      </c>
      <c r="S91" s="340">
        <v>501566</v>
      </c>
      <c r="T91" s="340">
        <f t="shared" si="39"/>
        <v>501562</v>
      </c>
      <c r="U91" s="288">
        <f t="shared" si="48"/>
        <v>501562</v>
      </c>
      <c r="V91" s="288">
        <f t="shared" si="49"/>
        <v>501562</v>
      </c>
      <c r="W91" s="217">
        <v>0</v>
      </c>
      <c r="X91" s="217">
        <f t="shared" ref="X91:X92" si="54">SUM(V91:W91)</f>
        <v>501562</v>
      </c>
      <c r="Y91" s="261" t="s">
        <v>102</v>
      </c>
      <c r="Z91" s="257">
        <f>SUMIF('Allocation Factors'!$B$3:$B$88,'Accumulated Deferred Income Tax'!Y91,'Allocation Factors'!$P$3:$P$88)</f>
        <v>0</v>
      </c>
      <c r="AA91" s="357">
        <f t="shared" si="38"/>
        <v>0</v>
      </c>
      <c r="AB91" s="357">
        <f t="shared" si="35"/>
        <v>0</v>
      </c>
      <c r="AC91" s="288">
        <f t="shared" si="36"/>
        <v>0</v>
      </c>
      <c r="AH91" s="65"/>
    </row>
    <row r="92" spans="1:34" s="172" customFormat="1">
      <c r="A92" s="261">
        <v>287299</v>
      </c>
      <c r="B92" s="261">
        <v>190</v>
      </c>
      <c r="C92" s="42" t="s">
        <v>449</v>
      </c>
      <c r="D92" s="338">
        <v>705.26499999999999</v>
      </c>
      <c r="E92" s="302" t="s">
        <v>8</v>
      </c>
      <c r="F92" s="261" t="s">
        <v>9</v>
      </c>
      <c r="G92" s="288">
        <v>687159</v>
      </c>
      <c r="H92" s="288">
        <v>856869</v>
      </c>
      <c r="I92" s="288">
        <v>921864</v>
      </c>
      <c r="J92" s="288">
        <v>793002</v>
      </c>
      <c r="K92" s="288">
        <v>742689</v>
      </c>
      <c r="L92" s="288">
        <v>808292</v>
      </c>
      <c r="M92" s="288">
        <v>953779</v>
      </c>
      <c r="N92" s="340">
        <v>1326937</v>
      </c>
      <c r="O92" s="340">
        <v>1455210</v>
      </c>
      <c r="P92" s="340">
        <v>1376565</v>
      </c>
      <c r="Q92" s="340">
        <v>1275496</v>
      </c>
      <c r="R92" s="340">
        <v>1194818</v>
      </c>
      <c r="S92" s="340">
        <v>1170798</v>
      </c>
      <c r="T92" s="340">
        <f t="shared" si="39"/>
        <v>1052875</v>
      </c>
      <c r="U92" s="288">
        <f t="shared" si="48"/>
        <v>1052875</v>
      </c>
      <c r="V92" s="288">
        <f t="shared" si="49"/>
        <v>1052875</v>
      </c>
      <c r="W92" s="217">
        <v>0</v>
      </c>
      <c r="X92" s="217">
        <f t="shared" si="54"/>
        <v>1052875</v>
      </c>
      <c r="Y92" s="261" t="s">
        <v>14</v>
      </c>
      <c r="Z92" s="257">
        <f>SUMIF('Allocation Factors'!$B$3:$B$88,'Accumulated Deferred Income Tax'!Y92,'Allocation Factors'!$P$3:$P$88)</f>
        <v>0</v>
      </c>
      <c r="AA92" s="357">
        <f t="shared" si="38"/>
        <v>0</v>
      </c>
      <c r="AB92" s="357">
        <f t="shared" si="35"/>
        <v>0</v>
      </c>
      <c r="AC92" s="288">
        <f t="shared" si="36"/>
        <v>0</v>
      </c>
      <c r="AH92" s="65"/>
    </row>
    <row r="93" spans="1:34" s="172" customFormat="1">
      <c r="A93" s="261">
        <v>287300</v>
      </c>
      <c r="B93" s="261">
        <v>190</v>
      </c>
      <c r="C93" s="42" t="s">
        <v>414</v>
      </c>
      <c r="D93" s="338">
        <v>920.18200000000002</v>
      </c>
      <c r="E93" s="302" t="s">
        <v>8</v>
      </c>
      <c r="F93" s="261" t="s">
        <v>312</v>
      </c>
      <c r="G93" s="288">
        <v>5338926</v>
      </c>
      <c r="H93" s="288">
        <v>5375675</v>
      </c>
      <c r="I93" s="288">
        <v>5441398</v>
      </c>
      <c r="J93" s="288">
        <v>5322291</v>
      </c>
      <c r="K93" s="288">
        <v>5467599</v>
      </c>
      <c r="L93" s="288">
        <v>5305145</v>
      </c>
      <c r="M93" s="288">
        <v>6376813</v>
      </c>
      <c r="N93" s="340">
        <v>5203143</v>
      </c>
      <c r="O93" s="340">
        <v>5090828</v>
      </c>
      <c r="P93" s="340">
        <v>5139442</v>
      </c>
      <c r="Q93" s="340">
        <v>4914640</v>
      </c>
      <c r="R93" s="340">
        <v>4925332</v>
      </c>
      <c r="S93" s="340">
        <v>4728446</v>
      </c>
      <c r="T93" s="340">
        <f t="shared" si="39"/>
        <v>5299666</v>
      </c>
      <c r="U93" s="288">
        <f t="shared" si="48"/>
        <v>5299666</v>
      </c>
      <c r="V93" s="288">
        <f t="shared" si="49"/>
        <v>0</v>
      </c>
      <c r="W93" s="217">
        <v>0</v>
      </c>
      <c r="X93" s="217">
        <f t="shared" si="52"/>
        <v>0</v>
      </c>
      <c r="Y93" s="261" t="s">
        <v>310</v>
      </c>
      <c r="Z93" s="257">
        <f>SUMIF('Allocation Factors'!$B$3:$B$88,'Accumulated Deferred Income Tax'!Y93,'Allocation Factors'!$P$3:$P$88)</f>
        <v>0</v>
      </c>
      <c r="AA93" s="357">
        <f t="shared" ref="AA93:AA126" si="55">ROUND(V93*Z93,0)</f>
        <v>0</v>
      </c>
      <c r="AB93" s="357">
        <f t="shared" si="35"/>
        <v>0</v>
      </c>
      <c r="AC93" s="288">
        <f t="shared" si="36"/>
        <v>0</v>
      </c>
      <c r="AH93" s="65"/>
    </row>
    <row r="94" spans="1:34" s="172" customFormat="1">
      <c r="A94" s="261">
        <v>287302</v>
      </c>
      <c r="B94" s="261">
        <v>190</v>
      </c>
      <c r="C94" s="42" t="s">
        <v>447</v>
      </c>
      <c r="D94" s="338">
        <v>610.11400000000003</v>
      </c>
      <c r="E94" s="302" t="s">
        <v>8</v>
      </c>
      <c r="F94" s="261" t="s">
        <v>9</v>
      </c>
      <c r="G94" s="288">
        <v>1133521</v>
      </c>
      <c r="H94" s="288">
        <v>1133521</v>
      </c>
      <c r="I94" s="288">
        <v>1133521</v>
      </c>
      <c r="J94" s="288">
        <v>1133521</v>
      </c>
      <c r="K94" s="288">
        <v>1133521</v>
      </c>
      <c r="L94" s="288">
        <v>1133521</v>
      </c>
      <c r="M94" s="288">
        <v>1408432</v>
      </c>
      <c r="N94" s="340">
        <v>1408432</v>
      </c>
      <c r="O94" s="340">
        <v>1408432</v>
      </c>
      <c r="P94" s="340">
        <v>1408432</v>
      </c>
      <c r="Q94" s="340">
        <v>1408432</v>
      </c>
      <c r="R94" s="340">
        <v>1408432</v>
      </c>
      <c r="S94" s="340">
        <v>1408432</v>
      </c>
      <c r="T94" s="340">
        <f t="shared" si="39"/>
        <v>1282431</v>
      </c>
      <c r="U94" s="288">
        <f t="shared" si="48"/>
        <v>1282431</v>
      </c>
      <c r="V94" s="288">
        <f t="shared" si="49"/>
        <v>1282431</v>
      </c>
      <c r="W94" s="217">
        <v>0</v>
      </c>
      <c r="X94" s="217">
        <f t="shared" si="52"/>
        <v>1282431</v>
      </c>
      <c r="Y94" s="261" t="s">
        <v>153</v>
      </c>
      <c r="Z94" s="257">
        <f>SUMIF('Allocation Factors'!$B$3:$B$88,'Accumulated Deferred Income Tax'!Y94,'Allocation Factors'!$P$3:$P$88)</f>
        <v>0.22613352113854845</v>
      </c>
      <c r="AA94" s="357">
        <f t="shared" si="55"/>
        <v>290001</v>
      </c>
      <c r="AB94" s="357">
        <f t="shared" si="35"/>
        <v>0</v>
      </c>
      <c r="AC94" s="288">
        <f t="shared" si="36"/>
        <v>290001</v>
      </c>
      <c r="AH94" s="65"/>
    </row>
    <row r="95" spans="1:34" s="172" customFormat="1">
      <c r="A95" s="261">
        <v>287304</v>
      </c>
      <c r="B95" s="261">
        <v>190</v>
      </c>
      <c r="C95" s="42" t="s">
        <v>448</v>
      </c>
      <c r="D95" s="338">
        <v>610.14599999999996</v>
      </c>
      <c r="E95" s="302" t="s">
        <v>8</v>
      </c>
      <c r="F95" s="261" t="s">
        <v>9</v>
      </c>
      <c r="G95" s="288">
        <v>-110773</v>
      </c>
      <c r="H95" s="288">
        <v>-110879</v>
      </c>
      <c r="I95" s="288">
        <v>-110989</v>
      </c>
      <c r="J95" s="288">
        <v>-111688</v>
      </c>
      <c r="K95" s="288">
        <v>-111638</v>
      </c>
      <c r="L95" s="288">
        <v>-111564</v>
      </c>
      <c r="M95" s="288">
        <v>-111559</v>
      </c>
      <c r="N95" s="340">
        <v>-111574</v>
      </c>
      <c r="O95" s="340">
        <v>-111598</v>
      </c>
      <c r="P95" s="340">
        <v>-111673</v>
      </c>
      <c r="Q95" s="340">
        <v>-111669</v>
      </c>
      <c r="R95" s="340">
        <v>-112047</v>
      </c>
      <c r="S95" s="340">
        <v>-112147</v>
      </c>
      <c r="T95" s="340">
        <f t="shared" si="39"/>
        <v>-111528</v>
      </c>
      <c r="U95" s="288">
        <f t="shared" si="48"/>
        <v>-111528</v>
      </c>
      <c r="V95" s="288">
        <f t="shared" si="49"/>
        <v>-111528</v>
      </c>
      <c r="W95" s="217">
        <v>0</v>
      </c>
      <c r="X95" s="217">
        <f t="shared" si="52"/>
        <v>-111528</v>
      </c>
      <c r="Y95" s="261" t="s">
        <v>28</v>
      </c>
      <c r="Z95" s="257">
        <f>SUMIF('Allocation Factors'!$B$3:$B$88,'Accumulated Deferred Income Tax'!Y95,'Allocation Factors'!$P$3:$P$88)</f>
        <v>0</v>
      </c>
      <c r="AA95" s="357">
        <f t="shared" si="55"/>
        <v>0</v>
      </c>
      <c r="AB95" s="357">
        <f t="shared" si="35"/>
        <v>0</v>
      </c>
      <c r="AC95" s="288">
        <f t="shared" si="36"/>
        <v>0</v>
      </c>
      <c r="AH95" s="65"/>
    </row>
    <row r="96" spans="1:34" s="172" customFormat="1">
      <c r="A96" s="261">
        <v>287312</v>
      </c>
      <c r="B96" s="261">
        <v>190</v>
      </c>
      <c r="C96" s="42" t="s">
        <v>279</v>
      </c>
      <c r="D96" s="338" t="s">
        <v>24</v>
      </c>
      <c r="E96" s="302" t="s">
        <v>8</v>
      </c>
      <c r="F96" s="261" t="s">
        <v>312</v>
      </c>
      <c r="G96" s="288">
        <v>17094832</v>
      </c>
      <c r="H96" s="288">
        <v>17143280</v>
      </c>
      <c r="I96" s="288">
        <v>17193641</v>
      </c>
      <c r="J96" s="288">
        <v>17228061</v>
      </c>
      <c r="K96" s="288">
        <v>17216165</v>
      </c>
      <c r="L96" s="288">
        <v>17241818</v>
      </c>
      <c r="M96" s="288">
        <v>17231816</v>
      </c>
      <c r="N96" s="340">
        <v>17271417</v>
      </c>
      <c r="O96" s="340">
        <v>16996957</v>
      </c>
      <c r="P96" s="340">
        <v>16996957</v>
      </c>
      <c r="Q96" s="340">
        <v>16996957</v>
      </c>
      <c r="R96" s="340">
        <v>16996957</v>
      </c>
      <c r="S96" s="340">
        <v>16996957</v>
      </c>
      <c r="T96" s="340">
        <f t="shared" si="39"/>
        <v>17129993</v>
      </c>
      <c r="U96" s="288">
        <f t="shared" si="48"/>
        <v>17129993</v>
      </c>
      <c r="V96" s="288">
        <f t="shared" si="49"/>
        <v>0</v>
      </c>
      <c r="W96" s="217">
        <v>0</v>
      </c>
      <c r="X96" s="217">
        <f t="shared" si="52"/>
        <v>0</v>
      </c>
      <c r="Y96" s="261" t="s">
        <v>310</v>
      </c>
      <c r="Z96" s="257">
        <f>SUMIF('Allocation Factors'!$B$3:$B$88,'Accumulated Deferred Income Tax'!Y96,'Allocation Factors'!$P$3:$P$88)</f>
        <v>0</v>
      </c>
      <c r="AA96" s="357">
        <f t="shared" si="55"/>
        <v>0</v>
      </c>
      <c r="AB96" s="357">
        <f t="shared" si="35"/>
        <v>0</v>
      </c>
      <c r="AC96" s="288">
        <f t="shared" si="36"/>
        <v>0</v>
      </c>
      <c r="AH96" s="65"/>
    </row>
    <row r="97" spans="1:34" s="172" customFormat="1">
      <c r="A97" s="261">
        <v>287316</v>
      </c>
      <c r="B97" s="261">
        <v>190</v>
      </c>
      <c r="C97" s="42" t="s">
        <v>410</v>
      </c>
      <c r="D97" s="338">
        <v>715.72</v>
      </c>
      <c r="E97" s="302" t="s">
        <v>8</v>
      </c>
      <c r="F97" s="261" t="s">
        <v>312</v>
      </c>
      <c r="G97" s="288">
        <v>154825</v>
      </c>
      <c r="H97" s="288">
        <v>97201</v>
      </c>
      <c r="I97" s="288">
        <v>84494</v>
      </c>
      <c r="J97" s="288">
        <v>98827</v>
      </c>
      <c r="K97" s="288">
        <v>143572</v>
      </c>
      <c r="L97" s="288">
        <v>164699</v>
      </c>
      <c r="M97" s="288">
        <v>205301</v>
      </c>
      <c r="N97" s="340">
        <v>81799</v>
      </c>
      <c r="O97" s="340">
        <v>43023</v>
      </c>
      <c r="P97" s="340">
        <v>81220</v>
      </c>
      <c r="Q97" s="340">
        <v>67047</v>
      </c>
      <c r="R97" s="340">
        <v>23267</v>
      </c>
      <c r="S97" s="340">
        <v>30329</v>
      </c>
      <c r="T97" s="340">
        <f t="shared" si="39"/>
        <v>98586</v>
      </c>
      <c r="U97" s="288">
        <f t="shared" si="48"/>
        <v>98586</v>
      </c>
      <c r="V97" s="288">
        <f t="shared" si="49"/>
        <v>0</v>
      </c>
      <c r="W97" s="217">
        <v>0</v>
      </c>
      <c r="X97" s="217">
        <f t="shared" si="52"/>
        <v>0</v>
      </c>
      <c r="Y97" s="261" t="s">
        <v>310</v>
      </c>
      <c r="Z97" s="257">
        <f>SUMIF('Allocation Factors'!$B$3:$B$88,'Accumulated Deferred Income Tax'!Y97,'Allocation Factors'!$P$3:$P$88)</f>
        <v>0</v>
      </c>
      <c r="AA97" s="357">
        <f t="shared" si="55"/>
        <v>0</v>
      </c>
      <c r="AB97" s="357">
        <f t="shared" si="35"/>
        <v>0</v>
      </c>
      <c r="AC97" s="288">
        <f t="shared" si="36"/>
        <v>0</v>
      </c>
      <c r="AH97" s="65"/>
    </row>
    <row r="98" spans="1:34" s="172" customFormat="1">
      <c r="A98" s="261">
        <v>287321</v>
      </c>
      <c r="B98" s="261">
        <v>190</v>
      </c>
      <c r="C98" s="42" t="s">
        <v>471</v>
      </c>
      <c r="D98" s="338">
        <v>100.1</v>
      </c>
      <c r="E98" s="302" t="s">
        <v>8</v>
      </c>
      <c r="F98" s="261" t="s">
        <v>312</v>
      </c>
      <c r="G98" s="288">
        <v>679619</v>
      </c>
      <c r="H98" s="288">
        <v>657151</v>
      </c>
      <c r="I98" s="288">
        <v>634682</v>
      </c>
      <c r="J98" s="288">
        <v>612213</v>
      </c>
      <c r="K98" s="288">
        <v>589743</v>
      </c>
      <c r="L98" s="288">
        <v>567274</v>
      </c>
      <c r="M98" s="288">
        <v>532974</v>
      </c>
      <c r="N98" s="340">
        <v>514481</v>
      </c>
      <c r="O98" s="340">
        <v>495989</v>
      </c>
      <c r="P98" s="340">
        <v>477496</v>
      </c>
      <c r="Q98" s="340">
        <v>459004</v>
      </c>
      <c r="R98" s="340">
        <v>440512</v>
      </c>
      <c r="S98" s="340">
        <v>422019</v>
      </c>
      <c r="T98" s="340">
        <f t="shared" si="39"/>
        <v>544362</v>
      </c>
      <c r="U98" s="288">
        <f t="shared" si="48"/>
        <v>544362</v>
      </c>
      <c r="V98" s="288">
        <f t="shared" si="49"/>
        <v>0</v>
      </c>
      <c r="W98" s="217">
        <v>0</v>
      </c>
      <c r="X98" s="217">
        <f t="shared" si="52"/>
        <v>0</v>
      </c>
      <c r="Y98" s="261" t="s">
        <v>310</v>
      </c>
      <c r="Z98" s="257">
        <f>SUMIF('Allocation Factors'!$B$3:$B$88,'Accumulated Deferred Income Tax'!Y98,'Allocation Factors'!$P$3:$P$88)</f>
        <v>0</v>
      </c>
      <c r="AA98" s="357">
        <f t="shared" si="55"/>
        <v>0</v>
      </c>
      <c r="AB98" s="357">
        <f t="shared" si="35"/>
        <v>0</v>
      </c>
      <c r="AC98" s="288">
        <f t="shared" si="36"/>
        <v>0</v>
      </c>
      <c r="AH98" s="65"/>
    </row>
    <row r="99" spans="1:34" s="172" customFormat="1">
      <c r="A99" s="261">
        <v>287323</v>
      </c>
      <c r="B99" s="261">
        <v>190</v>
      </c>
      <c r="C99" s="42" t="s">
        <v>392</v>
      </c>
      <c r="D99" s="338">
        <v>505.4</v>
      </c>
      <c r="E99" s="302" t="s">
        <v>8</v>
      </c>
      <c r="F99" s="261" t="s">
        <v>9</v>
      </c>
      <c r="G99" s="288">
        <v>143279</v>
      </c>
      <c r="H99" s="288">
        <v>167481</v>
      </c>
      <c r="I99" s="288">
        <v>190546</v>
      </c>
      <c r="J99" s="288">
        <v>213765</v>
      </c>
      <c r="K99" s="288">
        <v>237596</v>
      </c>
      <c r="L99" s="288">
        <v>261381</v>
      </c>
      <c r="M99" s="288">
        <v>0</v>
      </c>
      <c r="N99" s="340">
        <v>0</v>
      </c>
      <c r="O99" s="340">
        <v>0</v>
      </c>
      <c r="P99" s="340">
        <v>0</v>
      </c>
      <c r="Q99" s="340">
        <v>0</v>
      </c>
      <c r="R99" s="340">
        <v>0</v>
      </c>
      <c r="S99" s="340">
        <v>0</v>
      </c>
      <c r="T99" s="340">
        <f t="shared" si="39"/>
        <v>95201</v>
      </c>
      <c r="U99" s="288">
        <f t="shared" si="48"/>
        <v>95201</v>
      </c>
      <c r="V99" s="288">
        <f t="shared" si="49"/>
        <v>95201</v>
      </c>
      <c r="W99" s="217">
        <v>0</v>
      </c>
      <c r="X99" s="217">
        <f t="shared" si="52"/>
        <v>95201</v>
      </c>
      <c r="Y99" s="261" t="s">
        <v>10</v>
      </c>
      <c r="Z99" s="257">
        <f>SUMIF('Allocation Factors'!$B$3:$B$88,'Accumulated Deferred Income Tax'!Y99,'Allocation Factors'!$P$3:$P$88)</f>
        <v>7.0845810240555085E-2</v>
      </c>
      <c r="AA99" s="357">
        <f t="shared" si="55"/>
        <v>6745</v>
      </c>
      <c r="AB99" s="357">
        <f t="shared" si="35"/>
        <v>0</v>
      </c>
      <c r="AC99" s="288">
        <f t="shared" si="36"/>
        <v>6745</v>
      </c>
      <c r="AH99" s="65"/>
    </row>
    <row r="100" spans="1:34" s="172" customFormat="1">
      <c r="A100" s="261">
        <v>287324</v>
      </c>
      <c r="B100" s="261">
        <v>190</v>
      </c>
      <c r="C100" s="42" t="s">
        <v>451</v>
      </c>
      <c r="D100" s="338">
        <v>720.2</v>
      </c>
      <c r="E100" s="302" t="s">
        <v>8</v>
      </c>
      <c r="F100" s="261" t="s">
        <v>9</v>
      </c>
      <c r="G100" s="288">
        <v>1955676</v>
      </c>
      <c r="H100" s="288">
        <v>1954664</v>
      </c>
      <c r="I100" s="288">
        <v>1975528</v>
      </c>
      <c r="J100" s="288">
        <v>1918993</v>
      </c>
      <c r="K100" s="288">
        <v>2001475</v>
      </c>
      <c r="L100" s="288">
        <v>1981671</v>
      </c>
      <c r="M100" s="288">
        <v>2134411</v>
      </c>
      <c r="N100" s="340">
        <v>1661884</v>
      </c>
      <c r="O100" s="340">
        <v>1636142</v>
      </c>
      <c r="P100" s="340">
        <v>1668669</v>
      </c>
      <c r="Q100" s="340">
        <v>1560131</v>
      </c>
      <c r="R100" s="340">
        <v>1566376</v>
      </c>
      <c r="S100" s="340">
        <v>1475788</v>
      </c>
      <c r="T100" s="340">
        <f t="shared" si="39"/>
        <v>1814640</v>
      </c>
      <c r="U100" s="288">
        <f t="shared" si="48"/>
        <v>1814640</v>
      </c>
      <c r="V100" s="288">
        <f t="shared" si="49"/>
        <v>1814640</v>
      </c>
      <c r="W100" s="217">
        <v>0</v>
      </c>
      <c r="X100" s="217">
        <f t="shared" si="52"/>
        <v>1814640</v>
      </c>
      <c r="Y100" s="261" t="s">
        <v>10</v>
      </c>
      <c r="Z100" s="257">
        <f>SUMIF('Allocation Factors'!$B$3:$B$88,'Accumulated Deferred Income Tax'!Y100,'Allocation Factors'!$P$3:$P$88)</f>
        <v>7.0845810240555085E-2</v>
      </c>
      <c r="AA100" s="357">
        <f t="shared" si="55"/>
        <v>128560</v>
      </c>
      <c r="AB100" s="357">
        <f t="shared" si="35"/>
        <v>0</v>
      </c>
      <c r="AC100" s="288">
        <f t="shared" si="36"/>
        <v>128560</v>
      </c>
      <c r="AH100" s="65"/>
    </row>
    <row r="101" spans="1:34" s="172" customFormat="1">
      <c r="A101" s="261">
        <v>287326</v>
      </c>
      <c r="B101" s="261">
        <v>190</v>
      </c>
      <c r="C101" s="42" t="s">
        <v>452</v>
      </c>
      <c r="D101" s="338">
        <v>720.5</v>
      </c>
      <c r="E101" s="302" t="s">
        <v>8</v>
      </c>
      <c r="F101" s="261" t="s">
        <v>9</v>
      </c>
      <c r="G101" s="288">
        <v>848290</v>
      </c>
      <c r="H101" s="288">
        <v>840007</v>
      </c>
      <c r="I101" s="288">
        <v>831724</v>
      </c>
      <c r="J101" s="288">
        <v>824339</v>
      </c>
      <c r="K101" s="288">
        <v>828583</v>
      </c>
      <c r="L101" s="288">
        <v>823325</v>
      </c>
      <c r="M101" s="288">
        <v>784321</v>
      </c>
      <c r="N101" s="340">
        <v>781724</v>
      </c>
      <c r="O101" s="340">
        <v>771363</v>
      </c>
      <c r="P101" s="340">
        <v>757991</v>
      </c>
      <c r="Q101" s="340">
        <v>750160</v>
      </c>
      <c r="R101" s="340">
        <v>746767</v>
      </c>
      <c r="S101" s="340">
        <v>744291</v>
      </c>
      <c r="T101" s="340">
        <f t="shared" si="39"/>
        <v>794716</v>
      </c>
      <c r="U101" s="288">
        <f t="shared" si="48"/>
        <v>794716</v>
      </c>
      <c r="V101" s="288">
        <f t="shared" si="49"/>
        <v>794716</v>
      </c>
      <c r="W101" s="217">
        <v>0</v>
      </c>
      <c r="X101" s="217">
        <f t="shared" si="52"/>
        <v>794716</v>
      </c>
      <c r="Y101" s="261" t="s">
        <v>10</v>
      </c>
      <c r="Z101" s="257">
        <f>SUMIF('Allocation Factors'!$B$3:$B$88,'Accumulated Deferred Income Tax'!Y101,'Allocation Factors'!$P$3:$P$88)</f>
        <v>7.0845810240555085E-2</v>
      </c>
      <c r="AA101" s="357">
        <f t="shared" si="55"/>
        <v>56302</v>
      </c>
      <c r="AB101" s="357">
        <f t="shared" si="35"/>
        <v>0</v>
      </c>
      <c r="AC101" s="288">
        <f t="shared" si="36"/>
        <v>56302</v>
      </c>
      <c r="AH101" s="65"/>
    </row>
    <row r="102" spans="1:34" s="172" customFormat="1">
      <c r="A102" s="261">
        <v>287327</v>
      </c>
      <c r="B102" s="261">
        <v>190</v>
      </c>
      <c r="C102" s="42" t="s">
        <v>411</v>
      </c>
      <c r="D102" s="338">
        <v>720.3</v>
      </c>
      <c r="E102" s="302" t="s">
        <v>8</v>
      </c>
      <c r="F102" s="261" t="s">
        <v>9</v>
      </c>
      <c r="G102" s="288">
        <v>396385</v>
      </c>
      <c r="H102" s="288">
        <v>394519</v>
      </c>
      <c r="I102" s="288">
        <v>388823</v>
      </c>
      <c r="J102" s="288">
        <v>386900</v>
      </c>
      <c r="K102" s="288">
        <v>384944</v>
      </c>
      <c r="L102" s="288">
        <v>383078</v>
      </c>
      <c r="M102" s="288">
        <v>381172</v>
      </c>
      <c r="N102" s="340">
        <v>370073</v>
      </c>
      <c r="O102" s="340">
        <v>368261</v>
      </c>
      <c r="P102" s="340">
        <v>366446</v>
      </c>
      <c r="Q102" s="340">
        <v>364636</v>
      </c>
      <c r="R102" s="340">
        <v>362838</v>
      </c>
      <c r="S102" s="340">
        <v>361041</v>
      </c>
      <c r="T102" s="340">
        <f t="shared" si="39"/>
        <v>377534</v>
      </c>
      <c r="U102" s="288">
        <f t="shared" si="48"/>
        <v>377534</v>
      </c>
      <c r="V102" s="288">
        <f t="shared" si="49"/>
        <v>377534</v>
      </c>
      <c r="W102" s="217">
        <v>0</v>
      </c>
      <c r="X102" s="217">
        <f t="shared" si="52"/>
        <v>377534</v>
      </c>
      <c r="Y102" s="261" t="s">
        <v>10</v>
      </c>
      <c r="Z102" s="257">
        <f>SUMIF('Allocation Factors'!$B$3:$B$88,'Accumulated Deferred Income Tax'!Y102,'Allocation Factors'!$P$3:$P$88)</f>
        <v>7.0845810240555085E-2</v>
      </c>
      <c r="AA102" s="357">
        <f t="shared" si="55"/>
        <v>26747</v>
      </c>
      <c r="AB102" s="357">
        <f t="shared" si="35"/>
        <v>0</v>
      </c>
      <c r="AC102" s="288">
        <f t="shared" si="36"/>
        <v>26747</v>
      </c>
      <c r="AH102" s="65"/>
    </row>
    <row r="103" spans="1:34" s="172" customFormat="1">
      <c r="A103" s="261">
        <v>287332</v>
      </c>
      <c r="B103" s="261">
        <v>190</v>
      </c>
      <c r="C103" s="42" t="s">
        <v>393</v>
      </c>
      <c r="D103" s="338">
        <v>505.6</v>
      </c>
      <c r="E103" s="302" t="s">
        <v>8</v>
      </c>
      <c r="F103" s="261" t="s">
        <v>9</v>
      </c>
      <c r="G103" s="288">
        <v>8479338</v>
      </c>
      <c r="H103" s="288">
        <v>8056342</v>
      </c>
      <c r="I103" s="288">
        <v>7884176</v>
      </c>
      <c r="J103" s="288">
        <v>7774895</v>
      </c>
      <c r="K103" s="288">
        <v>7672132</v>
      </c>
      <c r="L103" s="288">
        <v>7515790</v>
      </c>
      <c r="M103" s="288">
        <v>7405734</v>
      </c>
      <c r="N103" s="340">
        <v>7586014</v>
      </c>
      <c r="O103" s="340">
        <v>7812031</v>
      </c>
      <c r="P103" s="340">
        <v>7946815</v>
      </c>
      <c r="Q103" s="340">
        <v>8057011</v>
      </c>
      <c r="R103" s="340">
        <v>8137246</v>
      </c>
      <c r="S103" s="340">
        <v>7968739</v>
      </c>
      <c r="T103" s="340">
        <f t="shared" si="39"/>
        <v>7839352</v>
      </c>
      <c r="U103" s="288">
        <f t="shared" si="48"/>
        <v>7839352</v>
      </c>
      <c r="V103" s="288">
        <f t="shared" si="49"/>
        <v>7839352</v>
      </c>
      <c r="W103" s="217">
        <v>0</v>
      </c>
      <c r="X103" s="217">
        <f t="shared" si="52"/>
        <v>7839352</v>
      </c>
      <c r="Y103" s="261" t="s">
        <v>10</v>
      </c>
      <c r="Z103" s="257">
        <f>SUMIF('Allocation Factors'!$B$3:$B$88,'Accumulated Deferred Income Tax'!Y103,'Allocation Factors'!$P$3:$P$88)</f>
        <v>7.0845810240555085E-2</v>
      </c>
      <c r="AA103" s="357">
        <f t="shared" si="55"/>
        <v>555385</v>
      </c>
      <c r="AB103" s="357">
        <f t="shared" ref="AB103:AB126" si="56">ROUND(W103*Z103,0)</f>
        <v>0</v>
      </c>
      <c r="AC103" s="288">
        <f t="shared" ref="AC103:AC152" si="57">SUM(AA103:AB103)</f>
        <v>555385</v>
      </c>
      <c r="AH103" s="65"/>
    </row>
    <row r="104" spans="1:34" s="172" customFormat="1">
      <c r="A104" s="261">
        <v>287337</v>
      </c>
      <c r="B104" s="261">
        <v>190</v>
      </c>
      <c r="C104" s="42" t="s">
        <v>238</v>
      </c>
      <c r="D104" s="338">
        <v>715.10500000000002</v>
      </c>
      <c r="E104" s="302" t="s">
        <v>8</v>
      </c>
      <c r="F104" s="261" t="s">
        <v>9</v>
      </c>
      <c r="G104" s="288">
        <v>502554</v>
      </c>
      <c r="H104" s="288">
        <v>433770</v>
      </c>
      <c r="I104" s="288">
        <v>364987</v>
      </c>
      <c r="J104" s="288">
        <v>343917</v>
      </c>
      <c r="K104" s="288">
        <v>275107</v>
      </c>
      <c r="L104" s="288">
        <v>206350</v>
      </c>
      <c r="M104" s="288">
        <v>137566</v>
      </c>
      <c r="N104" s="340">
        <v>68783</v>
      </c>
      <c r="O104" s="340">
        <v>0</v>
      </c>
      <c r="P104" s="340">
        <v>0</v>
      </c>
      <c r="Q104" s="340">
        <v>-68779</v>
      </c>
      <c r="R104" s="340">
        <v>-137558</v>
      </c>
      <c r="S104" s="340">
        <v>550234</v>
      </c>
      <c r="T104" s="340">
        <f t="shared" si="39"/>
        <v>179211</v>
      </c>
      <c r="U104" s="288">
        <f t="shared" si="48"/>
        <v>179211</v>
      </c>
      <c r="V104" s="288">
        <f t="shared" si="49"/>
        <v>179211</v>
      </c>
      <c r="W104" s="217">
        <v>0</v>
      </c>
      <c r="X104" s="217">
        <f t="shared" si="52"/>
        <v>179211</v>
      </c>
      <c r="Y104" s="261" t="s">
        <v>18</v>
      </c>
      <c r="Z104" s="257">
        <f>SUMIF('Allocation Factors'!$B$3:$B$88,'Accumulated Deferred Income Tax'!Y104,'Allocation Factors'!$P$3:$P$88)</f>
        <v>7.9787774498314715E-2</v>
      </c>
      <c r="AA104" s="357">
        <f t="shared" si="55"/>
        <v>14299</v>
      </c>
      <c r="AB104" s="357">
        <f t="shared" si="56"/>
        <v>0</v>
      </c>
      <c r="AC104" s="288">
        <f t="shared" si="57"/>
        <v>14299</v>
      </c>
      <c r="AH104" s="65"/>
    </row>
    <row r="105" spans="1:34" s="172" customFormat="1">
      <c r="A105" s="261">
        <v>287338</v>
      </c>
      <c r="B105" s="261">
        <v>190</v>
      </c>
      <c r="C105" s="42" t="s">
        <v>428</v>
      </c>
      <c r="D105" s="338">
        <v>415.11</v>
      </c>
      <c r="E105" s="302" t="s">
        <v>8</v>
      </c>
      <c r="F105" s="261" t="s">
        <v>9</v>
      </c>
      <c r="G105" s="288">
        <v>490097</v>
      </c>
      <c r="H105" s="288">
        <v>563086</v>
      </c>
      <c r="I105" s="288">
        <v>666573</v>
      </c>
      <c r="J105" s="288">
        <v>528291</v>
      </c>
      <c r="K105" s="288">
        <v>528238</v>
      </c>
      <c r="L105" s="288">
        <v>536251</v>
      </c>
      <c r="M105" s="288">
        <v>561450</v>
      </c>
      <c r="N105" s="340">
        <v>382529</v>
      </c>
      <c r="O105" s="340">
        <v>382529</v>
      </c>
      <c r="P105" s="340">
        <v>382529</v>
      </c>
      <c r="Q105" s="340">
        <v>282458</v>
      </c>
      <c r="R105" s="340">
        <v>282458</v>
      </c>
      <c r="S105" s="340">
        <v>298091</v>
      </c>
      <c r="T105" s="340">
        <f t="shared" si="39"/>
        <v>457541</v>
      </c>
      <c r="U105" s="288">
        <f t="shared" si="48"/>
        <v>457541</v>
      </c>
      <c r="V105" s="288">
        <f t="shared" si="49"/>
        <v>457541</v>
      </c>
      <c r="W105" s="217">
        <v>0</v>
      </c>
      <c r="X105" s="217">
        <f t="shared" si="52"/>
        <v>457541</v>
      </c>
      <c r="Y105" s="261" t="s">
        <v>18</v>
      </c>
      <c r="Z105" s="257">
        <f>SUMIF('Allocation Factors'!$B$3:$B$88,'Accumulated Deferred Income Tax'!Y105,'Allocation Factors'!$P$3:$P$88)</f>
        <v>7.9787774498314715E-2</v>
      </c>
      <c r="AA105" s="357">
        <f t="shared" si="55"/>
        <v>36506</v>
      </c>
      <c r="AB105" s="357">
        <f t="shared" si="56"/>
        <v>0</v>
      </c>
      <c r="AC105" s="288">
        <f t="shared" si="57"/>
        <v>36506</v>
      </c>
      <c r="AH105" s="65"/>
    </row>
    <row r="106" spans="1:34" s="172" customFormat="1">
      <c r="A106" s="261">
        <v>287339</v>
      </c>
      <c r="B106" s="261">
        <v>190</v>
      </c>
      <c r="C106" s="42" t="s">
        <v>22</v>
      </c>
      <c r="D106" s="338" t="s">
        <v>23</v>
      </c>
      <c r="E106" s="302" t="s">
        <v>8</v>
      </c>
      <c r="F106" s="261" t="s">
        <v>312</v>
      </c>
      <c r="G106" s="288">
        <v>71926749</v>
      </c>
      <c r="H106" s="288">
        <v>71975690</v>
      </c>
      <c r="I106" s="288">
        <v>72023781</v>
      </c>
      <c r="J106" s="288">
        <v>71891150</v>
      </c>
      <c r="K106" s="288">
        <v>71989457</v>
      </c>
      <c r="L106" s="288">
        <v>72082780</v>
      </c>
      <c r="M106" s="288">
        <v>72638522</v>
      </c>
      <c r="N106" s="340">
        <v>72741419</v>
      </c>
      <c r="O106" s="340">
        <v>72903256</v>
      </c>
      <c r="P106" s="340">
        <v>73329374</v>
      </c>
      <c r="Q106" s="340">
        <v>73478384</v>
      </c>
      <c r="R106" s="340">
        <v>73615014</v>
      </c>
      <c r="S106" s="340">
        <v>75235470</v>
      </c>
      <c r="T106" s="340">
        <f t="shared" si="39"/>
        <v>72687495</v>
      </c>
      <c r="U106" s="288">
        <f t="shared" si="48"/>
        <v>72687495</v>
      </c>
      <c r="V106" s="288">
        <f t="shared" si="49"/>
        <v>0</v>
      </c>
      <c r="W106" s="217">
        <v>0</v>
      </c>
      <c r="X106" s="217">
        <f t="shared" si="52"/>
        <v>0</v>
      </c>
      <c r="Y106" s="261" t="s">
        <v>310</v>
      </c>
      <c r="Z106" s="257">
        <f>SUMIF('Allocation Factors'!$B$3:$B$88,'Accumulated Deferred Income Tax'!Y106,'Allocation Factors'!$P$3:$P$88)</f>
        <v>0</v>
      </c>
      <c r="AA106" s="357">
        <f t="shared" si="55"/>
        <v>0</v>
      </c>
      <c r="AB106" s="357">
        <f t="shared" si="56"/>
        <v>0</v>
      </c>
      <c r="AC106" s="288">
        <f t="shared" si="57"/>
        <v>0</v>
      </c>
      <c r="AH106" s="65"/>
    </row>
    <row r="107" spans="1:34" s="172" customFormat="1">
      <c r="A107" s="261">
        <v>287340</v>
      </c>
      <c r="B107" s="261">
        <v>190</v>
      </c>
      <c r="C107" s="42" t="s">
        <v>378</v>
      </c>
      <c r="D107" s="338">
        <v>220.1</v>
      </c>
      <c r="E107" s="302" t="s">
        <v>8</v>
      </c>
      <c r="F107" s="261" t="s">
        <v>9</v>
      </c>
      <c r="G107" s="288">
        <v>4687064</v>
      </c>
      <c r="H107" s="288">
        <v>4815590</v>
      </c>
      <c r="I107" s="288">
        <v>4856232</v>
      </c>
      <c r="J107" s="288">
        <v>4974099</v>
      </c>
      <c r="K107" s="288">
        <v>4773297</v>
      </c>
      <c r="L107" s="288">
        <v>4867530</v>
      </c>
      <c r="M107" s="288">
        <v>4608428</v>
      </c>
      <c r="N107" s="340">
        <v>4608428</v>
      </c>
      <c r="O107" s="340">
        <v>4885885</v>
      </c>
      <c r="P107" s="340">
        <v>4822803</v>
      </c>
      <c r="Q107" s="340">
        <v>4841572</v>
      </c>
      <c r="R107" s="340">
        <v>4873422</v>
      </c>
      <c r="S107" s="340">
        <v>4912025</v>
      </c>
      <c r="T107" s="340">
        <f t="shared" si="39"/>
        <v>4810569</v>
      </c>
      <c r="U107" s="288">
        <f t="shared" si="48"/>
        <v>4810569</v>
      </c>
      <c r="V107" s="288">
        <f t="shared" si="49"/>
        <v>4810569</v>
      </c>
      <c r="W107" s="217">
        <v>0</v>
      </c>
      <c r="X107" s="217">
        <f t="shared" si="52"/>
        <v>4810569</v>
      </c>
      <c r="Y107" s="261" t="s">
        <v>51</v>
      </c>
      <c r="Z107" s="257">
        <f>SUMIF('Allocation Factors'!$B$3:$B$88,'Accumulated Deferred Income Tax'!Y107,'Allocation Factors'!$P$3:$P$88)</f>
        <v>0.13627237107686591</v>
      </c>
      <c r="AA107" s="357">
        <f t="shared" si="55"/>
        <v>655548</v>
      </c>
      <c r="AB107" s="357">
        <f t="shared" ref="AB107:AB125" si="58">ROUND(W107*Z107,0)</f>
        <v>0</v>
      </c>
      <c r="AC107" s="288">
        <f t="shared" ref="AC107:AC125" si="59">SUM(AA107:AB107)</f>
        <v>655548</v>
      </c>
      <c r="AH107" s="65"/>
    </row>
    <row r="108" spans="1:34" s="172" customFormat="1">
      <c r="A108" s="261" t="s">
        <v>643</v>
      </c>
      <c r="B108" s="261">
        <v>190</v>
      </c>
      <c r="C108" s="471" t="s">
        <v>454</v>
      </c>
      <c r="D108" s="477" t="s">
        <v>644</v>
      </c>
      <c r="E108" s="302">
        <v>4.5</v>
      </c>
      <c r="F108" s="261" t="s">
        <v>9</v>
      </c>
      <c r="G108" s="288">
        <v>34705378</v>
      </c>
      <c r="H108" s="288">
        <v>34606540</v>
      </c>
      <c r="I108" s="288">
        <v>34604696</v>
      </c>
      <c r="J108" s="288">
        <v>34518028</v>
      </c>
      <c r="K108" s="288">
        <v>34463031</v>
      </c>
      <c r="L108" s="288">
        <v>34471314</v>
      </c>
      <c r="M108" s="288">
        <v>34476231</v>
      </c>
      <c r="N108" s="340">
        <v>34783563</v>
      </c>
      <c r="O108" s="340">
        <v>34786595</v>
      </c>
      <c r="P108" s="340">
        <v>34792906</v>
      </c>
      <c r="Q108" s="340">
        <v>34848226</v>
      </c>
      <c r="R108" s="340">
        <v>34930099</v>
      </c>
      <c r="S108" s="340">
        <v>56514749</v>
      </c>
      <c r="T108" s="340">
        <f t="shared" si="39"/>
        <v>35574274</v>
      </c>
      <c r="U108" s="288">
        <f t="shared" si="48"/>
        <v>35574274</v>
      </c>
      <c r="V108" s="288">
        <f t="shared" si="49"/>
        <v>35574274</v>
      </c>
      <c r="W108" s="217">
        <v>-35382985</v>
      </c>
      <c r="X108" s="217">
        <f t="shared" si="52"/>
        <v>191289</v>
      </c>
      <c r="Y108" s="261" t="s">
        <v>10</v>
      </c>
      <c r="Z108" s="257">
        <f>SUMIF('Allocation Factors'!$B$3:$B$88,'Accumulated Deferred Income Tax'!Y108,'Allocation Factors'!$P$3:$P$88)</f>
        <v>7.0845810240555085E-2</v>
      </c>
      <c r="AA108" s="357">
        <f t="shared" si="55"/>
        <v>2520288</v>
      </c>
      <c r="AB108" s="357">
        <f t="shared" si="58"/>
        <v>-2506736</v>
      </c>
      <c r="AC108" s="288">
        <f t="shared" si="59"/>
        <v>13552</v>
      </c>
      <c r="AH108" s="65"/>
    </row>
    <row r="109" spans="1:34" s="172" customFormat="1">
      <c r="A109" s="261">
        <v>287354</v>
      </c>
      <c r="B109" s="261">
        <v>190</v>
      </c>
      <c r="C109" s="42" t="s">
        <v>239</v>
      </c>
      <c r="D109" s="338">
        <v>505.15</v>
      </c>
      <c r="E109" s="302" t="s">
        <v>8</v>
      </c>
      <c r="F109" s="261" t="s">
        <v>312</v>
      </c>
      <c r="G109" s="288">
        <v>749433</v>
      </c>
      <c r="H109" s="288">
        <v>749431</v>
      </c>
      <c r="I109" s="288">
        <v>749431</v>
      </c>
      <c r="J109" s="288">
        <v>804751</v>
      </c>
      <c r="K109" s="288">
        <v>804674</v>
      </c>
      <c r="L109" s="288">
        <v>872364</v>
      </c>
      <c r="M109" s="288">
        <v>872364</v>
      </c>
      <c r="N109" s="340">
        <v>872364</v>
      </c>
      <c r="O109" s="340">
        <v>896951</v>
      </c>
      <c r="P109" s="340">
        <v>405219</v>
      </c>
      <c r="Q109" s="340">
        <v>405219</v>
      </c>
      <c r="R109" s="340">
        <v>405219</v>
      </c>
      <c r="S109" s="340">
        <v>405219</v>
      </c>
      <c r="T109" s="340">
        <f t="shared" si="39"/>
        <v>701276</v>
      </c>
      <c r="U109" s="288">
        <f t="shared" si="48"/>
        <v>701276</v>
      </c>
      <c r="V109" s="288">
        <f t="shared" si="49"/>
        <v>0</v>
      </c>
      <c r="W109" s="217">
        <v>0</v>
      </c>
      <c r="X109" s="217">
        <f t="shared" si="52"/>
        <v>0</v>
      </c>
      <c r="Y109" s="261" t="s">
        <v>310</v>
      </c>
      <c r="Z109" s="257">
        <f>SUMIF('Allocation Factors'!$B$3:$B$88,'Accumulated Deferred Income Tax'!Y109,'Allocation Factors'!$P$3:$P$88)</f>
        <v>0</v>
      </c>
      <c r="AA109" s="357">
        <f t="shared" si="55"/>
        <v>0</v>
      </c>
      <c r="AB109" s="357">
        <f t="shared" si="58"/>
        <v>0</v>
      </c>
      <c r="AC109" s="288">
        <f t="shared" si="59"/>
        <v>0</v>
      </c>
      <c r="AH109" s="65"/>
    </row>
    <row r="110" spans="1:34" s="172" customFormat="1">
      <c r="A110" s="261">
        <v>287370</v>
      </c>
      <c r="B110" s="261">
        <v>190</v>
      </c>
      <c r="C110" s="42" t="s">
        <v>54</v>
      </c>
      <c r="D110" s="338">
        <v>425.21499999999997</v>
      </c>
      <c r="E110" s="302" t="s">
        <v>8</v>
      </c>
      <c r="F110" s="261" t="s">
        <v>9</v>
      </c>
      <c r="G110" s="288">
        <v>94232</v>
      </c>
      <c r="H110" s="288">
        <v>1445221</v>
      </c>
      <c r="I110" s="288">
        <v>1297733</v>
      </c>
      <c r="J110" s="288">
        <v>1150246</v>
      </c>
      <c r="K110" s="288">
        <v>1125952</v>
      </c>
      <c r="L110" s="288">
        <v>977163</v>
      </c>
      <c r="M110" s="288">
        <v>828264</v>
      </c>
      <c r="N110" s="340">
        <v>799497</v>
      </c>
      <c r="O110" s="340">
        <v>650017</v>
      </c>
      <c r="P110" s="340">
        <v>500537</v>
      </c>
      <c r="Q110" s="340">
        <v>404251</v>
      </c>
      <c r="R110" s="340">
        <v>254207</v>
      </c>
      <c r="S110" s="340">
        <v>104163</v>
      </c>
      <c r="T110" s="340">
        <f t="shared" si="39"/>
        <v>794357</v>
      </c>
      <c r="U110" s="288">
        <f t="shared" si="48"/>
        <v>794357</v>
      </c>
      <c r="V110" s="288">
        <f t="shared" si="49"/>
        <v>794357</v>
      </c>
      <c r="W110" s="217">
        <v>0</v>
      </c>
      <c r="X110" s="217">
        <f t="shared" si="52"/>
        <v>794357</v>
      </c>
      <c r="Y110" s="261" t="s">
        <v>20</v>
      </c>
      <c r="Z110" s="257">
        <f>SUMIF('Allocation Factors'!$B$3:$B$88,'Accumulated Deferred Income Tax'!Y110,'Allocation Factors'!$P$3:$P$88)</f>
        <v>6.264027551852748E-2</v>
      </c>
      <c r="AA110" s="357">
        <f t="shared" si="55"/>
        <v>49759</v>
      </c>
      <c r="AB110" s="357">
        <f t="shared" si="58"/>
        <v>0</v>
      </c>
      <c r="AC110" s="288">
        <f t="shared" si="59"/>
        <v>49759</v>
      </c>
      <c r="AH110" s="65"/>
    </row>
    <row r="111" spans="1:34" s="172" customFormat="1">
      <c r="A111" s="261">
        <v>287371</v>
      </c>
      <c r="B111" s="261">
        <v>190</v>
      </c>
      <c r="C111" s="42" t="s">
        <v>746</v>
      </c>
      <c r="D111" s="338">
        <v>930.1</v>
      </c>
      <c r="E111" s="302" t="s">
        <v>8</v>
      </c>
      <c r="F111" s="261" t="s">
        <v>9</v>
      </c>
      <c r="G111" s="288">
        <v>902107</v>
      </c>
      <c r="H111" s="288">
        <v>902106</v>
      </c>
      <c r="I111" s="288">
        <v>902106</v>
      </c>
      <c r="J111" s="288">
        <v>902106</v>
      </c>
      <c r="K111" s="288">
        <v>902106</v>
      </c>
      <c r="L111" s="288">
        <v>902106</v>
      </c>
      <c r="M111" s="288">
        <v>584208</v>
      </c>
      <c r="N111" s="340">
        <v>584208</v>
      </c>
      <c r="O111" s="340">
        <v>584208</v>
      </c>
      <c r="P111" s="340">
        <v>584208</v>
      </c>
      <c r="Q111" s="340">
        <v>584208</v>
      </c>
      <c r="R111" s="340">
        <v>584208</v>
      </c>
      <c r="S111" s="340">
        <v>584208</v>
      </c>
      <c r="T111" s="340">
        <f t="shared" si="39"/>
        <v>729911</v>
      </c>
      <c r="U111" s="288">
        <f t="shared" si="48"/>
        <v>729911</v>
      </c>
      <c r="V111" s="288">
        <f t="shared" si="49"/>
        <v>729911</v>
      </c>
      <c r="W111" s="217">
        <v>0</v>
      </c>
      <c r="X111" s="217">
        <f t="shared" si="52"/>
        <v>729911</v>
      </c>
      <c r="Y111" s="261" t="s">
        <v>18</v>
      </c>
      <c r="Z111" s="257">
        <f>SUMIF('Allocation Factors'!$B$3:$B$88,'Accumulated Deferred Income Tax'!Y111,'Allocation Factors'!$P$3:$P$88)</f>
        <v>7.9787774498314715E-2</v>
      </c>
      <c r="AA111" s="357">
        <f t="shared" si="55"/>
        <v>58238</v>
      </c>
      <c r="AB111" s="357">
        <f t="shared" si="58"/>
        <v>0</v>
      </c>
      <c r="AC111" s="288">
        <f t="shared" si="59"/>
        <v>58238</v>
      </c>
      <c r="AH111" s="65"/>
    </row>
    <row r="112" spans="1:34" s="172" customFormat="1">
      <c r="A112" s="261">
        <v>287373</v>
      </c>
      <c r="B112" s="261">
        <v>190</v>
      </c>
      <c r="C112" s="42" t="s">
        <v>455</v>
      </c>
      <c r="D112" s="338">
        <v>910.58</v>
      </c>
      <c r="E112" s="302" t="s">
        <v>8</v>
      </c>
      <c r="F112" s="261" t="s">
        <v>312</v>
      </c>
      <c r="G112" s="288">
        <v>559162</v>
      </c>
      <c r="H112" s="288">
        <v>556597</v>
      </c>
      <c r="I112" s="288">
        <v>551858</v>
      </c>
      <c r="J112" s="288">
        <v>549601</v>
      </c>
      <c r="K112" s="288">
        <v>548684</v>
      </c>
      <c r="L112" s="288">
        <v>547097</v>
      </c>
      <c r="M112" s="288">
        <v>546673</v>
      </c>
      <c r="N112" s="340">
        <v>545702</v>
      </c>
      <c r="O112" s="340">
        <v>544201</v>
      </c>
      <c r="P112" s="340">
        <v>543600</v>
      </c>
      <c r="Q112" s="340">
        <v>543070</v>
      </c>
      <c r="R112" s="340">
        <v>537207</v>
      </c>
      <c r="S112" s="340">
        <v>526001</v>
      </c>
      <c r="T112" s="340">
        <f t="shared" si="39"/>
        <v>546406</v>
      </c>
      <c r="U112" s="288">
        <f t="shared" si="48"/>
        <v>546406</v>
      </c>
      <c r="V112" s="288">
        <f t="shared" si="49"/>
        <v>0</v>
      </c>
      <c r="W112" s="217">
        <v>0</v>
      </c>
      <c r="X112" s="217">
        <f t="shared" si="52"/>
        <v>0</v>
      </c>
      <c r="Y112" s="261" t="s">
        <v>310</v>
      </c>
      <c r="Z112" s="257">
        <f>SUMIF('Allocation Factors'!$B$3:$B$88,'Accumulated Deferred Income Tax'!Y112,'Allocation Factors'!$P$3:$P$88)</f>
        <v>0</v>
      </c>
      <c r="AA112" s="357">
        <f t="shared" si="55"/>
        <v>0</v>
      </c>
      <c r="AB112" s="357">
        <f t="shared" si="58"/>
        <v>0</v>
      </c>
      <c r="AC112" s="288">
        <f t="shared" si="59"/>
        <v>0</v>
      </c>
      <c r="AH112" s="65"/>
    </row>
    <row r="113" spans="1:34" s="172" customFormat="1">
      <c r="A113" s="261">
        <v>287374</v>
      </c>
      <c r="B113" s="261">
        <v>190</v>
      </c>
      <c r="C113" s="42" t="s">
        <v>472</v>
      </c>
      <c r="D113" s="338">
        <v>100.105</v>
      </c>
      <c r="E113" s="302" t="s">
        <v>8</v>
      </c>
      <c r="F113" s="261" t="s">
        <v>9</v>
      </c>
      <c r="G113" s="288">
        <v>806254</v>
      </c>
      <c r="H113" s="288">
        <v>571695</v>
      </c>
      <c r="I113" s="288">
        <v>397656</v>
      </c>
      <c r="J113" s="288">
        <v>283589</v>
      </c>
      <c r="K113" s="288">
        <v>213213</v>
      </c>
      <c r="L113" s="288">
        <v>120365</v>
      </c>
      <c r="M113" s="288">
        <v>0</v>
      </c>
      <c r="N113" s="340">
        <v>0</v>
      </c>
      <c r="O113" s="340">
        <v>0</v>
      </c>
      <c r="P113" s="340">
        <v>0</v>
      </c>
      <c r="Q113" s="340">
        <v>0</v>
      </c>
      <c r="R113" s="340">
        <v>0</v>
      </c>
      <c r="S113" s="340">
        <v>0</v>
      </c>
      <c r="T113" s="340">
        <f t="shared" si="39"/>
        <v>165804</v>
      </c>
      <c r="U113" s="288">
        <f t="shared" si="48"/>
        <v>165804</v>
      </c>
      <c r="V113" s="288">
        <f t="shared" si="49"/>
        <v>165804</v>
      </c>
      <c r="W113" s="217">
        <v>0</v>
      </c>
      <c r="X113" s="217">
        <f t="shared" si="52"/>
        <v>165804</v>
      </c>
      <c r="Y113" s="261" t="s">
        <v>25</v>
      </c>
      <c r="Z113" s="257">
        <f>SUMIF('Allocation Factors'!$B$3:$B$88,'Accumulated Deferred Income Tax'!Y113,'Allocation Factors'!$P$3:$P$88)</f>
        <v>1</v>
      </c>
      <c r="AA113" s="357">
        <f t="shared" si="55"/>
        <v>165804</v>
      </c>
      <c r="AB113" s="357">
        <f t="shared" si="58"/>
        <v>0</v>
      </c>
      <c r="AC113" s="288">
        <f t="shared" si="59"/>
        <v>165804</v>
      </c>
      <c r="AH113" s="65"/>
    </row>
    <row r="114" spans="1:34" s="172" customFormat="1">
      <c r="A114" s="261">
        <v>287389</v>
      </c>
      <c r="B114" s="261">
        <v>190</v>
      </c>
      <c r="C114" s="42" t="s">
        <v>398</v>
      </c>
      <c r="D114" s="338">
        <v>610.14499999999998</v>
      </c>
      <c r="E114" s="302" t="s">
        <v>8</v>
      </c>
      <c r="F114" s="261" t="s">
        <v>9</v>
      </c>
      <c r="G114" s="288">
        <v>989990</v>
      </c>
      <c r="H114" s="288">
        <v>1180792</v>
      </c>
      <c r="I114" s="288">
        <v>1250066</v>
      </c>
      <c r="J114" s="288">
        <v>1132993</v>
      </c>
      <c r="K114" s="288">
        <v>1170305</v>
      </c>
      <c r="L114" s="288">
        <v>1113904</v>
      </c>
      <c r="M114" s="288">
        <v>867977</v>
      </c>
      <c r="N114" s="340">
        <v>837592</v>
      </c>
      <c r="O114" s="340">
        <v>951095</v>
      </c>
      <c r="P114" s="340">
        <v>864248</v>
      </c>
      <c r="Q114" s="340">
        <v>932990</v>
      </c>
      <c r="R114" s="340">
        <v>788570</v>
      </c>
      <c r="S114" s="340">
        <v>652451</v>
      </c>
      <c r="T114" s="340">
        <f t="shared" si="39"/>
        <v>992646</v>
      </c>
      <c r="U114" s="288">
        <f t="shared" si="48"/>
        <v>992646</v>
      </c>
      <c r="V114" s="288">
        <f t="shared" si="49"/>
        <v>992646</v>
      </c>
      <c r="W114" s="217">
        <v>0</v>
      </c>
      <c r="X114" s="217">
        <f t="shared" si="52"/>
        <v>992646</v>
      </c>
      <c r="Y114" s="261" t="s">
        <v>14</v>
      </c>
      <c r="Z114" s="257">
        <f>SUMIF('Allocation Factors'!$B$3:$B$88,'Accumulated Deferred Income Tax'!Y114,'Allocation Factors'!$P$3:$P$88)</f>
        <v>0</v>
      </c>
      <c r="AA114" s="357">
        <f t="shared" si="55"/>
        <v>0</v>
      </c>
      <c r="AB114" s="357">
        <f t="shared" si="58"/>
        <v>0</v>
      </c>
      <c r="AC114" s="288">
        <f t="shared" si="59"/>
        <v>0</v>
      </c>
      <c r="AH114" s="65"/>
    </row>
    <row r="115" spans="1:34" s="172" customFormat="1">
      <c r="A115" s="261">
        <v>287390</v>
      </c>
      <c r="B115" s="261">
        <v>190</v>
      </c>
      <c r="C115" s="42" t="s">
        <v>682</v>
      </c>
      <c r="D115" s="338">
        <v>610.14099999999996</v>
      </c>
      <c r="E115" s="302" t="s">
        <v>8</v>
      </c>
      <c r="F115" s="261" t="s">
        <v>312</v>
      </c>
      <c r="G115" s="288">
        <v>454879</v>
      </c>
      <c r="H115" s="288">
        <v>470776</v>
      </c>
      <c r="I115" s="288">
        <v>482232</v>
      </c>
      <c r="J115" s="288">
        <v>700026</v>
      </c>
      <c r="K115" s="288">
        <v>699958</v>
      </c>
      <c r="L115" s="288">
        <v>700026</v>
      </c>
      <c r="M115" s="288">
        <v>700026</v>
      </c>
      <c r="N115" s="340">
        <v>700026</v>
      </c>
      <c r="O115" s="340">
        <v>700026</v>
      </c>
      <c r="P115" s="340">
        <v>700026</v>
      </c>
      <c r="Q115" s="340">
        <v>700026</v>
      </c>
      <c r="R115" s="340">
        <v>700026</v>
      </c>
      <c r="S115" s="340">
        <v>700026</v>
      </c>
      <c r="T115" s="340">
        <f t="shared" si="39"/>
        <v>652552</v>
      </c>
      <c r="U115" s="288">
        <f t="shared" ref="U115:U141" si="60">+T115</f>
        <v>652552</v>
      </c>
      <c r="V115" s="288">
        <f t="shared" ref="V115:V141" si="61">IF(F115="U",U115,0)</f>
        <v>0</v>
      </c>
      <c r="W115" s="217">
        <v>0</v>
      </c>
      <c r="X115" s="217">
        <f t="shared" si="52"/>
        <v>0</v>
      </c>
      <c r="Y115" s="261" t="s">
        <v>310</v>
      </c>
      <c r="Z115" s="257">
        <f>SUMIF('Allocation Factors'!$B$3:$B$88,'Accumulated Deferred Income Tax'!Y115,'Allocation Factors'!$P$3:$P$88)</f>
        <v>0</v>
      </c>
      <c r="AA115" s="357">
        <f t="shared" ref="AA115" si="62">ROUND(V115*Z115,0)</f>
        <v>0</v>
      </c>
      <c r="AB115" s="357">
        <f t="shared" si="58"/>
        <v>0</v>
      </c>
      <c r="AC115" s="288">
        <f t="shared" si="59"/>
        <v>0</v>
      </c>
      <c r="AH115" s="65"/>
    </row>
    <row r="116" spans="1:34" s="172" customFormat="1">
      <c r="A116" s="261">
        <v>287391</v>
      </c>
      <c r="B116" s="261">
        <v>190</v>
      </c>
      <c r="C116" s="42" t="s">
        <v>390</v>
      </c>
      <c r="D116" s="338">
        <v>425.32</v>
      </c>
      <c r="E116" s="302" t="s">
        <v>8</v>
      </c>
      <c r="F116" s="261" t="s">
        <v>312</v>
      </c>
      <c r="G116" s="288">
        <v>5443515</v>
      </c>
      <c r="H116" s="288">
        <v>5443516</v>
      </c>
      <c r="I116" s="288">
        <v>5443516</v>
      </c>
      <c r="J116" s="288">
        <v>5401615</v>
      </c>
      <c r="K116" s="288">
        <v>5401087</v>
      </c>
      <c r="L116" s="288">
        <v>5401615</v>
      </c>
      <c r="M116" s="288">
        <v>5361821</v>
      </c>
      <c r="N116" s="340">
        <v>5361821</v>
      </c>
      <c r="O116" s="340">
        <v>5361821</v>
      </c>
      <c r="P116" s="340">
        <v>5318354</v>
      </c>
      <c r="Q116" s="340">
        <v>5318354</v>
      </c>
      <c r="R116" s="340">
        <v>5318354</v>
      </c>
      <c r="S116" s="340">
        <v>5274650</v>
      </c>
      <c r="T116" s="340">
        <f t="shared" si="39"/>
        <v>5374246</v>
      </c>
      <c r="U116" s="288">
        <f t="shared" si="60"/>
        <v>5374246</v>
      </c>
      <c r="V116" s="288">
        <f t="shared" si="61"/>
        <v>0</v>
      </c>
      <c r="W116" s="217">
        <v>0</v>
      </c>
      <c r="X116" s="217">
        <f t="shared" si="52"/>
        <v>0</v>
      </c>
      <c r="Y116" s="261" t="s">
        <v>310</v>
      </c>
      <c r="Z116" s="257">
        <f>SUMIF('Allocation Factors'!$B$3:$B$88,'Accumulated Deferred Income Tax'!Y116,'Allocation Factors'!$P$3:$P$88)</f>
        <v>0</v>
      </c>
      <c r="AA116" s="357">
        <f t="shared" si="55"/>
        <v>0</v>
      </c>
      <c r="AB116" s="357">
        <f t="shared" si="58"/>
        <v>0</v>
      </c>
      <c r="AC116" s="288">
        <f t="shared" si="59"/>
        <v>0</v>
      </c>
      <c r="AH116" s="65"/>
    </row>
    <row r="117" spans="1:34" s="172" customFormat="1">
      <c r="A117" s="261">
        <v>287392</v>
      </c>
      <c r="B117" s="261">
        <v>190</v>
      </c>
      <c r="C117" s="42" t="s">
        <v>31</v>
      </c>
      <c r="D117" s="338">
        <v>425.12</v>
      </c>
      <c r="E117" s="302" t="s">
        <v>8</v>
      </c>
      <c r="F117" s="261" t="s">
        <v>312</v>
      </c>
      <c r="G117" s="288">
        <v>4097317</v>
      </c>
      <c r="H117" s="288">
        <v>4097317</v>
      </c>
      <c r="I117" s="288">
        <v>4097317</v>
      </c>
      <c r="J117" s="288">
        <v>4088716</v>
      </c>
      <c r="K117" s="288">
        <v>4088316</v>
      </c>
      <c r="L117" s="288">
        <v>4088716</v>
      </c>
      <c r="M117" s="288">
        <v>4081654</v>
      </c>
      <c r="N117" s="340">
        <v>4081654</v>
      </c>
      <c r="O117" s="340">
        <v>4081654</v>
      </c>
      <c r="P117" s="340">
        <v>4072785</v>
      </c>
      <c r="Q117" s="340">
        <v>4072785</v>
      </c>
      <c r="R117" s="340">
        <v>4072785</v>
      </c>
      <c r="S117" s="340">
        <v>4063818</v>
      </c>
      <c r="T117" s="340">
        <f t="shared" si="39"/>
        <v>4083689</v>
      </c>
      <c r="U117" s="288">
        <f t="shared" si="60"/>
        <v>4083689</v>
      </c>
      <c r="V117" s="288">
        <f t="shared" si="61"/>
        <v>0</v>
      </c>
      <c r="W117" s="217">
        <v>0</v>
      </c>
      <c r="X117" s="217">
        <f t="shared" si="52"/>
        <v>0</v>
      </c>
      <c r="Y117" s="261" t="s">
        <v>310</v>
      </c>
      <c r="Z117" s="257">
        <f>SUMIF('Allocation Factors'!$B$3:$B$88,'Accumulated Deferred Income Tax'!Y117,'Allocation Factors'!$P$3:$P$88)</f>
        <v>0</v>
      </c>
      <c r="AA117" s="357">
        <f t="shared" si="55"/>
        <v>0</v>
      </c>
      <c r="AB117" s="357">
        <f t="shared" si="58"/>
        <v>0</v>
      </c>
      <c r="AC117" s="288">
        <f t="shared" si="59"/>
        <v>0</v>
      </c>
      <c r="AH117" s="65"/>
    </row>
    <row r="118" spans="1:34" s="172" customFormat="1">
      <c r="A118" s="261">
        <v>287393</v>
      </c>
      <c r="B118" s="261">
        <v>190</v>
      </c>
      <c r="C118" s="42" t="s">
        <v>443</v>
      </c>
      <c r="D118" s="338">
        <v>425.11</v>
      </c>
      <c r="E118" s="302" t="s">
        <v>8</v>
      </c>
      <c r="F118" s="261" t="s">
        <v>312</v>
      </c>
      <c r="G118" s="288">
        <v>19093</v>
      </c>
      <c r="H118" s="288">
        <v>18453</v>
      </c>
      <c r="I118" s="288">
        <v>17816</v>
      </c>
      <c r="J118" s="288">
        <v>17180</v>
      </c>
      <c r="K118" s="288">
        <v>16545</v>
      </c>
      <c r="L118" s="288">
        <v>15909</v>
      </c>
      <c r="M118" s="288">
        <v>15272</v>
      </c>
      <c r="N118" s="340">
        <v>15272</v>
      </c>
      <c r="O118" s="340">
        <v>15272</v>
      </c>
      <c r="P118" s="340">
        <v>13363</v>
      </c>
      <c r="Q118" s="340">
        <v>13363</v>
      </c>
      <c r="R118" s="340">
        <v>13363</v>
      </c>
      <c r="S118" s="340">
        <v>11453</v>
      </c>
      <c r="T118" s="340">
        <f t="shared" si="39"/>
        <v>15590</v>
      </c>
      <c r="U118" s="288">
        <f t="shared" si="60"/>
        <v>15590</v>
      </c>
      <c r="V118" s="288">
        <f t="shared" si="61"/>
        <v>0</v>
      </c>
      <c r="W118" s="217">
        <v>0</v>
      </c>
      <c r="X118" s="217">
        <f t="shared" si="52"/>
        <v>0</v>
      </c>
      <c r="Y118" s="261" t="s">
        <v>310</v>
      </c>
      <c r="Z118" s="257">
        <f>SUMIF('Allocation Factors'!$B$3:$B$88,'Accumulated Deferred Income Tax'!Y118,'Allocation Factors'!$P$3:$P$88)</f>
        <v>0</v>
      </c>
      <c r="AA118" s="357">
        <f t="shared" si="55"/>
        <v>0</v>
      </c>
      <c r="AB118" s="357">
        <f t="shared" si="58"/>
        <v>0</v>
      </c>
      <c r="AC118" s="288">
        <f t="shared" si="59"/>
        <v>0</v>
      </c>
      <c r="AH118" s="65"/>
    </row>
    <row r="119" spans="1:34" s="172" customFormat="1">
      <c r="A119" s="261">
        <v>287395</v>
      </c>
      <c r="B119" s="261">
        <v>190</v>
      </c>
      <c r="C119" s="42" t="s">
        <v>683</v>
      </c>
      <c r="D119" s="338">
        <v>730.17499999999995</v>
      </c>
      <c r="E119" s="302" t="s">
        <v>8</v>
      </c>
      <c r="F119" s="261" t="s">
        <v>312</v>
      </c>
      <c r="G119" s="288">
        <v>25225983</v>
      </c>
      <c r="H119" s="288">
        <v>25311713</v>
      </c>
      <c r="I119" s="288">
        <v>20675195</v>
      </c>
      <c r="J119" s="288">
        <v>36592074</v>
      </c>
      <c r="K119" s="288">
        <v>28562453</v>
      </c>
      <c r="L119" s="288">
        <v>20679304</v>
      </c>
      <c r="M119" s="288">
        <v>13041268</v>
      </c>
      <c r="N119" s="340">
        <v>29225864</v>
      </c>
      <c r="O119" s="340">
        <v>26301309</v>
      </c>
      <c r="P119" s="340">
        <v>48009690</v>
      </c>
      <c r="Q119" s="340">
        <v>78908749</v>
      </c>
      <c r="R119" s="340">
        <v>173414009</v>
      </c>
      <c r="S119" s="340">
        <v>54763566</v>
      </c>
      <c r="T119" s="340">
        <f t="shared" si="39"/>
        <v>45059700</v>
      </c>
      <c r="U119" s="288">
        <f t="shared" si="60"/>
        <v>45059700</v>
      </c>
      <c r="V119" s="288">
        <f t="shared" si="61"/>
        <v>0</v>
      </c>
      <c r="W119" s="217">
        <v>0</v>
      </c>
      <c r="X119" s="217">
        <f t="shared" si="52"/>
        <v>0</v>
      </c>
      <c r="Y119" s="261" t="s">
        <v>310</v>
      </c>
      <c r="Z119" s="257">
        <f>SUMIF('Allocation Factors'!$B$3:$B$88,'Accumulated Deferred Income Tax'!Y119,'Allocation Factors'!$P$3:$P$88)</f>
        <v>0</v>
      </c>
      <c r="AA119" s="357">
        <f t="shared" ref="AA119" si="63">ROUND(V119*Z119,0)</f>
        <v>0</v>
      </c>
      <c r="AB119" s="357">
        <f t="shared" si="58"/>
        <v>0</v>
      </c>
      <c r="AC119" s="288">
        <f t="shared" si="59"/>
        <v>0</v>
      </c>
      <c r="AH119" s="65"/>
    </row>
    <row r="120" spans="1:34" s="172" customFormat="1">
      <c r="A120" s="261">
        <v>287399</v>
      </c>
      <c r="B120" s="261">
        <v>190</v>
      </c>
      <c r="C120" s="42" t="s">
        <v>39</v>
      </c>
      <c r="D120" s="338">
        <v>920.15</v>
      </c>
      <c r="E120" s="302" t="s">
        <v>8</v>
      </c>
      <c r="F120" s="261" t="s">
        <v>312</v>
      </c>
      <c r="G120" s="288">
        <v>6379799</v>
      </c>
      <c r="H120" s="288">
        <v>6444756</v>
      </c>
      <c r="I120" s="288">
        <v>6469152</v>
      </c>
      <c r="J120" s="288">
        <v>6530403</v>
      </c>
      <c r="K120" s="288">
        <v>6600968</v>
      </c>
      <c r="L120" s="288">
        <v>6677290</v>
      </c>
      <c r="M120" s="288">
        <v>5397392</v>
      </c>
      <c r="N120" s="340">
        <v>5368061</v>
      </c>
      <c r="O120" s="340">
        <v>5434086</v>
      </c>
      <c r="P120" s="340">
        <v>5495945</v>
      </c>
      <c r="Q120" s="340">
        <v>5483491</v>
      </c>
      <c r="R120" s="340">
        <v>5501524</v>
      </c>
      <c r="S120" s="340">
        <v>5542341</v>
      </c>
      <c r="T120" s="340">
        <f t="shared" si="39"/>
        <v>5947012</v>
      </c>
      <c r="U120" s="288">
        <f t="shared" si="60"/>
        <v>5947012</v>
      </c>
      <c r="V120" s="288">
        <f t="shared" si="61"/>
        <v>0</v>
      </c>
      <c r="W120" s="217">
        <v>0</v>
      </c>
      <c r="X120" s="217">
        <f t="shared" si="52"/>
        <v>0</v>
      </c>
      <c r="Y120" s="261" t="s">
        <v>310</v>
      </c>
      <c r="Z120" s="257">
        <f>SUMIF('Allocation Factors'!$B$3:$B$88,'Accumulated Deferred Income Tax'!Y120,'Allocation Factors'!$P$3:$P$88)</f>
        <v>0</v>
      </c>
      <c r="AA120" s="357">
        <f t="shared" si="55"/>
        <v>0</v>
      </c>
      <c r="AB120" s="357">
        <f t="shared" si="58"/>
        <v>0</v>
      </c>
      <c r="AC120" s="288">
        <f t="shared" si="59"/>
        <v>0</v>
      </c>
      <c r="AH120" s="65"/>
    </row>
    <row r="121" spans="1:34" s="172" customFormat="1">
      <c r="A121" s="261">
        <v>287414</v>
      </c>
      <c r="B121" s="261">
        <v>190</v>
      </c>
      <c r="C121" s="42" t="s">
        <v>394</v>
      </c>
      <c r="D121" s="338">
        <v>505.7</v>
      </c>
      <c r="E121" s="302" t="s">
        <v>8</v>
      </c>
      <c r="F121" s="261" t="s">
        <v>9</v>
      </c>
      <c r="G121" s="288">
        <v>5532</v>
      </c>
      <c r="H121" s="288">
        <v>6454</v>
      </c>
      <c r="I121" s="288">
        <v>7376</v>
      </c>
      <c r="J121" s="288">
        <v>8298</v>
      </c>
      <c r="K121" s="288">
        <v>9220</v>
      </c>
      <c r="L121" s="288">
        <v>10142</v>
      </c>
      <c r="M121" s="288">
        <v>0</v>
      </c>
      <c r="N121" s="340">
        <v>512</v>
      </c>
      <c r="O121" s="340">
        <v>1024</v>
      </c>
      <c r="P121" s="340">
        <v>1536</v>
      </c>
      <c r="Q121" s="340">
        <v>2048</v>
      </c>
      <c r="R121" s="340">
        <v>2560</v>
      </c>
      <c r="S121" s="340">
        <v>3073</v>
      </c>
      <c r="T121" s="340">
        <f t="shared" si="39"/>
        <v>4456</v>
      </c>
      <c r="U121" s="288">
        <f t="shared" si="60"/>
        <v>4456</v>
      </c>
      <c r="V121" s="288">
        <f t="shared" si="61"/>
        <v>4456</v>
      </c>
      <c r="W121" s="217">
        <v>0</v>
      </c>
      <c r="X121" s="217">
        <f t="shared" si="52"/>
        <v>4456</v>
      </c>
      <c r="Y121" s="261" t="s">
        <v>10</v>
      </c>
      <c r="Z121" s="257">
        <f>SUMIF('Allocation Factors'!$B$3:$B$88,'Accumulated Deferred Income Tax'!Y121,'Allocation Factors'!$P$3:$P$88)</f>
        <v>7.0845810240555085E-2</v>
      </c>
      <c r="AA121" s="357">
        <f t="shared" si="55"/>
        <v>316</v>
      </c>
      <c r="AB121" s="357">
        <f t="shared" si="58"/>
        <v>0</v>
      </c>
      <c r="AC121" s="288">
        <f t="shared" si="59"/>
        <v>316</v>
      </c>
      <c r="AH121" s="65"/>
    </row>
    <row r="122" spans="1:34" s="172" customFormat="1">
      <c r="A122" s="261">
        <v>287415</v>
      </c>
      <c r="B122" s="261">
        <v>190</v>
      </c>
      <c r="C122" s="42" t="s">
        <v>422</v>
      </c>
      <c r="D122" s="338">
        <v>205.2</v>
      </c>
      <c r="E122" s="302" t="s">
        <v>8</v>
      </c>
      <c r="F122" s="261" t="s">
        <v>9</v>
      </c>
      <c r="G122" s="288">
        <v>597488</v>
      </c>
      <c r="H122" s="288">
        <v>596960</v>
      </c>
      <c r="I122" s="288">
        <v>383332</v>
      </c>
      <c r="J122" s="288">
        <v>396673</v>
      </c>
      <c r="K122" s="288">
        <v>392820</v>
      </c>
      <c r="L122" s="288">
        <v>392860</v>
      </c>
      <c r="M122" s="288">
        <v>406015</v>
      </c>
      <c r="N122" s="340">
        <v>405574</v>
      </c>
      <c r="O122" s="340">
        <v>404914</v>
      </c>
      <c r="P122" s="340">
        <v>430639</v>
      </c>
      <c r="Q122" s="340">
        <v>432041</v>
      </c>
      <c r="R122" s="340">
        <v>433686</v>
      </c>
      <c r="S122" s="340">
        <v>455807</v>
      </c>
      <c r="T122" s="340">
        <f t="shared" si="39"/>
        <v>433513</v>
      </c>
      <c r="U122" s="288">
        <f t="shared" si="60"/>
        <v>433513</v>
      </c>
      <c r="V122" s="288">
        <f t="shared" si="61"/>
        <v>433513</v>
      </c>
      <c r="W122" s="217">
        <v>0</v>
      </c>
      <c r="X122" s="217">
        <f t="shared" si="52"/>
        <v>433513</v>
      </c>
      <c r="Y122" s="261" t="s">
        <v>20</v>
      </c>
      <c r="Z122" s="257">
        <f>SUMIF('Allocation Factors'!$B$3:$B$88,'Accumulated Deferred Income Tax'!Y122,'Allocation Factors'!$P$3:$P$88)</f>
        <v>6.264027551852748E-2</v>
      </c>
      <c r="AA122" s="357">
        <f t="shared" si="55"/>
        <v>27155</v>
      </c>
      <c r="AB122" s="357">
        <f t="shared" si="58"/>
        <v>0</v>
      </c>
      <c r="AC122" s="288">
        <f t="shared" si="59"/>
        <v>27155</v>
      </c>
      <c r="AH122" s="65"/>
    </row>
    <row r="123" spans="1:34" s="172" customFormat="1">
      <c r="A123" s="261">
        <v>287417</v>
      </c>
      <c r="B123" s="261">
        <v>190</v>
      </c>
      <c r="C123" s="42" t="s">
        <v>396</v>
      </c>
      <c r="D123" s="338">
        <v>605.71</v>
      </c>
      <c r="E123" s="302" t="s">
        <v>8</v>
      </c>
      <c r="F123" s="261" t="s">
        <v>9</v>
      </c>
      <c r="G123" s="288">
        <v>630805</v>
      </c>
      <c r="H123" s="288">
        <v>621899</v>
      </c>
      <c r="I123" s="288">
        <v>620318</v>
      </c>
      <c r="J123" s="288">
        <v>584600</v>
      </c>
      <c r="K123" s="288">
        <v>573134</v>
      </c>
      <c r="L123" s="288">
        <v>572632</v>
      </c>
      <c r="M123" s="288">
        <v>571191</v>
      </c>
      <c r="N123" s="340">
        <v>568392</v>
      </c>
      <c r="O123" s="340">
        <v>565587</v>
      </c>
      <c r="P123" s="340">
        <v>564817</v>
      </c>
      <c r="Q123" s="340">
        <v>560303</v>
      </c>
      <c r="R123" s="340">
        <v>556138</v>
      </c>
      <c r="S123" s="340">
        <v>549978</v>
      </c>
      <c r="T123" s="340">
        <f t="shared" ref="T123:T178" si="64">ROUND(SUM(SUM(H123:R123)*2+S123+G123)/24,0)</f>
        <v>579117</v>
      </c>
      <c r="U123" s="288">
        <f t="shared" si="60"/>
        <v>579117</v>
      </c>
      <c r="V123" s="288">
        <f t="shared" si="61"/>
        <v>579117</v>
      </c>
      <c r="W123" s="217">
        <v>0</v>
      </c>
      <c r="X123" s="217">
        <f t="shared" si="52"/>
        <v>579117</v>
      </c>
      <c r="Y123" s="261" t="s">
        <v>14</v>
      </c>
      <c r="Z123" s="257">
        <f>SUMIF('Allocation Factors'!$B$3:$B$88,'Accumulated Deferred Income Tax'!Y123,'Allocation Factors'!$P$3:$P$88)</f>
        <v>0</v>
      </c>
      <c r="AA123" s="357">
        <f t="shared" si="55"/>
        <v>0</v>
      </c>
      <c r="AB123" s="357">
        <f t="shared" si="58"/>
        <v>0</v>
      </c>
      <c r="AC123" s="288">
        <f t="shared" si="59"/>
        <v>0</v>
      </c>
      <c r="AH123" s="65"/>
    </row>
    <row r="124" spans="1:34" s="172" customFormat="1">
      <c r="A124" s="261">
        <v>287418</v>
      </c>
      <c r="B124" s="261">
        <v>190</v>
      </c>
      <c r="C124" s="416" t="s">
        <v>546</v>
      </c>
      <c r="D124" s="338">
        <v>705.24099999999999</v>
      </c>
      <c r="E124" s="302" t="s">
        <v>8</v>
      </c>
      <c r="F124" s="261" t="s">
        <v>9</v>
      </c>
      <c r="G124" s="288">
        <v>106347</v>
      </c>
      <c r="H124" s="288">
        <v>136122</v>
      </c>
      <c r="I124" s="288">
        <v>167538</v>
      </c>
      <c r="J124" s="288">
        <v>187579</v>
      </c>
      <c r="K124" s="288">
        <v>181160</v>
      </c>
      <c r="L124" s="288">
        <v>170040</v>
      </c>
      <c r="M124" s="288">
        <v>153908</v>
      </c>
      <c r="N124" s="340">
        <v>124170</v>
      </c>
      <c r="O124" s="340">
        <v>93139</v>
      </c>
      <c r="P124" s="340">
        <v>67671</v>
      </c>
      <c r="Q124" s="340">
        <v>48078</v>
      </c>
      <c r="R124" s="340">
        <v>38558</v>
      </c>
      <c r="S124" s="340">
        <v>47295</v>
      </c>
      <c r="T124" s="340">
        <f t="shared" si="64"/>
        <v>120399</v>
      </c>
      <c r="U124" s="288">
        <f t="shared" si="60"/>
        <v>120399</v>
      </c>
      <c r="V124" s="288">
        <f t="shared" si="61"/>
        <v>120399</v>
      </c>
      <c r="W124" s="217">
        <v>0</v>
      </c>
      <c r="X124" s="217">
        <f t="shared" ref="X124" si="65">SUM(V124:W124)</f>
        <v>120399</v>
      </c>
      <c r="Y124" s="261" t="s">
        <v>14</v>
      </c>
      <c r="Z124" s="257">
        <f>SUMIF('Allocation Factors'!$B$3:$B$88,'Accumulated Deferred Income Tax'!Y124,'Allocation Factors'!$P$3:$P$88)</f>
        <v>0</v>
      </c>
      <c r="AA124" s="357">
        <f t="shared" ref="AA124" si="66">ROUND(V124*Z124,0)</f>
        <v>0</v>
      </c>
      <c r="AB124" s="357">
        <f t="shared" si="58"/>
        <v>0</v>
      </c>
      <c r="AC124" s="288">
        <f t="shared" si="59"/>
        <v>0</v>
      </c>
      <c r="AH124" s="65"/>
    </row>
    <row r="125" spans="1:34" s="172" customFormat="1">
      <c r="A125" s="261">
        <v>287430</v>
      </c>
      <c r="B125" s="261">
        <v>190</v>
      </c>
      <c r="C125" s="42" t="s">
        <v>240</v>
      </c>
      <c r="D125" s="338">
        <v>505.125</v>
      </c>
      <c r="E125" s="302" t="s">
        <v>8</v>
      </c>
      <c r="F125" s="261" t="s">
        <v>9</v>
      </c>
      <c r="G125" s="288">
        <v>3601327</v>
      </c>
      <c r="H125" s="288">
        <v>3618777</v>
      </c>
      <c r="I125" s="288">
        <v>3621604</v>
      </c>
      <c r="J125" s="288">
        <v>3631985</v>
      </c>
      <c r="K125" s="288">
        <v>3651153</v>
      </c>
      <c r="L125" s="288">
        <v>3652835</v>
      </c>
      <c r="M125" s="288">
        <v>3660987</v>
      </c>
      <c r="N125" s="340">
        <v>3675682</v>
      </c>
      <c r="O125" s="340">
        <v>3688586</v>
      </c>
      <c r="P125" s="340">
        <v>3701707</v>
      </c>
      <c r="Q125" s="340">
        <v>3722545</v>
      </c>
      <c r="R125" s="340">
        <v>3727636</v>
      </c>
      <c r="S125" s="340">
        <v>3731044</v>
      </c>
      <c r="T125" s="340">
        <f t="shared" si="64"/>
        <v>3668307</v>
      </c>
      <c r="U125" s="288">
        <f t="shared" si="60"/>
        <v>3668307</v>
      </c>
      <c r="V125" s="288">
        <f t="shared" si="61"/>
        <v>3668307</v>
      </c>
      <c r="W125" s="217">
        <v>0</v>
      </c>
      <c r="X125" s="217">
        <f t="shared" si="52"/>
        <v>3668307</v>
      </c>
      <c r="Y125" s="261" t="s">
        <v>102</v>
      </c>
      <c r="Z125" s="257">
        <f>SUMIF('Allocation Factors'!$B$3:$B$88,'Accumulated Deferred Income Tax'!Y125,'Allocation Factors'!$P$3:$P$88)</f>
        <v>0</v>
      </c>
      <c r="AA125" s="357">
        <f t="shared" si="55"/>
        <v>0</v>
      </c>
      <c r="AB125" s="357">
        <f t="shared" si="58"/>
        <v>0</v>
      </c>
      <c r="AC125" s="288">
        <f t="shared" si="59"/>
        <v>0</v>
      </c>
      <c r="AH125" s="65"/>
    </row>
    <row r="126" spans="1:34" s="172" customFormat="1">
      <c r="A126" s="261">
        <v>287437</v>
      </c>
      <c r="B126" s="261">
        <v>190</v>
      </c>
      <c r="C126" s="42" t="s">
        <v>543</v>
      </c>
      <c r="D126" s="338" t="s">
        <v>8</v>
      </c>
      <c r="E126" s="302" t="s">
        <v>8</v>
      </c>
      <c r="F126" s="261" t="s">
        <v>312</v>
      </c>
      <c r="G126" s="288">
        <v>66981586</v>
      </c>
      <c r="H126" s="288">
        <v>66981587</v>
      </c>
      <c r="I126" s="288">
        <v>66981587</v>
      </c>
      <c r="J126" s="288">
        <v>66981587</v>
      </c>
      <c r="K126" s="288">
        <v>66975042</v>
      </c>
      <c r="L126" s="288">
        <v>66976846</v>
      </c>
      <c r="M126" s="288">
        <v>66976846</v>
      </c>
      <c r="N126" s="340">
        <v>66976846</v>
      </c>
      <c r="O126" s="340">
        <v>66076095</v>
      </c>
      <c r="P126" s="340">
        <v>66076095</v>
      </c>
      <c r="Q126" s="340">
        <v>66076095</v>
      </c>
      <c r="R126" s="340">
        <v>66076095</v>
      </c>
      <c r="S126" s="340">
        <v>66076095</v>
      </c>
      <c r="T126" s="340">
        <f t="shared" si="64"/>
        <v>66640297</v>
      </c>
      <c r="U126" s="288">
        <f t="shared" si="60"/>
        <v>66640297</v>
      </c>
      <c r="V126" s="288">
        <f t="shared" si="61"/>
        <v>0</v>
      </c>
      <c r="W126" s="217">
        <v>0</v>
      </c>
      <c r="X126" s="217">
        <f t="shared" si="52"/>
        <v>0</v>
      </c>
      <c r="Y126" s="261" t="s">
        <v>310</v>
      </c>
      <c r="Z126" s="257">
        <f>SUMIF('Allocation Factors'!$B$3:$B$88,'Accumulated Deferred Income Tax'!Y126,'Allocation Factors'!$P$3:$P$88)</f>
        <v>0</v>
      </c>
      <c r="AA126" s="357">
        <f t="shared" si="55"/>
        <v>0</v>
      </c>
      <c r="AB126" s="357">
        <f t="shared" si="56"/>
        <v>0</v>
      </c>
      <c r="AC126" s="288">
        <f t="shared" si="57"/>
        <v>0</v>
      </c>
      <c r="AH126" s="65"/>
    </row>
    <row r="127" spans="1:34" s="172" customFormat="1">
      <c r="A127" s="261">
        <v>287441</v>
      </c>
      <c r="B127" s="261">
        <v>190</v>
      </c>
      <c r="C127" s="42" t="s">
        <v>395</v>
      </c>
      <c r="D127" s="338">
        <v>605.1</v>
      </c>
      <c r="E127" s="302" t="s">
        <v>8</v>
      </c>
      <c r="F127" s="261" t="s">
        <v>312</v>
      </c>
      <c r="G127" s="288">
        <v>1298704</v>
      </c>
      <c r="H127" s="288">
        <v>1295401</v>
      </c>
      <c r="I127" s="288">
        <v>1292738</v>
      </c>
      <c r="J127" s="288">
        <v>1288727</v>
      </c>
      <c r="K127" s="288">
        <v>1279527</v>
      </c>
      <c r="L127" s="288">
        <v>1275860</v>
      </c>
      <c r="M127" s="288">
        <v>1272062</v>
      </c>
      <c r="N127" s="340">
        <v>1265406</v>
      </c>
      <c r="O127" s="340">
        <v>1287207</v>
      </c>
      <c r="P127" s="340">
        <v>1281570</v>
      </c>
      <c r="Q127" s="340">
        <v>1275755</v>
      </c>
      <c r="R127" s="340">
        <v>1272170</v>
      </c>
      <c r="S127" s="340">
        <v>1268551</v>
      </c>
      <c r="T127" s="340">
        <f t="shared" si="64"/>
        <v>1280838</v>
      </c>
      <c r="U127" s="288">
        <f t="shared" si="60"/>
        <v>1280838</v>
      </c>
      <c r="V127" s="288">
        <f t="shared" si="61"/>
        <v>0</v>
      </c>
      <c r="W127" s="217">
        <v>0</v>
      </c>
      <c r="X127" s="217">
        <f>SUM(V127:W127)</f>
        <v>0</v>
      </c>
      <c r="Y127" s="261" t="s">
        <v>310</v>
      </c>
      <c r="Z127" s="257">
        <f>SUMIF('Allocation Factors'!$B$3:$B$88,'Accumulated Deferred Income Tax'!Y127,'Allocation Factors'!$P$3:$P$88)</f>
        <v>0</v>
      </c>
      <c r="AA127" s="357">
        <f t="shared" ref="AA127:AA153" si="67">ROUND(V127*Z127,0)</f>
        <v>0</v>
      </c>
      <c r="AB127" s="357">
        <f t="shared" ref="AB127:AB153" si="68">ROUND(W127*Z127,0)</f>
        <v>0</v>
      </c>
      <c r="AC127" s="288">
        <f t="shared" si="57"/>
        <v>0</v>
      </c>
      <c r="AH127" s="65"/>
    </row>
    <row r="128" spans="1:34" s="172" customFormat="1">
      <c r="A128" s="261">
        <v>287445</v>
      </c>
      <c r="B128" s="261">
        <v>190</v>
      </c>
      <c r="C128" s="42" t="s">
        <v>37</v>
      </c>
      <c r="D128" s="338">
        <v>610.14200000000005</v>
      </c>
      <c r="E128" s="302" t="s">
        <v>8</v>
      </c>
      <c r="F128" s="261" t="s">
        <v>312</v>
      </c>
      <c r="G128" s="288">
        <v>466291</v>
      </c>
      <c r="H128" s="288">
        <v>464864</v>
      </c>
      <c r="I128" s="288">
        <v>458408</v>
      </c>
      <c r="J128" s="288">
        <v>458910</v>
      </c>
      <c r="K128" s="288">
        <v>480892</v>
      </c>
      <c r="L128" s="288">
        <v>410278</v>
      </c>
      <c r="M128" s="288">
        <v>336911</v>
      </c>
      <c r="N128" s="340">
        <v>264017</v>
      </c>
      <c r="O128" s="340">
        <v>189009</v>
      </c>
      <c r="P128" s="340">
        <v>161004</v>
      </c>
      <c r="Q128" s="340">
        <v>150759</v>
      </c>
      <c r="R128" s="340">
        <v>142098</v>
      </c>
      <c r="S128" s="340">
        <v>134008</v>
      </c>
      <c r="T128" s="340">
        <f t="shared" si="64"/>
        <v>318108</v>
      </c>
      <c r="U128" s="288">
        <f t="shared" si="60"/>
        <v>318108</v>
      </c>
      <c r="V128" s="288">
        <f t="shared" si="61"/>
        <v>0</v>
      </c>
      <c r="W128" s="217">
        <v>0</v>
      </c>
      <c r="X128" s="217">
        <f t="shared" ref="X128:X159" si="69">SUM(V128:W128)</f>
        <v>0</v>
      </c>
      <c r="Y128" s="261" t="s">
        <v>310</v>
      </c>
      <c r="Z128" s="257">
        <f>SUMIF('Allocation Factors'!$B$3:$B$88,'Accumulated Deferred Income Tax'!Y128,'Allocation Factors'!$P$3:$P$88)</f>
        <v>0</v>
      </c>
      <c r="AA128" s="357">
        <f t="shared" si="67"/>
        <v>0</v>
      </c>
      <c r="AB128" s="357">
        <f t="shared" si="68"/>
        <v>0</v>
      </c>
      <c r="AC128" s="288">
        <f t="shared" si="57"/>
        <v>0</v>
      </c>
      <c r="AH128" s="65"/>
    </row>
    <row r="129" spans="1:34" s="172" customFormat="1">
      <c r="A129" s="261">
        <v>287447</v>
      </c>
      <c r="B129" s="261">
        <v>190</v>
      </c>
      <c r="C129" s="42" t="s">
        <v>412</v>
      </c>
      <c r="D129" s="338">
        <v>720.83</v>
      </c>
      <c r="E129" s="302" t="s">
        <v>8</v>
      </c>
      <c r="F129" s="261" t="s">
        <v>312</v>
      </c>
      <c r="G129" s="288">
        <v>2372785</v>
      </c>
      <c r="H129" s="288">
        <v>2388748</v>
      </c>
      <c r="I129" s="288">
        <v>2362681</v>
      </c>
      <c r="J129" s="288">
        <v>2378642</v>
      </c>
      <c r="K129" s="288">
        <v>2394367</v>
      </c>
      <c r="L129" s="288">
        <v>2378756</v>
      </c>
      <c r="M129" s="288">
        <v>2065768</v>
      </c>
      <c r="N129" s="340">
        <v>2076463</v>
      </c>
      <c r="O129" s="340">
        <v>2087158</v>
      </c>
      <c r="P129" s="340">
        <v>2097854</v>
      </c>
      <c r="Q129" s="340">
        <v>2104300</v>
      </c>
      <c r="R129" s="340">
        <v>2090382</v>
      </c>
      <c r="S129" s="340">
        <v>2092655</v>
      </c>
      <c r="T129" s="340">
        <f t="shared" si="64"/>
        <v>2221487</v>
      </c>
      <c r="U129" s="288">
        <f t="shared" si="60"/>
        <v>2221487</v>
      </c>
      <c r="V129" s="288">
        <f t="shared" si="61"/>
        <v>0</v>
      </c>
      <c r="W129" s="217">
        <v>0</v>
      </c>
      <c r="X129" s="217">
        <f t="shared" si="69"/>
        <v>0</v>
      </c>
      <c r="Y129" s="261" t="s">
        <v>310</v>
      </c>
      <c r="Z129" s="257">
        <f>SUMIF('Allocation Factors'!$B$3:$B$88,'Accumulated Deferred Income Tax'!Y129,'Allocation Factors'!$P$3:$P$88)</f>
        <v>0</v>
      </c>
      <c r="AA129" s="357">
        <f t="shared" si="67"/>
        <v>0</v>
      </c>
      <c r="AB129" s="357">
        <f t="shared" si="68"/>
        <v>0</v>
      </c>
      <c r="AC129" s="288">
        <f t="shared" si="57"/>
        <v>0</v>
      </c>
      <c r="AH129" s="65"/>
    </row>
    <row r="130" spans="1:34" s="172" customFormat="1">
      <c r="A130" s="261">
        <v>287449</v>
      </c>
      <c r="B130" s="261">
        <v>190</v>
      </c>
      <c r="C130" s="42" t="s">
        <v>544</v>
      </c>
      <c r="D130" s="338" t="s">
        <v>8</v>
      </c>
      <c r="E130" s="302" t="s">
        <v>8</v>
      </c>
      <c r="F130" s="261" t="s">
        <v>312</v>
      </c>
      <c r="G130" s="288">
        <v>-14100336</v>
      </c>
      <c r="H130" s="288">
        <v>-14100336</v>
      </c>
      <c r="I130" s="288">
        <v>-14100336</v>
      </c>
      <c r="J130" s="288">
        <v>-14100336</v>
      </c>
      <c r="K130" s="288">
        <v>-14098956</v>
      </c>
      <c r="L130" s="288">
        <v>-14104596</v>
      </c>
      <c r="M130" s="288">
        <v>-14104596</v>
      </c>
      <c r="N130" s="340">
        <v>-14104596</v>
      </c>
      <c r="O130" s="340">
        <v>-13914957</v>
      </c>
      <c r="P130" s="340">
        <v>-13914957</v>
      </c>
      <c r="Q130" s="340">
        <v>-13914957</v>
      </c>
      <c r="R130" s="340">
        <v>-13914957</v>
      </c>
      <c r="S130" s="340">
        <v>-13914957</v>
      </c>
      <c r="T130" s="340">
        <f t="shared" si="64"/>
        <v>-14031769</v>
      </c>
      <c r="U130" s="288">
        <f t="shared" si="60"/>
        <v>-14031769</v>
      </c>
      <c r="V130" s="288">
        <f t="shared" si="61"/>
        <v>0</v>
      </c>
      <c r="W130" s="217">
        <v>0</v>
      </c>
      <c r="X130" s="217">
        <f t="shared" si="69"/>
        <v>0</v>
      </c>
      <c r="Y130" s="261" t="s">
        <v>310</v>
      </c>
      <c r="Z130" s="257">
        <f>SUMIF('Allocation Factors'!$B$3:$B$88,'Accumulated Deferred Income Tax'!Y130,'Allocation Factors'!$P$3:$P$88)</f>
        <v>0</v>
      </c>
      <c r="AA130" s="357">
        <f>ROUND(V130*Z130,0)</f>
        <v>0</v>
      </c>
      <c r="AB130" s="357">
        <f t="shared" si="68"/>
        <v>0</v>
      </c>
      <c r="AC130" s="288">
        <f t="shared" si="57"/>
        <v>0</v>
      </c>
      <c r="AH130" s="65"/>
    </row>
    <row r="131" spans="1:34" s="172" customFormat="1">
      <c r="A131" s="261">
        <v>287453</v>
      </c>
      <c r="B131" s="261">
        <v>190</v>
      </c>
      <c r="C131" s="42" t="s">
        <v>58</v>
      </c>
      <c r="D131" s="338">
        <v>610.14300000000003</v>
      </c>
      <c r="E131" s="302" t="s">
        <v>8</v>
      </c>
      <c r="F131" s="261" t="s">
        <v>312</v>
      </c>
      <c r="G131" s="288">
        <v>-664086</v>
      </c>
      <c r="H131" s="288">
        <v>-689376</v>
      </c>
      <c r="I131" s="288">
        <v>-698957</v>
      </c>
      <c r="J131" s="288">
        <v>-708007</v>
      </c>
      <c r="K131" s="288">
        <v>-703450</v>
      </c>
      <c r="L131" s="288">
        <v>-644916</v>
      </c>
      <c r="M131" s="288">
        <v>-640881</v>
      </c>
      <c r="N131" s="340">
        <v>-676122</v>
      </c>
      <c r="O131" s="340">
        <v>-688665</v>
      </c>
      <c r="P131" s="340">
        <v>-717181</v>
      </c>
      <c r="Q131" s="340">
        <v>-682885</v>
      </c>
      <c r="R131" s="340">
        <v>-639864</v>
      </c>
      <c r="S131" s="340">
        <v>-589439</v>
      </c>
      <c r="T131" s="340">
        <f t="shared" si="64"/>
        <v>-676422</v>
      </c>
      <c r="U131" s="288">
        <f t="shared" si="60"/>
        <v>-676422</v>
      </c>
      <c r="V131" s="288">
        <f t="shared" si="61"/>
        <v>0</v>
      </c>
      <c r="W131" s="217">
        <v>0</v>
      </c>
      <c r="X131" s="217">
        <f t="shared" si="69"/>
        <v>0</v>
      </c>
      <c r="Y131" s="261" t="s">
        <v>310</v>
      </c>
      <c r="Z131" s="257">
        <f>SUMIF('Allocation Factors'!$B$3:$B$88,'Accumulated Deferred Income Tax'!Y131,'Allocation Factors'!$P$3:$P$88)</f>
        <v>0</v>
      </c>
      <c r="AA131" s="357">
        <f t="shared" si="67"/>
        <v>0</v>
      </c>
      <c r="AB131" s="357">
        <f t="shared" si="68"/>
        <v>0</v>
      </c>
      <c r="AC131" s="288">
        <f t="shared" si="57"/>
        <v>0</v>
      </c>
      <c r="AH131" s="65"/>
    </row>
    <row r="132" spans="1:34" s="172" customFormat="1">
      <c r="A132" s="261">
        <v>287460</v>
      </c>
      <c r="B132" s="261">
        <v>190</v>
      </c>
      <c r="C132" s="42" t="s">
        <v>59</v>
      </c>
      <c r="D132" s="338">
        <v>720.8</v>
      </c>
      <c r="E132" s="302" t="s">
        <v>8</v>
      </c>
      <c r="F132" s="261" t="s">
        <v>312</v>
      </c>
      <c r="G132" s="288">
        <v>18300380</v>
      </c>
      <c r="H132" s="288">
        <v>17730072</v>
      </c>
      <c r="I132" s="288">
        <v>0</v>
      </c>
      <c r="J132" s="288">
        <v>0</v>
      </c>
      <c r="K132" s="288">
        <v>0</v>
      </c>
      <c r="L132" s="288">
        <v>0</v>
      </c>
      <c r="M132" s="288">
        <v>0</v>
      </c>
      <c r="N132" s="340">
        <v>0</v>
      </c>
      <c r="O132" s="340">
        <v>0</v>
      </c>
      <c r="P132" s="340">
        <v>0</v>
      </c>
      <c r="Q132" s="340">
        <v>0</v>
      </c>
      <c r="R132" s="340">
        <v>0</v>
      </c>
      <c r="S132" s="340">
        <v>0</v>
      </c>
      <c r="T132" s="340">
        <f t="shared" si="64"/>
        <v>2240022</v>
      </c>
      <c r="U132" s="288">
        <f t="shared" si="60"/>
        <v>2240022</v>
      </c>
      <c r="V132" s="288">
        <f t="shared" si="61"/>
        <v>0</v>
      </c>
      <c r="W132" s="217">
        <v>0</v>
      </c>
      <c r="X132" s="217">
        <f t="shared" si="69"/>
        <v>0</v>
      </c>
      <c r="Y132" s="261" t="s">
        <v>310</v>
      </c>
      <c r="Z132" s="257">
        <f>SUMIF('Allocation Factors'!$B$3:$B$88,'Accumulated Deferred Income Tax'!Y132,'Allocation Factors'!$P$3:$P$88)</f>
        <v>0</v>
      </c>
      <c r="AA132" s="357">
        <f>ROUND(V132*Z132,0)</f>
        <v>0</v>
      </c>
      <c r="AB132" s="357">
        <f>ROUND(W132*Z132,0)</f>
        <v>0</v>
      </c>
      <c r="AC132" s="288">
        <f t="shared" si="57"/>
        <v>0</v>
      </c>
      <c r="AH132" s="65"/>
    </row>
    <row r="133" spans="1:34" s="172" customFormat="1">
      <c r="A133" s="261">
        <v>287462</v>
      </c>
      <c r="B133" s="261">
        <v>190</v>
      </c>
      <c r="C133" s="42" t="s">
        <v>60</v>
      </c>
      <c r="D133" s="338">
        <v>720.82</v>
      </c>
      <c r="E133" s="302" t="s">
        <v>8</v>
      </c>
      <c r="F133" s="261" t="s">
        <v>312</v>
      </c>
      <c r="G133" s="288">
        <v>13891846</v>
      </c>
      <c r="H133" s="288">
        <v>13827380</v>
      </c>
      <c r="I133" s="288">
        <v>13763240</v>
      </c>
      <c r="J133" s="288">
        <v>13699100</v>
      </c>
      <c r="K133" s="288">
        <v>13633626</v>
      </c>
      <c r="L133" s="288">
        <v>13570817</v>
      </c>
      <c r="M133" s="288">
        <v>13200090</v>
      </c>
      <c r="N133" s="340">
        <v>13137410</v>
      </c>
      <c r="O133" s="340">
        <v>13075501</v>
      </c>
      <c r="P133" s="340">
        <v>13015081</v>
      </c>
      <c r="Q133" s="340">
        <v>12953172</v>
      </c>
      <c r="R133" s="340">
        <v>12891263</v>
      </c>
      <c r="S133" s="340">
        <v>12830512</v>
      </c>
      <c r="T133" s="340">
        <f t="shared" si="64"/>
        <v>13343988</v>
      </c>
      <c r="U133" s="288">
        <f t="shared" si="60"/>
        <v>13343988</v>
      </c>
      <c r="V133" s="288">
        <f t="shared" si="61"/>
        <v>0</v>
      </c>
      <c r="W133" s="217">
        <v>0</v>
      </c>
      <c r="X133" s="217">
        <f t="shared" si="69"/>
        <v>0</v>
      </c>
      <c r="Y133" s="261" t="s">
        <v>310</v>
      </c>
      <c r="Z133" s="257">
        <f>SUMIF('Allocation Factors'!$B$3:$B$88,'Accumulated Deferred Income Tax'!Y133,'Allocation Factors'!$P$3:$P$88)</f>
        <v>0</v>
      </c>
      <c r="AA133" s="357">
        <f t="shared" si="67"/>
        <v>0</v>
      </c>
      <c r="AB133" s="357">
        <f t="shared" si="68"/>
        <v>0</v>
      </c>
      <c r="AC133" s="288">
        <f t="shared" si="57"/>
        <v>0</v>
      </c>
      <c r="AH133" s="65"/>
    </row>
    <row r="134" spans="1:34" s="172" customFormat="1">
      <c r="A134" s="261">
        <v>287473</v>
      </c>
      <c r="B134" s="261">
        <v>190</v>
      </c>
      <c r="C134" s="42" t="s">
        <v>400</v>
      </c>
      <c r="D134" s="338">
        <v>705.27</v>
      </c>
      <c r="E134" s="302" t="s">
        <v>8</v>
      </c>
      <c r="F134" s="261" t="s">
        <v>9</v>
      </c>
      <c r="G134" s="288">
        <v>277089</v>
      </c>
      <c r="H134" s="288">
        <v>478011</v>
      </c>
      <c r="I134" s="288">
        <v>494432</v>
      </c>
      <c r="J134" s="288">
        <v>497137</v>
      </c>
      <c r="K134" s="288">
        <v>505135</v>
      </c>
      <c r="L134" s="288">
        <v>516811</v>
      </c>
      <c r="M134" s="288">
        <v>550267</v>
      </c>
      <c r="N134" s="340">
        <v>545372</v>
      </c>
      <c r="O134" s="340">
        <v>542521</v>
      </c>
      <c r="P134" s="340">
        <v>527104</v>
      </c>
      <c r="Q134" s="340">
        <v>435221</v>
      </c>
      <c r="R134" s="340">
        <v>394817</v>
      </c>
      <c r="S134" s="340">
        <v>394981</v>
      </c>
      <c r="T134" s="340">
        <f t="shared" si="64"/>
        <v>485239</v>
      </c>
      <c r="U134" s="288">
        <f t="shared" si="60"/>
        <v>485239</v>
      </c>
      <c r="V134" s="288">
        <f t="shared" si="61"/>
        <v>485239</v>
      </c>
      <c r="W134" s="217">
        <v>0</v>
      </c>
      <c r="X134" s="217">
        <f>SUM(V134:W134)</f>
        <v>485239</v>
      </c>
      <c r="Y134" s="261" t="s">
        <v>14</v>
      </c>
      <c r="Z134" s="257">
        <f>SUMIF('Allocation Factors'!$B$3:$B$88,'Accumulated Deferred Income Tax'!Y134,'Allocation Factors'!$P$3:$P$88)</f>
        <v>0</v>
      </c>
      <c r="AA134" s="357">
        <f t="shared" si="67"/>
        <v>0</v>
      </c>
      <c r="AB134" s="357">
        <f t="shared" si="68"/>
        <v>0</v>
      </c>
      <c r="AC134" s="288">
        <f t="shared" si="57"/>
        <v>0</v>
      </c>
      <c r="AH134" s="65"/>
    </row>
    <row r="135" spans="1:34" s="172" customFormat="1">
      <c r="A135" s="261">
        <v>287474</v>
      </c>
      <c r="B135" s="261">
        <v>190</v>
      </c>
      <c r="C135" s="42" t="s">
        <v>401</v>
      </c>
      <c r="D135" s="338">
        <v>705.27099999999996</v>
      </c>
      <c r="E135" s="302" t="s">
        <v>8</v>
      </c>
      <c r="F135" s="261" t="s">
        <v>9</v>
      </c>
      <c r="G135" s="288">
        <v>132851</v>
      </c>
      <c r="H135" s="288">
        <v>136163</v>
      </c>
      <c r="I135" s="288">
        <v>143031</v>
      </c>
      <c r="J135" s="288">
        <v>145206</v>
      </c>
      <c r="K135" s="288">
        <v>149793</v>
      </c>
      <c r="L135" s="288">
        <v>156451</v>
      </c>
      <c r="M135" s="288">
        <v>122968</v>
      </c>
      <c r="N135" s="340">
        <v>126947</v>
      </c>
      <c r="O135" s="340">
        <v>127119</v>
      </c>
      <c r="P135" s="340">
        <v>125433</v>
      </c>
      <c r="Q135" s="340">
        <v>122655</v>
      </c>
      <c r="R135" s="340">
        <v>117276</v>
      </c>
      <c r="S135" s="340">
        <v>122217</v>
      </c>
      <c r="T135" s="340">
        <f t="shared" si="64"/>
        <v>133381</v>
      </c>
      <c r="U135" s="288">
        <f t="shared" si="60"/>
        <v>133381</v>
      </c>
      <c r="V135" s="288">
        <f t="shared" si="61"/>
        <v>133381</v>
      </c>
      <c r="W135" s="217">
        <v>0</v>
      </c>
      <c r="X135" s="217">
        <f t="shared" si="69"/>
        <v>133381</v>
      </c>
      <c r="Y135" s="261" t="s">
        <v>14</v>
      </c>
      <c r="Z135" s="257">
        <f>SUMIF('Allocation Factors'!$B$3:$B$88,'Accumulated Deferred Income Tax'!Y135,'Allocation Factors'!$P$3:$P$88)</f>
        <v>0</v>
      </c>
      <c r="AA135" s="357">
        <f t="shared" si="67"/>
        <v>0</v>
      </c>
      <c r="AB135" s="357">
        <f t="shared" si="68"/>
        <v>0</v>
      </c>
      <c r="AC135" s="288">
        <f t="shared" si="57"/>
        <v>0</v>
      </c>
      <c r="AH135" s="65"/>
    </row>
    <row r="136" spans="1:34" s="172" customFormat="1">
      <c r="A136" s="261">
        <v>287475</v>
      </c>
      <c r="B136" s="261">
        <v>190</v>
      </c>
      <c r="C136" s="42" t="s">
        <v>402</v>
      </c>
      <c r="D136" s="338">
        <v>705.27200000000005</v>
      </c>
      <c r="E136" s="302" t="s">
        <v>8</v>
      </c>
      <c r="F136" s="261" t="s">
        <v>9</v>
      </c>
      <c r="G136" s="288">
        <v>58544</v>
      </c>
      <c r="H136" s="288">
        <v>59493</v>
      </c>
      <c r="I136" s="288">
        <v>61238</v>
      </c>
      <c r="J136" s="288">
        <v>62023</v>
      </c>
      <c r="K136" s="288">
        <v>29981</v>
      </c>
      <c r="L136" s="288">
        <v>31684</v>
      </c>
      <c r="M136" s="288">
        <v>33026</v>
      </c>
      <c r="N136" s="340">
        <v>34687</v>
      </c>
      <c r="O136" s="340">
        <v>35199</v>
      </c>
      <c r="P136" s="340">
        <v>35124</v>
      </c>
      <c r="Q136" s="340">
        <v>34849</v>
      </c>
      <c r="R136" s="340">
        <v>33913</v>
      </c>
      <c r="S136" s="340">
        <v>35274</v>
      </c>
      <c r="T136" s="340">
        <f t="shared" si="64"/>
        <v>41511</v>
      </c>
      <c r="U136" s="288">
        <f t="shared" si="60"/>
        <v>41511</v>
      </c>
      <c r="V136" s="288">
        <f t="shared" si="61"/>
        <v>41511</v>
      </c>
      <c r="W136" s="217">
        <v>0</v>
      </c>
      <c r="X136" s="217">
        <f t="shared" si="69"/>
        <v>41511</v>
      </c>
      <c r="Y136" s="261" t="s">
        <v>14</v>
      </c>
      <c r="Z136" s="257">
        <f>SUMIF('Allocation Factors'!$B$3:$B$88,'Accumulated Deferred Income Tax'!Y136,'Allocation Factors'!$P$3:$P$88)</f>
        <v>0</v>
      </c>
      <c r="AA136" s="357">
        <f t="shared" si="67"/>
        <v>0</v>
      </c>
      <c r="AB136" s="357">
        <f t="shared" si="68"/>
        <v>0</v>
      </c>
      <c r="AC136" s="288">
        <f t="shared" si="57"/>
        <v>0</v>
      </c>
      <c r="AH136" s="65"/>
    </row>
    <row r="137" spans="1:34" s="172" customFormat="1">
      <c r="A137" s="261">
        <v>287476</v>
      </c>
      <c r="B137" s="261">
        <v>190</v>
      </c>
      <c r="C137" s="42" t="s">
        <v>403</v>
      </c>
      <c r="D137" s="338">
        <v>705.27300000000002</v>
      </c>
      <c r="E137" s="302" t="s">
        <v>8</v>
      </c>
      <c r="F137" s="261" t="s">
        <v>9</v>
      </c>
      <c r="G137" s="288">
        <v>1307044</v>
      </c>
      <c r="H137" s="288">
        <v>1291014</v>
      </c>
      <c r="I137" s="288">
        <v>1343411</v>
      </c>
      <c r="J137" s="288">
        <v>1356915</v>
      </c>
      <c r="K137" s="288">
        <v>1400205</v>
      </c>
      <c r="L137" s="288">
        <v>1453897</v>
      </c>
      <c r="M137" s="288">
        <v>1390296</v>
      </c>
      <c r="N137" s="340">
        <v>1392668</v>
      </c>
      <c r="O137" s="340">
        <v>1248035</v>
      </c>
      <c r="P137" s="340">
        <v>1208862</v>
      </c>
      <c r="Q137" s="340">
        <v>1198096</v>
      </c>
      <c r="R137" s="340">
        <v>1177654</v>
      </c>
      <c r="S137" s="340">
        <v>1207658</v>
      </c>
      <c r="T137" s="340">
        <f t="shared" si="64"/>
        <v>1309867</v>
      </c>
      <c r="U137" s="288">
        <f t="shared" si="60"/>
        <v>1309867</v>
      </c>
      <c r="V137" s="288">
        <f t="shared" si="61"/>
        <v>1309867</v>
      </c>
      <c r="W137" s="217">
        <v>0</v>
      </c>
      <c r="X137" s="217">
        <f t="shared" si="69"/>
        <v>1309867</v>
      </c>
      <c r="Y137" s="261" t="s">
        <v>14</v>
      </c>
      <c r="Z137" s="257">
        <f>SUMIF('Allocation Factors'!$B$3:$B$88,'Accumulated Deferred Income Tax'!Y137,'Allocation Factors'!$P$3:$P$88)</f>
        <v>0</v>
      </c>
      <c r="AA137" s="357">
        <f t="shared" si="67"/>
        <v>0</v>
      </c>
      <c r="AB137" s="357">
        <f t="shared" si="68"/>
        <v>0</v>
      </c>
      <c r="AC137" s="288">
        <f t="shared" si="57"/>
        <v>0</v>
      </c>
      <c r="AH137" s="65"/>
    </row>
    <row r="138" spans="1:34" s="172" customFormat="1">
      <c r="A138" s="261">
        <v>287477</v>
      </c>
      <c r="B138" s="261">
        <v>190</v>
      </c>
      <c r="C138" s="42" t="s">
        <v>404</v>
      </c>
      <c r="D138" s="338">
        <v>705.274</v>
      </c>
      <c r="E138" s="302" t="s">
        <v>8</v>
      </c>
      <c r="F138" s="261" t="s">
        <v>9</v>
      </c>
      <c r="G138" s="288">
        <v>30807</v>
      </c>
      <c r="H138" s="288">
        <v>31855</v>
      </c>
      <c r="I138" s="288">
        <v>33043</v>
      </c>
      <c r="J138" s="288">
        <v>33587</v>
      </c>
      <c r="K138" s="288">
        <v>34542</v>
      </c>
      <c r="L138" s="288">
        <v>35796</v>
      </c>
      <c r="M138" s="288">
        <v>36772</v>
      </c>
      <c r="N138" s="340">
        <v>37398</v>
      </c>
      <c r="O138" s="340">
        <v>37768</v>
      </c>
      <c r="P138" s="340">
        <v>38091</v>
      </c>
      <c r="Q138" s="340">
        <v>38172</v>
      </c>
      <c r="R138" s="340">
        <v>38082</v>
      </c>
      <c r="S138" s="340">
        <v>38403</v>
      </c>
      <c r="T138" s="340">
        <f t="shared" si="64"/>
        <v>35809</v>
      </c>
      <c r="U138" s="288">
        <f t="shared" si="60"/>
        <v>35809</v>
      </c>
      <c r="V138" s="288">
        <f t="shared" si="61"/>
        <v>35809</v>
      </c>
      <c r="W138" s="217">
        <v>0</v>
      </c>
      <c r="X138" s="217">
        <f t="shared" si="69"/>
        <v>35809</v>
      </c>
      <c r="Y138" s="261" t="s">
        <v>14</v>
      </c>
      <c r="Z138" s="257">
        <f>SUMIF('Allocation Factors'!$B$3:$B$88,'Accumulated Deferred Income Tax'!Y138,'Allocation Factors'!$P$3:$P$88)</f>
        <v>0</v>
      </c>
      <c r="AA138" s="357">
        <f t="shared" si="67"/>
        <v>0</v>
      </c>
      <c r="AB138" s="357">
        <f t="shared" ref="AB138:AB152" si="70">ROUND(W138*Z138,0)</f>
        <v>0</v>
      </c>
      <c r="AC138" s="288">
        <f t="shared" si="57"/>
        <v>0</v>
      </c>
      <c r="AH138" s="65"/>
    </row>
    <row r="139" spans="1:34" s="172" customFormat="1">
      <c r="A139" s="261">
        <v>287478</v>
      </c>
      <c r="B139" s="261">
        <v>190</v>
      </c>
      <c r="C139" s="42" t="s">
        <v>405</v>
      </c>
      <c r="D139" s="338">
        <v>705.27499999999998</v>
      </c>
      <c r="E139" s="302" t="s">
        <v>8</v>
      </c>
      <c r="F139" s="261" t="s">
        <v>9</v>
      </c>
      <c r="G139" s="288">
        <v>161479</v>
      </c>
      <c r="H139" s="288">
        <v>164761</v>
      </c>
      <c r="I139" s="288">
        <v>168716</v>
      </c>
      <c r="J139" s="288">
        <v>160313</v>
      </c>
      <c r="K139" s="288">
        <v>163715</v>
      </c>
      <c r="L139" s="288">
        <v>158801</v>
      </c>
      <c r="M139" s="288">
        <v>161800</v>
      </c>
      <c r="N139" s="340">
        <v>166112</v>
      </c>
      <c r="O139" s="340">
        <v>167330</v>
      </c>
      <c r="P139" s="340">
        <v>159271</v>
      </c>
      <c r="Q139" s="340">
        <v>159481</v>
      </c>
      <c r="R139" s="340">
        <v>159220</v>
      </c>
      <c r="S139" s="340">
        <v>163331</v>
      </c>
      <c r="T139" s="340">
        <f t="shared" si="64"/>
        <v>162660</v>
      </c>
      <c r="U139" s="288">
        <f t="shared" si="60"/>
        <v>162660</v>
      </c>
      <c r="V139" s="288">
        <f t="shared" si="61"/>
        <v>162660</v>
      </c>
      <c r="W139" s="217">
        <v>0</v>
      </c>
      <c r="X139" s="217">
        <f t="shared" si="69"/>
        <v>162660</v>
      </c>
      <c r="Y139" s="261" t="s">
        <v>14</v>
      </c>
      <c r="Z139" s="257">
        <f>SUMIF('Allocation Factors'!$B$3:$B$88,'Accumulated Deferred Income Tax'!Y139,'Allocation Factors'!$P$3:$P$88)</f>
        <v>0</v>
      </c>
      <c r="AA139" s="357">
        <f t="shared" si="67"/>
        <v>0</v>
      </c>
      <c r="AB139" s="357">
        <f t="shared" si="70"/>
        <v>0</v>
      </c>
      <c r="AC139" s="288">
        <f t="shared" si="57"/>
        <v>0</v>
      </c>
      <c r="AH139" s="65"/>
    </row>
    <row r="140" spans="1:34" s="172" customFormat="1">
      <c r="A140" s="261">
        <v>287482</v>
      </c>
      <c r="B140" s="261">
        <v>190</v>
      </c>
      <c r="C140" s="42" t="s">
        <v>49</v>
      </c>
      <c r="D140" s="338">
        <v>205.02500000000001</v>
      </c>
      <c r="E140" s="302" t="s">
        <v>8</v>
      </c>
      <c r="F140" s="261" t="s">
        <v>9</v>
      </c>
      <c r="G140" s="288">
        <v>985163</v>
      </c>
      <c r="H140" s="288">
        <v>985163</v>
      </c>
      <c r="I140" s="288">
        <v>985163</v>
      </c>
      <c r="J140" s="288">
        <v>1901505</v>
      </c>
      <c r="K140" s="288">
        <v>1901319</v>
      </c>
      <c r="L140" s="288">
        <v>1901505</v>
      </c>
      <c r="M140" s="288">
        <v>670527</v>
      </c>
      <c r="N140" s="340">
        <v>670527</v>
      </c>
      <c r="O140" s="340">
        <v>670527</v>
      </c>
      <c r="P140" s="340">
        <v>1681795</v>
      </c>
      <c r="Q140" s="340">
        <v>1681795</v>
      </c>
      <c r="R140" s="340">
        <v>1681795</v>
      </c>
      <c r="S140" s="340">
        <v>2475923</v>
      </c>
      <c r="T140" s="340">
        <f t="shared" si="64"/>
        <v>1371847</v>
      </c>
      <c r="U140" s="288">
        <f t="shared" si="60"/>
        <v>1371847</v>
      </c>
      <c r="V140" s="288">
        <f t="shared" si="61"/>
        <v>1371847</v>
      </c>
      <c r="W140" s="217">
        <v>0</v>
      </c>
      <c r="X140" s="217">
        <f t="shared" si="69"/>
        <v>1371847</v>
      </c>
      <c r="Y140" s="261" t="s">
        <v>153</v>
      </c>
      <c r="Z140" s="257">
        <f>SUMIF('Allocation Factors'!$B$3:$B$88,'Accumulated Deferred Income Tax'!Y140,'Allocation Factors'!$P$3:$P$88)</f>
        <v>0.22613352113854845</v>
      </c>
      <c r="AA140" s="357">
        <f t="shared" si="67"/>
        <v>310221</v>
      </c>
      <c r="AB140" s="357">
        <f t="shared" si="70"/>
        <v>0</v>
      </c>
      <c r="AC140" s="288">
        <f t="shared" si="57"/>
        <v>310221</v>
      </c>
      <c r="AH140" s="65"/>
    </row>
    <row r="141" spans="1:34" s="172" customFormat="1">
      <c r="A141" s="261">
        <v>287486</v>
      </c>
      <c r="B141" s="261">
        <v>190</v>
      </c>
      <c r="C141" s="42" t="s">
        <v>324</v>
      </c>
      <c r="D141" s="338">
        <v>415.92599999999999</v>
      </c>
      <c r="E141" s="302" t="s">
        <v>8</v>
      </c>
      <c r="F141" s="261" t="s">
        <v>9</v>
      </c>
      <c r="G141" s="288">
        <v>1636129</v>
      </c>
      <c r="H141" s="288">
        <v>1583254</v>
      </c>
      <c r="I141" s="288">
        <v>1530267</v>
      </c>
      <c r="J141" s="288">
        <v>1477167</v>
      </c>
      <c r="K141" s="288">
        <v>1423816</v>
      </c>
      <c r="L141" s="288">
        <v>1370631</v>
      </c>
      <c r="M141" s="288">
        <v>1317194</v>
      </c>
      <c r="N141" s="340">
        <v>1283122</v>
      </c>
      <c r="O141" s="340">
        <v>1230085</v>
      </c>
      <c r="P141" s="340">
        <v>1176807</v>
      </c>
      <c r="Q141" s="340">
        <v>1123286</v>
      </c>
      <c r="R141" s="340">
        <v>1069522</v>
      </c>
      <c r="S141" s="340">
        <v>1015514</v>
      </c>
      <c r="T141" s="340">
        <f t="shared" si="64"/>
        <v>1325914</v>
      </c>
      <c r="U141" s="288">
        <f t="shared" si="60"/>
        <v>1325914</v>
      </c>
      <c r="V141" s="288">
        <f t="shared" si="61"/>
        <v>1325914</v>
      </c>
      <c r="W141" s="217">
        <v>0</v>
      </c>
      <c r="X141" s="217">
        <f t="shared" si="69"/>
        <v>1325914</v>
      </c>
      <c r="Y141" s="261" t="s">
        <v>14</v>
      </c>
      <c r="Z141" s="257">
        <f>SUMIF('Allocation Factors'!$B$3:$B$88,'Accumulated Deferred Income Tax'!Y141,'Allocation Factors'!$P$3:$P$88)</f>
        <v>0</v>
      </c>
      <c r="AA141" s="357">
        <f t="shared" si="67"/>
        <v>0</v>
      </c>
      <c r="AB141" s="357">
        <f t="shared" si="70"/>
        <v>0</v>
      </c>
      <c r="AC141" s="288">
        <f t="shared" si="57"/>
        <v>0</v>
      </c>
      <c r="AH141" s="65"/>
    </row>
    <row r="142" spans="1:34" s="172" customFormat="1">
      <c r="A142" s="261">
        <v>287491</v>
      </c>
      <c r="B142" s="261">
        <v>190</v>
      </c>
      <c r="C142" s="42" t="s">
        <v>473</v>
      </c>
      <c r="D142" s="338">
        <v>930.1</v>
      </c>
      <c r="E142" s="302" t="s">
        <v>8</v>
      </c>
      <c r="F142" s="261" t="s">
        <v>312</v>
      </c>
      <c r="G142" s="288">
        <v>653588</v>
      </c>
      <c r="H142" s="288">
        <v>653588</v>
      </c>
      <c r="I142" s="288">
        <v>653588</v>
      </c>
      <c r="J142" s="288">
        <v>653588</v>
      </c>
      <c r="K142" s="288">
        <v>653588</v>
      </c>
      <c r="L142" s="288">
        <v>653588</v>
      </c>
      <c r="M142" s="288">
        <v>331353</v>
      </c>
      <c r="N142" s="340">
        <v>331353</v>
      </c>
      <c r="O142" s="340">
        <v>331353</v>
      </c>
      <c r="P142" s="340">
        <v>331353</v>
      </c>
      <c r="Q142" s="340">
        <v>331353</v>
      </c>
      <c r="R142" s="340">
        <v>331353</v>
      </c>
      <c r="S142" s="340">
        <v>331353</v>
      </c>
      <c r="T142" s="340">
        <f t="shared" si="64"/>
        <v>479044</v>
      </c>
      <c r="U142" s="288">
        <f t="shared" ref="U142:U159" si="71">+T142</f>
        <v>479044</v>
      </c>
      <c r="V142" s="288">
        <f t="shared" ref="V142:V159" si="72">IF(F142="U",U142,0)</f>
        <v>0</v>
      </c>
      <c r="W142" s="217">
        <v>0</v>
      </c>
      <c r="X142" s="217">
        <f t="shared" si="69"/>
        <v>0</v>
      </c>
      <c r="Y142" s="261" t="s">
        <v>310</v>
      </c>
      <c r="Z142" s="257">
        <f>SUMIF('Allocation Factors'!$B$3:$B$88,'Accumulated Deferred Income Tax'!Y142,'Allocation Factors'!$P$3:$P$88)</f>
        <v>0</v>
      </c>
      <c r="AA142" s="357">
        <f t="shared" si="67"/>
        <v>0</v>
      </c>
      <c r="AB142" s="357">
        <f t="shared" si="70"/>
        <v>0</v>
      </c>
      <c r="AC142" s="288">
        <f t="shared" si="57"/>
        <v>0</v>
      </c>
      <c r="AH142" s="65"/>
    </row>
    <row r="143" spans="1:34" s="172" customFormat="1">
      <c r="A143" s="261">
        <v>287494</v>
      </c>
      <c r="B143" s="261">
        <v>190</v>
      </c>
      <c r="C143" s="42" t="s">
        <v>474</v>
      </c>
      <c r="D143" s="338" t="s">
        <v>8</v>
      </c>
      <c r="E143" s="302" t="s">
        <v>8</v>
      </c>
      <c r="F143" s="261" t="s">
        <v>312</v>
      </c>
      <c r="G143" s="288">
        <v>18112309</v>
      </c>
      <c r="H143" s="288">
        <v>18425145</v>
      </c>
      <c r="I143" s="288">
        <v>18657262</v>
      </c>
      <c r="J143" s="288">
        <v>18809394</v>
      </c>
      <c r="K143" s="288">
        <v>18903228</v>
      </c>
      <c r="L143" s="288">
        <v>19014715</v>
      </c>
      <c r="M143" s="288">
        <v>18813200</v>
      </c>
      <c r="N143" s="340">
        <v>18911328</v>
      </c>
      <c r="O143" s="340">
        <v>18969669</v>
      </c>
      <c r="P143" s="340">
        <v>19012452</v>
      </c>
      <c r="Q143" s="340">
        <v>19058792</v>
      </c>
      <c r="R143" s="340">
        <v>19111620</v>
      </c>
      <c r="S143" s="340">
        <v>19149759</v>
      </c>
      <c r="T143" s="340">
        <f t="shared" si="64"/>
        <v>18859820</v>
      </c>
      <c r="U143" s="288">
        <f t="shared" si="71"/>
        <v>18859820</v>
      </c>
      <c r="V143" s="288">
        <f t="shared" si="72"/>
        <v>0</v>
      </c>
      <c r="W143" s="217">
        <v>0</v>
      </c>
      <c r="X143" s="217">
        <f t="shared" si="69"/>
        <v>0</v>
      </c>
      <c r="Y143" s="261" t="s">
        <v>310</v>
      </c>
      <c r="Z143" s="257">
        <f>SUMIF('Allocation Factors'!$B$3:$B$88,'Accumulated Deferred Income Tax'!Y143,'Allocation Factors'!$P$3:$P$88)</f>
        <v>0</v>
      </c>
      <c r="AA143" s="357">
        <f t="shared" si="67"/>
        <v>0</v>
      </c>
      <c r="AB143" s="357">
        <f t="shared" si="70"/>
        <v>0</v>
      </c>
      <c r="AC143" s="288">
        <f t="shared" si="57"/>
        <v>0</v>
      </c>
      <c r="AH143" s="65"/>
    </row>
    <row r="144" spans="1:34" s="172" customFormat="1">
      <c r="A144" s="261">
        <v>287497</v>
      </c>
      <c r="B144" s="261">
        <v>190</v>
      </c>
      <c r="C144" s="42" t="s">
        <v>475</v>
      </c>
      <c r="D144" s="338" t="s">
        <v>8</v>
      </c>
      <c r="E144" s="302" t="s">
        <v>8</v>
      </c>
      <c r="F144" s="261" t="s">
        <v>312</v>
      </c>
      <c r="G144" s="288">
        <v>146441</v>
      </c>
      <c r="H144" s="288">
        <v>146441</v>
      </c>
      <c r="I144" s="288">
        <v>146441</v>
      </c>
      <c r="J144" s="288">
        <v>146441</v>
      </c>
      <c r="K144" s="288">
        <v>146441</v>
      </c>
      <c r="L144" s="288">
        <v>146441</v>
      </c>
      <c r="M144" s="288">
        <v>75465</v>
      </c>
      <c r="N144" s="340">
        <v>75465</v>
      </c>
      <c r="O144" s="340">
        <v>75465</v>
      </c>
      <c r="P144" s="340">
        <v>75465</v>
      </c>
      <c r="Q144" s="340">
        <v>75465</v>
      </c>
      <c r="R144" s="340">
        <v>75465</v>
      </c>
      <c r="S144" s="340">
        <v>75465</v>
      </c>
      <c r="T144" s="340">
        <f t="shared" si="64"/>
        <v>107996</v>
      </c>
      <c r="U144" s="288">
        <f t="shared" si="71"/>
        <v>107996</v>
      </c>
      <c r="V144" s="288">
        <f t="shared" si="72"/>
        <v>0</v>
      </c>
      <c r="W144" s="217">
        <v>0</v>
      </c>
      <c r="X144" s="217">
        <f t="shared" si="69"/>
        <v>0</v>
      </c>
      <c r="Y144" s="261" t="s">
        <v>310</v>
      </c>
      <c r="Z144" s="257">
        <f>SUMIF('Allocation Factors'!$B$3:$B$88,'Accumulated Deferred Income Tax'!Y144,'Allocation Factors'!$P$3:$P$88)</f>
        <v>0</v>
      </c>
      <c r="AA144" s="357">
        <f t="shared" si="67"/>
        <v>0</v>
      </c>
      <c r="AB144" s="357">
        <f t="shared" si="70"/>
        <v>0</v>
      </c>
      <c r="AC144" s="288">
        <f t="shared" si="57"/>
        <v>0</v>
      </c>
      <c r="AH144" s="65"/>
    </row>
    <row r="145" spans="1:34" s="172" customFormat="1">
      <c r="A145" s="261">
        <v>287681</v>
      </c>
      <c r="B145" s="261">
        <v>190</v>
      </c>
      <c r="C145" s="42" t="s">
        <v>241</v>
      </c>
      <c r="D145" s="338">
        <v>920.11</v>
      </c>
      <c r="E145" s="302" t="s">
        <v>8</v>
      </c>
      <c r="F145" s="261" t="s">
        <v>9</v>
      </c>
      <c r="G145" s="288">
        <v>2282039</v>
      </c>
      <c r="H145" s="288">
        <v>2282040</v>
      </c>
      <c r="I145" s="288">
        <v>2282040</v>
      </c>
      <c r="J145" s="288">
        <v>2282040</v>
      </c>
      <c r="K145" s="288">
        <v>2282040</v>
      </c>
      <c r="L145" s="288">
        <v>2282040</v>
      </c>
      <c r="M145" s="288">
        <v>2318414</v>
      </c>
      <c r="N145" s="340">
        <v>2318414</v>
      </c>
      <c r="O145" s="340">
        <v>2318414</v>
      </c>
      <c r="P145" s="340">
        <v>2318414</v>
      </c>
      <c r="Q145" s="340">
        <v>2318414</v>
      </c>
      <c r="R145" s="340">
        <v>2318414</v>
      </c>
      <c r="S145" s="340">
        <v>2318414</v>
      </c>
      <c r="T145" s="340">
        <f t="shared" si="64"/>
        <v>2301743</v>
      </c>
      <c r="U145" s="288">
        <f t="shared" si="71"/>
        <v>2301743</v>
      </c>
      <c r="V145" s="288">
        <f t="shared" si="72"/>
        <v>2301743</v>
      </c>
      <c r="W145" s="217">
        <v>0</v>
      </c>
      <c r="X145" s="217">
        <f t="shared" si="69"/>
        <v>2301743</v>
      </c>
      <c r="Y145" s="261" t="s">
        <v>153</v>
      </c>
      <c r="Z145" s="257">
        <f>SUMIF('Allocation Factors'!$B$3:$B$88,'Accumulated Deferred Income Tax'!Y145,'Allocation Factors'!$P$3:$P$88)</f>
        <v>0.22613352113854845</v>
      </c>
      <c r="AA145" s="357">
        <f t="shared" si="67"/>
        <v>520501</v>
      </c>
      <c r="AB145" s="357">
        <f t="shared" si="70"/>
        <v>0</v>
      </c>
      <c r="AC145" s="288">
        <f t="shared" si="57"/>
        <v>520501</v>
      </c>
      <c r="AH145" s="65"/>
    </row>
    <row r="146" spans="1:34" s="172" customFormat="1">
      <c r="A146" s="261">
        <v>287706</v>
      </c>
      <c r="B146" s="261">
        <v>190</v>
      </c>
      <c r="C146" s="42" t="s">
        <v>397</v>
      </c>
      <c r="D146" s="338">
        <v>610</v>
      </c>
      <c r="E146" s="302" t="s">
        <v>8</v>
      </c>
      <c r="F146" s="261" t="s">
        <v>9</v>
      </c>
      <c r="G146" s="288">
        <v>-505701</v>
      </c>
      <c r="H146" s="288">
        <v>-505701</v>
      </c>
      <c r="I146" s="288">
        <v>-505701</v>
      </c>
      <c r="J146" s="288">
        <v>-505701</v>
      </c>
      <c r="K146" s="288">
        <v>-505701</v>
      </c>
      <c r="L146" s="288">
        <v>-505701</v>
      </c>
      <c r="M146" s="288">
        <v>-505701</v>
      </c>
      <c r="N146" s="340">
        <v>-505701</v>
      </c>
      <c r="O146" s="340">
        <v>-505701</v>
      </c>
      <c r="P146" s="340">
        <v>-505701</v>
      </c>
      <c r="Q146" s="340">
        <v>-505701</v>
      </c>
      <c r="R146" s="340">
        <v>-505701</v>
      </c>
      <c r="S146" s="340">
        <v>-505701</v>
      </c>
      <c r="T146" s="340">
        <f t="shared" si="64"/>
        <v>-505701</v>
      </c>
      <c r="U146" s="288">
        <f t="shared" si="71"/>
        <v>-505701</v>
      </c>
      <c r="V146" s="288">
        <f t="shared" si="72"/>
        <v>-505701</v>
      </c>
      <c r="W146" s="217">
        <v>0</v>
      </c>
      <c r="X146" s="217">
        <f t="shared" si="69"/>
        <v>-505701</v>
      </c>
      <c r="Y146" s="261" t="s">
        <v>153</v>
      </c>
      <c r="Z146" s="257">
        <f>SUMIF('Allocation Factors'!$B$3:$B$88,'Accumulated Deferred Income Tax'!Y146,'Allocation Factors'!$P$3:$P$88)</f>
        <v>0.22613352113854845</v>
      </c>
      <c r="AA146" s="357">
        <f t="shared" si="67"/>
        <v>-114356</v>
      </c>
      <c r="AB146" s="357">
        <f t="shared" si="70"/>
        <v>0</v>
      </c>
      <c r="AC146" s="288">
        <f t="shared" si="57"/>
        <v>-114356</v>
      </c>
      <c r="AH146" s="65"/>
    </row>
    <row r="147" spans="1:34" s="172" customFormat="1">
      <c r="A147" s="261">
        <v>287720</v>
      </c>
      <c r="B147" s="261">
        <v>190</v>
      </c>
      <c r="C147" s="42" t="s">
        <v>280</v>
      </c>
      <c r="D147" s="338">
        <v>610.1</v>
      </c>
      <c r="E147" s="302" t="s">
        <v>8</v>
      </c>
      <c r="F147" s="261" t="s">
        <v>9</v>
      </c>
      <c r="G147" s="288">
        <v>-264205</v>
      </c>
      <c r="H147" s="288">
        <v>-264205</v>
      </c>
      <c r="I147" s="288">
        <v>-264205</v>
      </c>
      <c r="J147" s="288">
        <v>-264205</v>
      </c>
      <c r="K147" s="288">
        <v>-264205</v>
      </c>
      <c r="L147" s="288">
        <v>-264205</v>
      </c>
      <c r="M147" s="288">
        <v>-91742</v>
      </c>
      <c r="N147" s="340">
        <v>-91742</v>
      </c>
      <c r="O147" s="340">
        <v>-91742</v>
      </c>
      <c r="P147" s="340">
        <v>-91742</v>
      </c>
      <c r="Q147" s="340">
        <v>-91742</v>
      </c>
      <c r="R147" s="340">
        <v>-91742</v>
      </c>
      <c r="S147" s="340">
        <v>-91742</v>
      </c>
      <c r="T147" s="340">
        <f t="shared" si="64"/>
        <v>-170788</v>
      </c>
      <c r="U147" s="288">
        <f t="shared" si="71"/>
        <v>-170788</v>
      </c>
      <c r="V147" s="288">
        <f t="shared" si="72"/>
        <v>-170788</v>
      </c>
      <c r="W147" s="217">
        <v>0</v>
      </c>
      <c r="X147" s="217">
        <f t="shared" si="69"/>
        <v>-170788</v>
      </c>
      <c r="Y147" s="261" t="s">
        <v>153</v>
      </c>
      <c r="Z147" s="257">
        <f>SUMIF('Allocation Factors'!$B$3:$B$88,'Accumulated Deferred Income Tax'!Y147,'Allocation Factors'!$P$3:$P$88)</f>
        <v>0.22613352113854845</v>
      </c>
      <c r="AA147" s="357">
        <f t="shared" si="67"/>
        <v>-38621</v>
      </c>
      <c r="AB147" s="357">
        <f t="shared" si="70"/>
        <v>0</v>
      </c>
      <c r="AC147" s="288">
        <f t="shared" si="57"/>
        <v>-38621</v>
      </c>
      <c r="AH147" s="65"/>
    </row>
    <row r="148" spans="1:34" s="172" customFormat="1">
      <c r="A148" s="261">
        <v>287722</v>
      </c>
      <c r="B148" s="261">
        <v>190</v>
      </c>
      <c r="C148" s="42" t="s">
        <v>35</v>
      </c>
      <c r="D148" s="338">
        <v>505.51</v>
      </c>
      <c r="E148" s="302" t="s">
        <v>8</v>
      </c>
      <c r="F148" s="261" t="s">
        <v>9</v>
      </c>
      <c r="G148" s="288">
        <v>229114</v>
      </c>
      <c r="H148" s="288">
        <v>229113</v>
      </c>
      <c r="I148" s="288">
        <v>229113</v>
      </c>
      <c r="J148" s="288">
        <v>229113</v>
      </c>
      <c r="K148" s="288">
        <v>229113</v>
      </c>
      <c r="L148" s="288">
        <v>229113</v>
      </c>
      <c r="M148" s="288">
        <v>117879</v>
      </c>
      <c r="N148" s="340">
        <v>117879</v>
      </c>
      <c r="O148" s="340">
        <v>117879</v>
      </c>
      <c r="P148" s="340">
        <v>117879</v>
      </c>
      <c r="Q148" s="340">
        <v>117879</v>
      </c>
      <c r="R148" s="340">
        <v>117879</v>
      </c>
      <c r="S148" s="340">
        <v>118892</v>
      </c>
      <c r="T148" s="340">
        <f t="shared" si="64"/>
        <v>168904</v>
      </c>
      <c r="U148" s="288">
        <f t="shared" si="71"/>
        <v>168904</v>
      </c>
      <c r="V148" s="288">
        <f t="shared" si="72"/>
        <v>168904</v>
      </c>
      <c r="W148" s="217">
        <v>0</v>
      </c>
      <c r="X148" s="217">
        <f t="shared" si="69"/>
        <v>168904</v>
      </c>
      <c r="Y148" s="261" t="s">
        <v>153</v>
      </c>
      <c r="Z148" s="257">
        <f>SUMIF('Allocation Factors'!$B$3:$B$88,'Accumulated Deferred Income Tax'!Y148,'Allocation Factors'!$P$3:$P$88)</f>
        <v>0.22613352113854845</v>
      </c>
      <c r="AA148" s="357">
        <f t="shared" si="67"/>
        <v>38195</v>
      </c>
      <c r="AB148" s="357">
        <f t="shared" si="70"/>
        <v>0</v>
      </c>
      <c r="AC148" s="288">
        <f t="shared" si="57"/>
        <v>38195</v>
      </c>
      <c r="AH148" s="65"/>
    </row>
    <row r="149" spans="1:34" s="172" customFormat="1">
      <c r="A149" s="261">
        <v>286800</v>
      </c>
      <c r="B149" s="261">
        <v>190</v>
      </c>
      <c r="C149" s="42" t="s">
        <v>680</v>
      </c>
      <c r="D149" s="338">
        <v>505.45</v>
      </c>
      <c r="E149" s="302" t="s">
        <v>8</v>
      </c>
      <c r="F149" s="261" t="s">
        <v>9</v>
      </c>
      <c r="G149" s="288">
        <v>0</v>
      </c>
      <c r="H149" s="288">
        <v>0</v>
      </c>
      <c r="I149" s="288">
        <v>587669</v>
      </c>
      <c r="J149" s="288">
        <v>515387</v>
      </c>
      <c r="K149" s="288">
        <v>505608</v>
      </c>
      <c r="L149" s="288">
        <v>451964</v>
      </c>
      <c r="M149" s="288">
        <v>282735</v>
      </c>
      <c r="N149" s="340">
        <v>264492</v>
      </c>
      <c r="O149" s="340">
        <v>224112</v>
      </c>
      <c r="P149" s="340">
        <v>170705</v>
      </c>
      <c r="Q149" s="340">
        <v>117298</v>
      </c>
      <c r="R149" s="340">
        <v>117298</v>
      </c>
      <c r="S149" s="340">
        <v>15353</v>
      </c>
      <c r="T149" s="340">
        <f t="shared" si="64"/>
        <v>270412</v>
      </c>
      <c r="U149" s="288">
        <f t="shared" si="71"/>
        <v>270412</v>
      </c>
      <c r="V149" s="288">
        <f t="shared" si="72"/>
        <v>270412</v>
      </c>
      <c r="W149" s="217">
        <v>0</v>
      </c>
      <c r="X149" s="217">
        <f t="shared" si="69"/>
        <v>270412</v>
      </c>
      <c r="Y149" s="261" t="s">
        <v>153</v>
      </c>
      <c r="Z149" s="257">
        <f>SUMIF('Allocation Factors'!$B$3:$B$88,'Accumulated Deferred Income Tax'!Y149,'Allocation Factors'!$P$3:$P$88)</f>
        <v>0.22613352113854845</v>
      </c>
      <c r="AA149" s="357">
        <f t="shared" ref="AA149" si="73">ROUND(V149*Z149,0)</f>
        <v>61149</v>
      </c>
      <c r="AB149" s="357">
        <f t="shared" si="70"/>
        <v>0</v>
      </c>
      <c r="AC149" s="288">
        <f t="shared" si="57"/>
        <v>61149</v>
      </c>
      <c r="AH149" s="65"/>
    </row>
    <row r="150" spans="1:34" s="172" customFormat="1">
      <c r="A150" s="261">
        <v>287723</v>
      </c>
      <c r="B150" s="261">
        <v>190</v>
      </c>
      <c r="C150" s="42" t="s">
        <v>50</v>
      </c>
      <c r="D150" s="338">
        <v>205.411</v>
      </c>
      <c r="E150" s="302" t="s">
        <v>8</v>
      </c>
      <c r="F150" s="261" t="s">
        <v>9</v>
      </c>
      <c r="G150" s="288">
        <v>-405224</v>
      </c>
      <c r="H150" s="288">
        <v>-405224</v>
      </c>
      <c r="I150" s="288">
        <v>-405224</v>
      </c>
      <c r="J150" s="288">
        <v>-405224</v>
      </c>
      <c r="K150" s="288">
        <v>-405224</v>
      </c>
      <c r="L150" s="288">
        <v>-405224</v>
      </c>
      <c r="M150" s="288">
        <v>656319</v>
      </c>
      <c r="N150" s="340">
        <v>656319</v>
      </c>
      <c r="O150" s="340">
        <v>656319</v>
      </c>
      <c r="P150" s="340">
        <v>656319</v>
      </c>
      <c r="Q150" s="340">
        <v>656319</v>
      </c>
      <c r="R150" s="340">
        <v>656319</v>
      </c>
      <c r="S150" s="340">
        <v>642734</v>
      </c>
      <c r="T150" s="340">
        <f t="shared" si="64"/>
        <v>169212</v>
      </c>
      <c r="U150" s="288">
        <f t="shared" si="71"/>
        <v>169212</v>
      </c>
      <c r="V150" s="288">
        <f t="shared" si="72"/>
        <v>169212</v>
      </c>
      <c r="W150" s="217">
        <v>0</v>
      </c>
      <c r="X150" s="217">
        <f t="shared" si="69"/>
        <v>169212</v>
      </c>
      <c r="Y150" s="261" t="s">
        <v>153</v>
      </c>
      <c r="Z150" s="257">
        <f>SUMIF('Allocation Factors'!$B$3:$B$88,'Accumulated Deferred Income Tax'!Y150,'Allocation Factors'!$P$3:$P$88)</f>
        <v>0.22613352113854845</v>
      </c>
      <c r="AA150" s="357">
        <f t="shared" si="67"/>
        <v>38265</v>
      </c>
      <c r="AB150" s="357">
        <f t="shared" si="70"/>
        <v>0</v>
      </c>
      <c r="AC150" s="288">
        <f t="shared" si="57"/>
        <v>38265</v>
      </c>
      <c r="AH150" s="65"/>
    </row>
    <row r="151" spans="1:34" s="172" customFormat="1">
      <c r="A151" s="261">
        <v>287725</v>
      </c>
      <c r="B151" s="261">
        <v>190</v>
      </c>
      <c r="C151" s="42" t="s">
        <v>62</v>
      </c>
      <c r="D151" s="338">
        <v>920.1</v>
      </c>
      <c r="E151" s="302" t="s">
        <v>8</v>
      </c>
      <c r="F151" s="261" t="s">
        <v>312</v>
      </c>
      <c r="G151" s="288">
        <v>21781389</v>
      </c>
      <c r="H151" s="288">
        <v>21909438</v>
      </c>
      <c r="I151" s="288">
        <v>22011291</v>
      </c>
      <c r="J151" s="288">
        <v>22095106</v>
      </c>
      <c r="K151" s="288">
        <v>22243097</v>
      </c>
      <c r="L151" s="288">
        <v>22687916</v>
      </c>
      <c r="M151" s="288">
        <v>23834750</v>
      </c>
      <c r="N151" s="340">
        <v>23858774</v>
      </c>
      <c r="O151" s="340">
        <v>23894457</v>
      </c>
      <c r="P151" s="340">
        <v>24008408</v>
      </c>
      <c r="Q151" s="340">
        <v>23982122</v>
      </c>
      <c r="R151" s="340">
        <v>23955836</v>
      </c>
      <c r="S151" s="340">
        <v>23910634</v>
      </c>
      <c r="T151" s="340">
        <f t="shared" si="64"/>
        <v>23110601</v>
      </c>
      <c r="U151" s="288">
        <f t="shared" si="71"/>
        <v>23110601</v>
      </c>
      <c r="V151" s="288">
        <f t="shared" si="72"/>
        <v>0</v>
      </c>
      <c r="W151" s="217">
        <v>0</v>
      </c>
      <c r="X151" s="217">
        <f t="shared" si="69"/>
        <v>0</v>
      </c>
      <c r="Y151" s="261" t="s">
        <v>310</v>
      </c>
      <c r="Z151" s="257">
        <f>SUMIF('Allocation Factors'!$B$3:$B$88,'Accumulated Deferred Income Tax'!Y151,'Allocation Factors'!$P$3:$P$88)</f>
        <v>0</v>
      </c>
      <c r="AA151" s="357">
        <f t="shared" si="67"/>
        <v>0</v>
      </c>
      <c r="AB151" s="357">
        <f t="shared" si="70"/>
        <v>0</v>
      </c>
      <c r="AC151" s="288">
        <f t="shared" si="57"/>
        <v>0</v>
      </c>
      <c r="AH151" s="65"/>
    </row>
    <row r="152" spans="1:34" s="172" customFormat="1">
      <c r="A152" s="261">
        <v>287726</v>
      </c>
      <c r="B152" s="261">
        <v>190</v>
      </c>
      <c r="C152" s="42" t="s">
        <v>242</v>
      </c>
      <c r="D152" s="338">
        <v>105.121</v>
      </c>
      <c r="E152" s="302" t="s">
        <v>8</v>
      </c>
      <c r="F152" s="261" t="s">
        <v>9</v>
      </c>
      <c r="G152" s="288">
        <v>-6853633</v>
      </c>
      <c r="H152" s="288">
        <v>-6853634</v>
      </c>
      <c r="I152" s="288">
        <v>-6853634</v>
      </c>
      <c r="J152" s="288">
        <v>-6853634</v>
      </c>
      <c r="K152" s="288">
        <v>-6853634</v>
      </c>
      <c r="L152" s="288">
        <v>-6853360</v>
      </c>
      <c r="M152" s="288">
        <v>-4874265</v>
      </c>
      <c r="N152" s="340">
        <v>-4874265</v>
      </c>
      <c r="O152" s="340">
        <v>-4875163</v>
      </c>
      <c r="P152" s="340">
        <v>-4875163</v>
      </c>
      <c r="Q152" s="340">
        <v>-4875163</v>
      </c>
      <c r="R152" s="340">
        <v>-4875163</v>
      </c>
      <c r="S152" s="340">
        <v>-4817364</v>
      </c>
      <c r="T152" s="340">
        <f t="shared" si="64"/>
        <v>-5779381</v>
      </c>
      <c r="U152" s="288">
        <f t="shared" si="71"/>
        <v>-5779381</v>
      </c>
      <c r="V152" s="288">
        <f t="shared" si="72"/>
        <v>-5779381</v>
      </c>
      <c r="W152" s="217">
        <v>0</v>
      </c>
      <c r="X152" s="217">
        <f t="shared" si="69"/>
        <v>-5779381</v>
      </c>
      <c r="Y152" s="261" t="s">
        <v>153</v>
      </c>
      <c r="Z152" s="257">
        <f>SUMIF('Allocation Factors'!$B$3:$B$88,'Accumulated Deferred Income Tax'!Y152,'Allocation Factors'!$P$3:$P$88)</f>
        <v>0.22613352113854845</v>
      </c>
      <c r="AA152" s="357">
        <f t="shared" si="67"/>
        <v>-1306912</v>
      </c>
      <c r="AB152" s="357">
        <f t="shared" si="70"/>
        <v>0</v>
      </c>
      <c r="AC152" s="288">
        <f t="shared" si="57"/>
        <v>-1306912</v>
      </c>
      <c r="AH152" s="65"/>
    </row>
    <row r="153" spans="1:34" s="172" customFormat="1">
      <c r="A153" s="261">
        <v>287735</v>
      </c>
      <c r="B153" s="261">
        <v>190</v>
      </c>
      <c r="C153" s="42" t="s">
        <v>61</v>
      </c>
      <c r="D153" s="338">
        <v>910.90499999999997</v>
      </c>
      <c r="E153" s="302" t="s">
        <v>8</v>
      </c>
      <c r="F153" s="261" t="s">
        <v>9</v>
      </c>
      <c r="G153" s="288">
        <v>-496124</v>
      </c>
      <c r="H153" s="288">
        <v>-496126</v>
      </c>
      <c r="I153" s="288">
        <v>-496126</v>
      </c>
      <c r="J153" s="288">
        <v>-496126</v>
      </c>
      <c r="K153" s="288">
        <v>-496126</v>
      </c>
      <c r="L153" s="288">
        <v>-496126</v>
      </c>
      <c r="M153" s="288">
        <v>-132952</v>
      </c>
      <c r="N153" s="340">
        <v>-132952</v>
      </c>
      <c r="O153" s="340">
        <v>-132952</v>
      </c>
      <c r="P153" s="340">
        <v>-132952</v>
      </c>
      <c r="Q153" s="340">
        <v>-132952</v>
      </c>
      <c r="R153" s="340">
        <v>-132952</v>
      </c>
      <c r="S153" s="340">
        <v>-132952</v>
      </c>
      <c r="T153" s="340">
        <f t="shared" si="64"/>
        <v>-299407</v>
      </c>
      <c r="U153" s="288">
        <f t="shared" si="71"/>
        <v>-299407</v>
      </c>
      <c r="V153" s="288">
        <f t="shared" si="72"/>
        <v>-299407</v>
      </c>
      <c r="W153" s="217">
        <v>0</v>
      </c>
      <c r="X153" s="217">
        <f t="shared" si="69"/>
        <v>-299407</v>
      </c>
      <c r="Y153" s="261" t="s">
        <v>153</v>
      </c>
      <c r="Z153" s="257">
        <f>SUMIF('Allocation Factors'!$B$3:$B$88,'Accumulated Deferred Income Tax'!Y153,'Allocation Factors'!$P$3:$P$88)</f>
        <v>0.22613352113854845</v>
      </c>
      <c r="AA153" s="357">
        <f t="shared" si="67"/>
        <v>-67706</v>
      </c>
      <c r="AB153" s="357">
        <f t="shared" si="68"/>
        <v>0</v>
      </c>
      <c r="AC153" s="288">
        <f t="shared" ref="AC153:AC158" si="74">SUM(AA153:AB153)</f>
        <v>-67706</v>
      </c>
      <c r="AH153" s="65"/>
    </row>
    <row r="154" spans="1:34" s="172" customFormat="1">
      <c r="A154" s="261">
        <v>287807</v>
      </c>
      <c r="B154" s="261">
        <v>190</v>
      </c>
      <c r="C154" s="42" t="s">
        <v>476</v>
      </c>
      <c r="D154" s="338" t="s">
        <v>8</v>
      </c>
      <c r="E154" s="302" t="s">
        <v>8</v>
      </c>
      <c r="F154" s="261" t="s">
        <v>312</v>
      </c>
      <c r="G154" s="288">
        <v>313698</v>
      </c>
      <c r="H154" s="288">
        <v>316712</v>
      </c>
      <c r="I154" s="288">
        <v>319726</v>
      </c>
      <c r="J154" s="288">
        <v>322914</v>
      </c>
      <c r="K154" s="288">
        <v>325986</v>
      </c>
      <c r="L154" s="288">
        <v>329058</v>
      </c>
      <c r="M154" s="288">
        <v>332209</v>
      </c>
      <c r="N154" s="340">
        <v>332209</v>
      </c>
      <c r="O154" s="340">
        <v>332209</v>
      </c>
      <c r="P154" s="340">
        <v>341377</v>
      </c>
      <c r="Q154" s="340">
        <v>341377</v>
      </c>
      <c r="R154" s="340">
        <v>341377</v>
      </c>
      <c r="S154" s="340">
        <v>353338</v>
      </c>
      <c r="T154" s="340">
        <f t="shared" si="64"/>
        <v>330723</v>
      </c>
      <c r="U154" s="288">
        <f t="shared" si="71"/>
        <v>330723</v>
      </c>
      <c r="V154" s="288">
        <f t="shared" si="72"/>
        <v>0</v>
      </c>
      <c r="W154" s="217">
        <v>0</v>
      </c>
      <c r="X154" s="217">
        <f t="shared" si="69"/>
        <v>0</v>
      </c>
      <c r="Y154" s="261" t="s">
        <v>310</v>
      </c>
      <c r="Z154" s="257">
        <f>SUMIF('Allocation Factors'!$B$3:$B$88,'Accumulated Deferred Income Tax'!Y154,'Allocation Factors'!$P$3:$P$88)</f>
        <v>0</v>
      </c>
      <c r="AA154" s="357">
        <f t="shared" ref="AA154:AA159" si="75">ROUND(V154*Z154,0)</f>
        <v>0</v>
      </c>
      <c r="AB154" s="357">
        <f t="shared" ref="AB154:AB159" si="76">ROUND(W154*Z154,0)</f>
        <v>0</v>
      </c>
      <c r="AC154" s="288">
        <f t="shared" si="74"/>
        <v>0</v>
      </c>
      <c r="AH154" s="65"/>
    </row>
    <row r="155" spans="1:34" s="172" customFormat="1">
      <c r="A155" s="261">
        <v>287817</v>
      </c>
      <c r="B155" s="261">
        <v>190</v>
      </c>
      <c r="C155" s="42" t="s">
        <v>477</v>
      </c>
      <c r="D155" s="338" t="s">
        <v>8</v>
      </c>
      <c r="E155" s="302" t="s">
        <v>8</v>
      </c>
      <c r="F155" s="261" t="s">
        <v>312</v>
      </c>
      <c r="G155" s="288">
        <v>-11116</v>
      </c>
      <c r="H155" s="288">
        <v>-11256</v>
      </c>
      <c r="I155" s="288">
        <v>-11396</v>
      </c>
      <c r="J155" s="288">
        <v>-11543</v>
      </c>
      <c r="K155" s="288">
        <v>-11685</v>
      </c>
      <c r="L155" s="288">
        <v>-11827</v>
      </c>
      <c r="M155" s="288">
        <v>-11973</v>
      </c>
      <c r="N155" s="340">
        <v>-11973</v>
      </c>
      <c r="O155" s="340">
        <v>-11973</v>
      </c>
      <c r="P155" s="340">
        <v>-12398</v>
      </c>
      <c r="Q155" s="340">
        <v>-12398</v>
      </c>
      <c r="R155" s="340">
        <v>-12398</v>
      </c>
      <c r="S155" s="340">
        <v>-12954</v>
      </c>
      <c r="T155" s="340">
        <f t="shared" si="64"/>
        <v>-11905</v>
      </c>
      <c r="U155" s="288">
        <f t="shared" si="71"/>
        <v>-11905</v>
      </c>
      <c r="V155" s="288">
        <f t="shared" si="72"/>
        <v>0</v>
      </c>
      <c r="W155" s="217">
        <v>0</v>
      </c>
      <c r="X155" s="217">
        <f t="shared" si="69"/>
        <v>0</v>
      </c>
      <c r="Y155" s="261" t="s">
        <v>310</v>
      </c>
      <c r="Z155" s="257">
        <f>SUMIF('Allocation Factors'!$B$3:$B$88,'Accumulated Deferred Income Tax'!Y155,'Allocation Factors'!$P$3:$P$88)</f>
        <v>0</v>
      </c>
      <c r="AA155" s="357">
        <f t="shared" si="75"/>
        <v>0</v>
      </c>
      <c r="AB155" s="357">
        <f t="shared" si="76"/>
        <v>0</v>
      </c>
      <c r="AC155" s="288">
        <f t="shared" si="74"/>
        <v>0</v>
      </c>
      <c r="AH155" s="65"/>
    </row>
    <row r="156" spans="1:34" s="172" customFormat="1">
      <c r="A156" s="261">
        <v>287827</v>
      </c>
      <c r="B156" s="261">
        <v>190</v>
      </c>
      <c r="C156" s="42" t="s">
        <v>478</v>
      </c>
      <c r="D156" s="338" t="s">
        <v>8</v>
      </c>
      <c r="E156" s="302" t="s">
        <v>8</v>
      </c>
      <c r="F156" s="261" t="s">
        <v>312</v>
      </c>
      <c r="G156" s="288">
        <v>67818</v>
      </c>
      <c r="H156" s="288">
        <v>68469</v>
      </c>
      <c r="I156" s="288">
        <v>69120</v>
      </c>
      <c r="J156" s="288">
        <v>69809</v>
      </c>
      <c r="K156" s="288">
        <v>70473</v>
      </c>
      <c r="L156" s="288">
        <v>71137</v>
      </c>
      <c r="M156" s="288">
        <v>71819</v>
      </c>
      <c r="N156" s="340">
        <v>71819</v>
      </c>
      <c r="O156" s="340">
        <v>71819</v>
      </c>
      <c r="P156" s="340">
        <v>73800</v>
      </c>
      <c r="Q156" s="340">
        <v>73800</v>
      </c>
      <c r="R156" s="340">
        <v>73800</v>
      </c>
      <c r="S156" s="340">
        <v>76387</v>
      </c>
      <c r="T156" s="340">
        <f t="shared" si="64"/>
        <v>71497</v>
      </c>
      <c r="U156" s="288">
        <f t="shared" si="71"/>
        <v>71497</v>
      </c>
      <c r="V156" s="288">
        <f t="shared" si="72"/>
        <v>0</v>
      </c>
      <c r="W156" s="217">
        <v>0</v>
      </c>
      <c r="X156" s="217">
        <f t="shared" si="69"/>
        <v>0</v>
      </c>
      <c r="Y156" s="261" t="s">
        <v>310</v>
      </c>
      <c r="Z156" s="257">
        <f>SUMIF('Allocation Factors'!$B$3:$B$88,'Accumulated Deferred Income Tax'!Y156,'Allocation Factors'!$P$3:$P$88)</f>
        <v>0</v>
      </c>
      <c r="AA156" s="357">
        <f t="shared" si="75"/>
        <v>0</v>
      </c>
      <c r="AB156" s="357">
        <f t="shared" si="76"/>
        <v>0</v>
      </c>
      <c r="AC156" s="288">
        <f t="shared" si="74"/>
        <v>0</v>
      </c>
      <c r="AH156" s="65"/>
    </row>
    <row r="157" spans="1:34" s="172" customFormat="1">
      <c r="A157" s="261">
        <v>287837</v>
      </c>
      <c r="B157" s="261">
        <v>190</v>
      </c>
      <c r="C157" s="42" t="s">
        <v>479</v>
      </c>
      <c r="D157" s="338" t="s">
        <v>8</v>
      </c>
      <c r="E157" s="302" t="s">
        <v>8</v>
      </c>
      <c r="F157" s="261" t="s">
        <v>312</v>
      </c>
      <c r="G157" s="288">
        <v>-2402</v>
      </c>
      <c r="H157" s="288">
        <v>-2432</v>
      </c>
      <c r="I157" s="288">
        <v>-2462</v>
      </c>
      <c r="J157" s="288">
        <v>-2495</v>
      </c>
      <c r="K157" s="288">
        <v>-2526</v>
      </c>
      <c r="L157" s="288">
        <v>-2557</v>
      </c>
      <c r="M157" s="288">
        <v>-2588</v>
      </c>
      <c r="N157" s="340">
        <v>-2588</v>
      </c>
      <c r="O157" s="340">
        <v>-2588</v>
      </c>
      <c r="P157" s="340">
        <v>-2680</v>
      </c>
      <c r="Q157" s="340">
        <v>-2680</v>
      </c>
      <c r="R157" s="340">
        <v>-2680</v>
      </c>
      <c r="S157" s="340">
        <v>-2800</v>
      </c>
      <c r="T157" s="340">
        <f t="shared" si="64"/>
        <v>-2573</v>
      </c>
      <c r="U157" s="288">
        <f t="shared" si="71"/>
        <v>-2573</v>
      </c>
      <c r="V157" s="288">
        <f t="shared" si="72"/>
        <v>0</v>
      </c>
      <c r="W157" s="217">
        <v>0</v>
      </c>
      <c r="X157" s="217">
        <f t="shared" si="69"/>
        <v>0</v>
      </c>
      <c r="Y157" s="261" t="s">
        <v>310</v>
      </c>
      <c r="Z157" s="257">
        <f>SUMIF('Allocation Factors'!$B$3:$B$88,'Accumulated Deferred Income Tax'!Y157,'Allocation Factors'!$P$3:$P$88)</f>
        <v>0</v>
      </c>
      <c r="AA157" s="357">
        <f t="shared" si="75"/>
        <v>0</v>
      </c>
      <c r="AB157" s="357">
        <f t="shared" si="76"/>
        <v>0</v>
      </c>
      <c r="AC157" s="288">
        <f t="shared" si="74"/>
        <v>0</v>
      </c>
      <c r="AH157" s="65"/>
    </row>
    <row r="158" spans="1:34" s="172" customFormat="1">
      <c r="A158" s="261">
        <v>287937</v>
      </c>
      <c r="B158" s="261">
        <v>190</v>
      </c>
      <c r="C158" s="42" t="s">
        <v>681</v>
      </c>
      <c r="D158" s="338">
        <v>505.601</v>
      </c>
      <c r="E158" s="302" t="s">
        <v>8</v>
      </c>
      <c r="F158" s="261" t="s">
        <v>9</v>
      </c>
      <c r="G158" s="288">
        <v>8782</v>
      </c>
      <c r="H158" s="288">
        <v>8782</v>
      </c>
      <c r="I158" s="288">
        <v>8782</v>
      </c>
      <c r="J158" s="288">
        <v>8782</v>
      </c>
      <c r="K158" s="288">
        <v>8782</v>
      </c>
      <c r="L158" s="288">
        <v>8782</v>
      </c>
      <c r="M158" s="288">
        <v>6638</v>
      </c>
      <c r="N158" s="340">
        <v>6638</v>
      </c>
      <c r="O158" s="340">
        <v>6638</v>
      </c>
      <c r="P158" s="340">
        <v>6638</v>
      </c>
      <c r="Q158" s="340">
        <v>6638</v>
      </c>
      <c r="R158" s="340">
        <v>6638</v>
      </c>
      <c r="S158" s="340">
        <v>6638</v>
      </c>
      <c r="T158" s="340">
        <f t="shared" si="64"/>
        <v>7621</v>
      </c>
      <c r="U158" s="288">
        <f t="shared" si="71"/>
        <v>7621</v>
      </c>
      <c r="V158" s="288">
        <f t="shared" si="72"/>
        <v>7621</v>
      </c>
      <c r="W158" s="217">
        <v>0</v>
      </c>
      <c r="X158" s="217">
        <f t="shared" si="69"/>
        <v>7621</v>
      </c>
      <c r="Y158" s="261" t="s">
        <v>153</v>
      </c>
      <c r="Z158" s="257">
        <f>SUMIF('Allocation Factors'!$B$3:$B$88,'Accumulated Deferred Income Tax'!Y158,'Allocation Factors'!$P$3:$P$88)</f>
        <v>0.22613352113854845</v>
      </c>
      <c r="AA158" s="357">
        <f t="shared" si="75"/>
        <v>1723</v>
      </c>
      <c r="AB158" s="357">
        <f t="shared" si="76"/>
        <v>0</v>
      </c>
      <c r="AC158" s="288">
        <f t="shared" si="74"/>
        <v>1723</v>
      </c>
      <c r="AH158" s="65"/>
    </row>
    <row r="159" spans="1:34" s="172" customFormat="1">
      <c r="A159" s="261">
        <v>287938</v>
      </c>
      <c r="B159" s="261">
        <v>190</v>
      </c>
      <c r="C159" s="42" t="s">
        <v>345</v>
      </c>
      <c r="D159" s="338">
        <v>205.20500000000001</v>
      </c>
      <c r="E159" s="302">
        <v>10.4</v>
      </c>
      <c r="F159" s="261" t="s">
        <v>9</v>
      </c>
      <c r="G159" s="288">
        <v>651869</v>
      </c>
      <c r="H159" s="288">
        <v>649434</v>
      </c>
      <c r="I159" s="288">
        <v>654333</v>
      </c>
      <c r="J159" s="288">
        <v>603392</v>
      </c>
      <c r="K159" s="288">
        <v>589760</v>
      </c>
      <c r="L159" s="288">
        <v>589760</v>
      </c>
      <c r="M159" s="288">
        <v>569381</v>
      </c>
      <c r="N159" s="340">
        <v>559504</v>
      </c>
      <c r="O159" s="340">
        <v>547409</v>
      </c>
      <c r="P159" s="340">
        <v>547387</v>
      </c>
      <c r="Q159" s="340">
        <v>547387</v>
      </c>
      <c r="R159" s="340">
        <v>547387</v>
      </c>
      <c r="S159" s="340">
        <v>0</v>
      </c>
      <c r="T159" s="340">
        <f t="shared" si="64"/>
        <v>560922</v>
      </c>
      <c r="U159" s="288">
        <f t="shared" si="71"/>
        <v>560922</v>
      </c>
      <c r="V159" s="288">
        <f t="shared" si="72"/>
        <v>560922</v>
      </c>
      <c r="W159" s="217">
        <v>-535011</v>
      </c>
      <c r="X159" s="217">
        <f t="shared" si="69"/>
        <v>25911</v>
      </c>
      <c r="Y159" s="261" t="s">
        <v>153</v>
      </c>
      <c r="Z159" s="257">
        <f>SUMIF('Allocation Factors'!$B$3:$B$88,'Accumulated Deferred Income Tax'!Y159,'Allocation Factors'!$P$3:$P$88)</f>
        <v>0.22613352113854845</v>
      </c>
      <c r="AA159" s="357">
        <f t="shared" si="75"/>
        <v>126843</v>
      </c>
      <c r="AB159" s="357">
        <f t="shared" si="76"/>
        <v>-120984</v>
      </c>
      <c r="AC159" s="288">
        <f t="shared" ref="AC159" si="77">SUM(AA159:AB159)</f>
        <v>5859</v>
      </c>
      <c r="AH159" s="65"/>
    </row>
    <row r="160" spans="1:34" s="172" customFormat="1">
      <c r="A160" s="261" t="s">
        <v>8</v>
      </c>
      <c r="B160" s="261">
        <v>190</v>
      </c>
      <c r="C160" s="42" t="s">
        <v>750</v>
      </c>
      <c r="D160" s="338" t="s">
        <v>8</v>
      </c>
      <c r="E160" s="302" t="s">
        <v>796</v>
      </c>
      <c r="F160" s="261" t="s">
        <v>9</v>
      </c>
      <c r="G160" s="288">
        <v>0</v>
      </c>
      <c r="H160" s="288">
        <v>0</v>
      </c>
      <c r="I160" s="288">
        <v>0</v>
      </c>
      <c r="J160" s="288">
        <v>0</v>
      </c>
      <c r="K160" s="288">
        <v>0</v>
      </c>
      <c r="L160" s="288">
        <v>0</v>
      </c>
      <c r="M160" s="288">
        <v>0</v>
      </c>
      <c r="N160" s="340">
        <v>0</v>
      </c>
      <c r="O160" s="340">
        <v>0</v>
      </c>
      <c r="P160" s="340">
        <v>0</v>
      </c>
      <c r="Q160" s="340">
        <v>0</v>
      </c>
      <c r="R160" s="340">
        <v>0</v>
      </c>
      <c r="S160" s="340">
        <v>0</v>
      </c>
      <c r="T160" s="340">
        <f t="shared" ref="T160" si="78">ROUND(SUM(SUM(H160:R160)*2+S160+G160)/24,0)</f>
        <v>0</v>
      </c>
      <c r="U160" s="288">
        <f t="shared" ref="U160" si="79">+T160</f>
        <v>0</v>
      </c>
      <c r="V160" s="288">
        <f t="shared" ref="V160" si="80">IF(F160="U",U160,0)</f>
        <v>0</v>
      </c>
      <c r="W160" s="217">
        <v>2017811.4542611723</v>
      </c>
      <c r="X160" s="217">
        <f t="shared" ref="X160" si="81">SUM(V160:W160)</f>
        <v>2017811.4542611723</v>
      </c>
      <c r="Y160" s="261" t="s">
        <v>25</v>
      </c>
      <c r="Z160" s="257">
        <f>SUMIF('Allocation Factors'!$B$3:$B$88,'Accumulated Deferred Income Tax'!Y160,'Allocation Factors'!$P$3:$P$88)</f>
        <v>1</v>
      </c>
      <c r="AA160" s="357">
        <f t="shared" ref="AA160" si="82">ROUND(V160*Z160,0)</f>
        <v>0</v>
      </c>
      <c r="AB160" s="357">
        <f t="shared" ref="AB160" si="83">ROUND(W160*Z160,0)</f>
        <v>2017811</v>
      </c>
      <c r="AC160" s="288">
        <f t="shared" ref="AC160:AC161" si="84">SUM(AA160:AB160)</f>
        <v>2017811</v>
      </c>
      <c r="AH160" s="65"/>
    </row>
    <row r="161" spans="1:34" s="172" customFormat="1">
      <c r="A161" s="261" t="s">
        <v>8</v>
      </c>
      <c r="B161" s="261">
        <v>190</v>
      </c>
      <c r="C161" s="42" t="s">
        <v>771</v>
      </c>
      <c r="D161" s="338" t="s">
        <v>8</v>
      </c>
      <c r="E161" s="302" t="s">
        <v>800</v>
      </c>
      <c r="F161" s="261" t="s">
        <v>9</v>
      </c>
      <c r="G161" s="288">
        <v>0</v>
      </c>
      <c r="H161" s="288">
        <v>0</v>
      </c>
      <c r="I161" s="288">
        <v>0</v>
      </c>
      <c r="J161" s="288">
        <v>0</v>
      </c>
      <c r="K161" s="288">
        <v>0</v>
      </c>
      <c r="L161" s="288">
        <v>0</v>
      </c>
      <c r="M161" s="288">
        <v>0</v>
      </c>
      <c r="N161" s="340">
        <v>0</v>
      </c>
      <c r="O161" s="340">
        <v>0</v>
      </c>
      <c r="P161" s="340">
        <v>0</v>
      </c>
      <c r="Q161" s="340">
        <v>0</v>
      </c>
      <c r="R161" s="340">
        <v>0</v>
      </c>
      <c r="S161" s="340">
        <v>0</v>
      </c>
      <c r="T161" s="340">
        <f t="shared" ref="T161" si="85">ROUND(SUM(SUM(H161:R161)*2+S161+G161)/24,0)</f>
        <v>0</v>
      </c>
      <c r="U161" s="288">
        <f t="shared" ref="U161" si="86">+T161</f>
        <v>0</v>
      </c>
      <c r="V161" s="288">
        <f t="shared" ref="V161" si="87">IF(F161="U",U161,0)</f>
        <v>0</v>
      </c>
      <c r="W161" s="217">
        <v>-3487264</v>
      </c>
      <c r="X161" s="217">
        <f t="shared" ref="X161" si="88">SUM(V161:W161)</f>
        <v>-3487264</v>
      </c>
      <c r="Y161" s="261" t="s">
        <v>25</v>
      </c>
      <c r="Z161" s="257">
        <f>SUMIF('Allocation Factors'!$B$3:$B$88,'Accumulated Deferred Income Tax'!Y161,'Allocation Factors'!$P$3:$P$88)</f>
        <v>1</v>
      </c>
      <c r="AA161" s="357">
        <f t="shared" ref="AA161" si="89">ROUND(V161*Z161,0)</f>
        <v>0</v>
      </c>
      <c r="AB161" s="357">
        <f t="shared" ref="AB161" si="90">ROUND(W161*Z161,0)</f>
        <v>-3487264</v>
      </c>
      <c r="AC161" s="288">
        <f t="shared" si="84"/>
        <v>-3487264</v>
      </c>
      <c r="AH161" s="65"/>
    </row>
    <row r="162" spans="1:34">
      <c r="A162" s="174"/>
      <c r="B162" s="203"/>
      <c r="C162" s="204"/>
      <c r="D162" s="205"/>
      <c r="E162" s="205"/>
      <c r="F162" s="153"/>
      <c r="G162" s="177">
        <f t="shared" ref="G162:X162" si="91">SUBTOTAL(9,G3:G161)</f>
        <v>793759630</v>
      </c>
      <c r="H162" s="177">
        <f t="shared" si="91"/>
        <v>785465192</v>
      </c>
      <c r="I162" s="177">
        <f t="shared" si="91"/>
        <v>756885342</v>
      </c>
      <c r="J162" s="177">
        <f t="shared" si="91"/>
        <v>769798997</v>
      </c>
      <c r="K162" s="177">
        <f t="shared" si="91"/>
        <v>758380906</v>
      </c>
      <c r="L162" s="177">
        <f t="shared" si="91"/>
        <v>746714988</v>
      </c>
      <c r="M162" s="177">
        <f t="shared" si="91"/>
        <v>729225295</v>
      </c>
      <c r="N162" s="177">
        <f t="shared" si="91"/>
        <v>740732653</v>
      </c>
      <c r="O162" s="177">
        <f t="shared" si="91"/>
        <v>727953210</v>
      </c>
      <c r="P162" s="177">
        <f t="shared" si="91"/>
        <v>750631564</v>
      </c>
      <c r="Q162" s="177">
        <f t="shared" si="91"/>
        <v>777250237</v>
      </c>
      <c r="R162" s="177">
        <f t="shared" si="91"/>
        <v>869602399</v>
      </c>
      <c r="S162" s="177">
        <f t="shared" si="91"/>
        <v>773075521</v>
      </c>
      <c r="T162" s="177">
        <f t="shared" si="91"/>
        <v>766338201</v>
      </c>
      <c r="U162" s="177">
        <f t="shared" si="91"/>
        <v>766338201</v>
      </c>
      <c r="V162" s="177">
        <f t="shared" si="91"/>
        <v>522887708</v>
      </c>
      <c r="W162" s="177">
        <f t="shared" si="91"/>
        <v>-56731786.545738831</v>
      </c>
      <c r="X162" s="177">
        <f t="shared" si="91"/>
        <v>466155921.45426118</v>
      </c>
      <c r="Y162" s="174"/>
      <c r="Z162" s="154"/>
      <c r="AA162" s="177">
        <f>SUBTOTAL(9,AA3:AA161)</f>
        <v>43859904</v>
      </c>
      <c r="AB162" s="177">
        <f>SUBTOTAL(9,AB3:AB161)</f>
        <v>-23441511</v>
      </c>
      <c r="AC162" s="177">
        <f>SUBTOTAL(9,AC3:AC161)</f>
        <v>20418393</v>
      </c>
    </row>
    <row r="163" spans="1:34">
      <c r="A163" s="26">
        <v>287960</v>
      </c>
      <c r="B163" s="26">
        <v>281</v>
      </c>
      <c r="C163" s="25" t="s">
        <v>281</v>
      </c>
      <c r="D163" s="259">
        <v>105.128</v>
      </c>
      <c r="E163" s="302">
        <v>7.4</v>
      </c>
      <c r="F163" s="256" t="s">
        <v>9</v>
      </c>
      <c r="G163" s="27">
        <v>-148004159</v>
      </c>
      <c r="H163" s="288">
        <v>-147196295</v>
      </c>
      <c r="I163" s="288">
        <v>-146388431</v>
      </c>
      <c r="J163" s="288">
        <v>-145765740</v>
      </c>
      <c r="K163" s="288">
        <v>-144964293</v>
      </c>
      <c r="L163" s="288">
        <v>-144191161</v>
      </c>
      <c r="M163" s="288">
        <v>-143583856</v>
      </c>
      <c r="N163" s="340">
        <v>-143583856</v>
      </c>
      <c r="O163" s="340">
        <v>-143583856</v>
      </c>
      <c r="P163" s="340">
        <v>-141037326</v>
      </c>
      <c r="Q163" s="340">
        <v>-140188483</v>
      </c>
      <c r="R163" s="340">
        <v>-139339639</v>
      </c>
      <c r="S163" s="340">
        <v>-138587420</v>
      </c>
      <c r="T163" s="340">
        <f t="shared" si="64"/>
        <v>-143593227</v>
      </c>
      <c r="U163" s="288">
        <f>+T163</f>
        <v>-143593227</v>
      </c>
      <c r="V163" s="27">
        <f t="shared" ref="V163:V190" si="92">IF(F163="U",U163,0)</f>
        <v>-143593227</v>
      </c>
      <c r="W163" s="217">
        <f>-V163</f>
        <v>143593227</v>
      </c>
      <c r="X163" s="217">
        <f>SUM(V163:W163)</f>
        <v>0</v>
      </c>
      <c r="Y163" s="26" t="s">
        <v>18</v>
      </c>
      <c r="Z163" s="257">
        <f>SUMIF('Allocation Factors'!$B$3:$B$88,'Accumulated Deferred Income Tax'!Y163,'Allocation Factors'!$P$3:$P$88)</f>
        <v>7.9787774498314715E-2</v>
      </c>
      <c r="AA163" s="258">
        <f t="shared" ref="AA163:AA190" si="93">ROUND(V163*Z163,0)</f>
        <v>-11456984</v>
      </c>
      <c r="AB163" s="258">
        <f t="shared" ref="AB163:AB190" si="94">ROUND(W163*Z163,0)</f>
        <v>11456984</v>
      </c>
      <c r="AC163" s="27">
        <f t="shared" ref="AC163:AC200" si="95">SUM(AA163:AB163)</f>
        <v>0</v>
      </c>
    </row>
    <row r="164" spans="1:34">
      <c r="A164" s="26">
        <v>287605</v>
      </c>
      <c r="B164" s="26">
        <v>282</v>
      </c>
      <c r="C164" s="84" t="s">
        <v>331</v>
      </c>
      <c r="D164" s="259">
        <v>100.11</v>
      </c>
      <c r="E164" s="302">
        <v>7.4</v>
      </c>
      <c r="F164" s="26" t="s">
        <v>9</v>
      </c>
      <c r="G164" s="27">
        <v>-274679</v>
      </c>
      <c r="H164" s="288">
        <v>-271780</v>
      </c>
      <c r="I164" s="288">
        <v>-269630</v>
      </c>
      <c r="J164" s="288">
        <v>-307704</v>
      </c>
      <c r="K164" s="288">
        <v>-306765</v>
      </c>
      <c r="L164" s="288">
        <v>-305526</v>
      </c>
      <c r="M164" s="288">
        <v>-303919</v>
      </c>
      <c r="N164" s="288">
        <v>-302713</v>
      </c>
      <c r="O164" s="288">
        <v>-301995</v>
      </c>
      <c r="P164" s="288">
        <v>-301469</v>
      </c>
      <c r="Q164" s="288">
        <v>-300900</v>
      </c>
      <c r="R164" s="288">
        <v>-300250</v>
      </c>
      <c r="S164" s="288">
        <v>-299781</v>
      </c>
      <c r="T164" s="340">
        <f t="shared" si="64"/>
        <v>-296657</v>
      </c>
      <c r="U164" s="288">
        <f>+T164</f>
        <v>-296657</v>
      </c>
      <c r="V164" s="27">
        <f t="shared" si="92"/>
        <v>-296657</v>
      </c>
      <c r="W164" s="217">
        <f>-V164</f>
        <v>296657</v>
      </c>
      <c r="X164" s="217">
        <f t="shared" ref="X164" si="96">SUM(V164:W164)</f>
        <v>0</v>
      </c>
      <c r="Y164" s="261" t="s">
        <v>222</v>
      </c>
      <c r="Z164" s="257">
        <f>SUMIF('Allocation Factors'!$B$3:$B$88,'Accumulated Deferred Income Tax'!Y164,'Allocation Factors'!$P$3:$P$88)</f>
        <v>6.7890616934189296E-2</v>
      </c>
      <c r="AA164" s="258">
        <f t="shared" si="93"/>
        <v>-20140</v>
      </c>
      <c r="AB164" s="258">
        <f t="shared" ref="AB164:AB169" si="97">ROUND(W164*Z164,0)</f>
        <v>20140</v>
      </c>
      <c r="AC164" s="27">
        <f t="shared" ref="AC164:AC169" si="98">SUM(AA164:AB164)</f>
        <v>0</v>
      </c>
    </row>
    <row r="165" spans="1:34">
      <c r="A165" s="26">
        <v>287605</v>
      </c>
      <c r="B165" s="26">
        <v>282</v>
      </c>
      <c r="C165" s="25" t="s">
        <v>376</v>
      </c>
      <c r="D165" s="259">
        <v>105.1</v>
      </c>
      <c r="E165" s="302">
        <v>7.4</v>
      </c>
      <c r="F165" s="26" t="s">
        <v>9</v>
      </c>
      <c r="G165" s="27">
        <v>23463200</v>
      </c>
      <c r="H165" s="288">
        <v>23656212</v>
      </c>
      <c r="I165" s="288">
        <v>23350570</v>
      </c>
      <c r="J165" s="288">
        <v>23383346</v>
      </c>
      <c r="K165" s="288">
        <v>23358795</v>
      </c>
      <c r="L165" s="288">
        <v>23390669</v>
      </c>
      <c r="M165" s="288">
        <v>24979766</v>
      </c>
      <c r="N165" s="288">
        <v>25115515</v>
      </c>
      <c r="O165" s="288">
        <v>25051397</v>
      </c>
      <c r="P165" s="288">
        <v>24987975</v>
      </c>
      <c r="Q165" s="288">
        <v>25013940</v>
      </c>
      <c r="R165" s="288">
        <v>24998071</v>
      </c>
      <c r="S165" s="288">
        <v>25266528</v>
      </c>
      <c r="T165" s="340">
        <f t="shared" si="64"/>
        <v>24304260</v>
      </c>
      <c r="U165" s="288">
        <f t="shared" ref="U165:U192" si="99">+T165</f>
        <v>24304260</v>
      </c>
      <c r="V165" s="27">
        <f t="shared" si="92"/>
        <v>24304260</v>
      </c>
      <c r="W165" s="217">
        <f t="shared" ref="W165:W193" si="100">-V165</f>
        <v>-24304260</v>
      </c>
      <c r="X165" s="217">
        <f t="shared" ref="X165:X200" si="101">SUM(V165:W165)</f>
        <v>0</v>
      </c>
      <c r="Y165" s="72" t="s">
        <v>222</v>
      </c>
      <c r="Z165" s="257">
        <f>SUMIF('Allocation Factors'!$B$3:$B$88,'Accumulated Deferred Income Tax'!Y165,'Allocation Factors'!$P$3:$P$88)</f>
        <v>6.7890616934189296E-2</v>
      </c>
      <c r="AA165" s="258">
        <f t="shared" si="93"/>
        <v>1650031</v>
      </c>
      <c r="AB165" s="258">
        <f t="shared" si="97"/>
        <v>-1650031</v>
      </c>
      <c r="AC165" s="27">
        <f t="shared" si="98"/>
        <v>0</v>
      </c>
    </row>
    <row r="166" spans="1:34">
      <c r="A166" s="26">
        <v>287605</v>
      </c>
      <c r="B166" s="26">
        <v>282</v>
      </c>
      <c r="C166" s="84" t="s">
        <v>480</v>
      </c>
      <c r="D166" s="259">
        <v>105.101</v>
      </c>
      <c r="E166" s="302">
        <v>7.4</v>
      </c>
      <c r="F166" s="26" t="s">
        <v>9</v>
      </c>
      <c r="G166" s="27">
        <v>1565135</v>
      </c>
      <c r="H166" s="288">
        <v>1565135</v>
      </c>
      <c r="I166" s="288">
        <v>1565135</v>
      </c>
      <c r="J166" s="288">
        <v>1565135</v>
      </c>
      <c r="K166" s="288">
        <v>1565135</v>
      </c>
      <c r="L166" s="288">
        <v>1565135</v>
      </c>
      <c r="M166" s="288">
        <v>1565135</v>
      </c>
      <c r="N166" s="288">
        <v>1565135</v>
      </c>
      <c r="O166" s="288">
        <v>1565135</v>
      </c>
      <c r="P166" s="288">
        <v>1565135</v>
      </c>
      <c r="Q166" s="288">
        <v>1565135</v>
      </c>
      <c r="R166" s="288">
        <v>1565135</v>
      </c>
      <c r="S166" s="288">
        <v>1565135</v>
      </c>
      <c r="T166" s="340">
        <f t="shared" si="64"/>
        <v>1565135</v>
      </c>
      <c r="U166" s="288">
        <f t="shared" si="99"/>
        <v>1565135</v>
      </c>
      <c r="V166" s="27">
        <f t="shared" si="92"/>
        <v>1565135</v>
      </c>
      <c r="W166" s="217">
        <f t="shared" si="100"/>
        <v>-1565135</v>
      </c>
      <c r="X166" s="217">
        <f t="shared" si="101"/>
        <v>0</v>
      </c>
      <c r="Y166" s="261" t="s">
        <v>222</v>
      </c>
      <c r="Z166" s="257">
        <f>SUMIF('Allocation Factors'!$B$3:$B$88,'Accumulated Deferred Income Tax'!Y166,'Allocation Factors'!$P$3:$P$88)</f>
        <v>6.7890616934189296E-2</v>
      </c>
      <c r="AA166" s="258">
        <f t="shared" si="93"/>
        <v>106258</v>
      </c>
      <c r="AB166" s="258">
        <f t="shared" si="97"/>
        <v>-106258</v>
      </c>
      <c r="AC166" s="27">
        <f t="shared" si="98"/>
        <v>0</v>
      </c>
    </row>
    <row r="167" spans="1:34">
      <c r="A167" s="26">
        <v>287605</v>
      </c>
      <c r="B167" s="26">
        <v>282</v>
      </c>
      <c r="C167" s="84" t="s">
        <v>481</v>
      </c>
      <c r="D167" s="259">
        <v>105.11499999999999</v>
      </c>
      <c r="E167" s="302">
        <v>7.4</v>
      </c>
      <c r="F167" s="261" t="s">
        <v>9</v>
      </c>
      <c r="G167" s="27">
        <v>-47923710</v>
      </c>
      <c r="H167" s="288">
        <v>-48180556</v>
      </c>
      <c r="I167" s="288">
        <v>-48389959</v>
      </c>
      <c r="J167" s="288">
        <v>-49070826</v>
      </c>
      <c r="K167" s="288">
        <v>-49363549</v>
      </c>
      <c r="L167" s="288">
        <v>-49214930</v>
      </c>
      <c r="M167" s="288">
        <v>-46629187</v>
      </c>
      <c r="N167" s="288">
        <v>-46306745</v>
      </c>
      <c r="O167" s="288">
        <v>-46089655</v>
      </c>
      <c r="P167" s="288">
        <v>-45936126</v>
      </c>
      <c r="Q167" s="288">
        <v>-45797590</v>
      </c>
      <c r="R167" s="288">
        <v>-45743327</v>
      </c>
      <c r="S167" s="288">
        <v>-45684066</v>
      </c>
      <c r="T167" s="340">
        <f t="shared" si="64"/>
        <v>-47293862</v>
      </c>
      <c r="U167" s="288">
        <f t="shared" si="99"/>
        <v>-47293862</v>
      </c>
      <c r="V167" s="27">
        <f t="shared" si="92"/>
        <v>-47293862</v>
      </c>
      <c r="W167" s="217">
        <f t="shared" si="100"/>
        <v>47293862</v>
      </c>
      <c r="X167" s="217">
        <f t="shared" si="101"/>
        <v>0</v>
      </c>
      <c r="Y167" s="261" t="s">
        <v>222</v>
      </c>
      <c r="Z167" s="257">
        <f>SUMIF('Allocation Factors'!$B$3:$B$88,'Accumulated Deferred Income Tax'!Y167,'Allocation Factors'!$P$3:$P$88)</f>
        <v>6.7890616934189296E-2</v>
      </c>
      <c r="AA167" s="258">
        <f t="shared" ref="AA167" si="102">ROUND(V167*Z167,0)</f>
        <v>-3210809</v>
      </c>
      <c r="AB167" s="258">
        <f t="shared" si="97"/>
        <v>3210809</v>
      </c>
      <c r="AC167" s="27">
        <f t="shared" si="98"/>
        <v>0</v>
      </c>
    </row>
    <row r="168" spans="1:34">
      <c r="A168" s="26">
        <v>287605</v>
      </c>
      <c r="B168" s="26">
        <v>282</v>
      </c>
      <c r="C168" s="84" t="s">
        <v>332</v>
      </c>
      <c r="D168" s="259">
        <v>105.116</v>
      </c>
      <c r="E168" s="302">
        <v>7.4</v>
      </c>
      <c r="F168" s="26" t="s">
        <v>9</v>
      </c>
      <c r="G168" s="27">
        <v>-30521</v>
      </c>
      <c r="H168" s="288">
        <v>-33420</v>
      </c>
      <c r="I168" s="288">
        <v>-35571</v>
      </c>
      <c r="J168" s="288">
        <v>-38047</v>
      </c>
      <c r="K168" s="288">
        <v>-38986</v>
      </c>
      <c r="L168" s="288">
        <v>-40226</v>
      </c>
      <c r="M168" s="288">
        <v>-41832</v>
      </c>
      <c r="N168" s="288">
        <v>-43039</v>
      </c>
      <c r="O168" s="288">
        <v>-43756</v>
      </c>
      <c r="P168" s="288">
        <v>-44282</v>
      </c>
      <c r="Q168" s="288">
        <v>-44852</v>
      </c>
      <c r="R168" s="288">
        <v>-45502</v>
      </c>
      <c r="S168" s="288">
        <v>-45971</v>
      </c>
      <c r="T168" s="340">
        <f t="shared" si="64"/>
        <v>-40647</v>
      </c>
      <c r="U168" s="288">
        <f t="shared" si="99"/>
        <v>-40647</v>
      </c>
      <c r="V168" s="27">
        <f t="shared" si="92"/>
        <v>-40647</v>
      </c>
      <c r="W168" s="217">
        <f t="shared" si="100"/>
        <v>40647</v>
      </c>
      <c r="X168" s="217">
        <f t="shared" si="101"/>
        <v>0</v>
      </c>
      <c r="Y168" s="72" t="s">
        <v>222</v>
      </c>
      <c r="Z168" s="257">
        <f>SUMIF('Allocation Factors'!$B$3:$B$88,'Accumulated Deferred Income Tax'!Y168,'Allocation Factors'!$P$3:$P$88)</f>
        <v>6.7890616934189296E-2</v>
      </c>
      <c r="AA168" s="258">
        <f t="shared" si="93"/>
        <v>-2760</v>
      </c>
      <c r="AB168" s="258">
        <f t="shared" si="97"/>
        <v>2760</v>
      </c>
      <c r="AC168" s="27">
        <f t="shared" si="98"/>
        <v>0</v>
      </c>
    </row>
    <row r="169" spans="1:34">
      <c r="A169" s="26">
        <v>287605</v>
      </c>
      <c r="B169" s="26">
        <v>282</v>
      </c>
      <c r="C169" s="25" t="s">
        <v>17</v>
      </c>
      <c r="D169" s="259">
        <v>105.12</v>
      </c>
      <c r="E169" s="302">
        <v>7.4</v>
      </c>
      <c r="F169" s="26" t="s">
        <v>9</v>
      </c>
      <c r="G169" s="27">
        <v>3019992677</v>
      </c>
      <c r="H169" s="288">
        <v>3041771268</v>
      </c>
      <c r="I169" s="288">
        <v>3063605556</v>
      </c>
      <c r="J169" s="288">
        <v>3085256510</v>
      </c>
      <c r="K169" s="288">
        <v>3107086074</v>
      </c>
      <c r="L169" s="288">
        <v>3129053153</v>
      </c>
      <c r="M169" s="288">
        <v>3151269035</v>
      </c>
      <c r="N169" s="288">
        <v>3173289180</v>
      </c>
      <c r="O169" s="288">
        <v>3195368720</v>
      </c>
      <c r="P169" s="288">
        <v>3217490630</v>
      </c>
      <c r="Q169" s="288">
        <v>3239042801</v>
      </c>
      <c r="R169" s="288">
        <v>3261212408</v>
      </c>
      <c r="S169" s="288">
        <v>3283877315</v>
      </c>
      <c r="T169" s="340">
        <f t="shared" si="64"/>
        <v>3151365028</v>
      </c>
      <c r="U169" s="288">
        <f t="shared" si="99"/>
        <v>3151365028</v>
      </c>
      <c r="V169" s="27">
        <f t="shared" si="92"/>
        <v>3151365028</v>
      </c>
      <c r="W169" s="217">
        <f t="shared" si="100"/>
        <v>-3151365028</v>
      </c>
      <c r="X169" s="217">
        <f t="shared" si="101"/>
        <v>0</v>
      </c>
      <c r="Y169" s="72" t="s">
        <v>222</v>
      </c>
      <c r="Z169" s="257">
        <f>SUMIF('Allocation Factors'!$B$3:$B$88,'Accumulated Deferred Income Tax'!Y169,'Allocation Factors'!$P$3:$P$88)</f>
        <v>6.7890616934189296E-2</v>
      </c>
      <c r="AA169" s="258">
        <f t="shared" si="93"/>
        <v>213948116</v>
      </c>
      <c r="AB169" s="258">
        <f t="shared" si="97"/>
        <v>-213948116</v>
      </c>
      <c r="AC169" s="27">
        <f t="shared" si="98"/>
        <v>0</v>
      </c>
    </row>
    <row r="170" spans="1:34">
      <c r="A170" s="26">
        <v>287605</v>
      </c>
      <c r="B170" s="26">
        <v>282</v>
      </c>
      <c r="C170" s="25" t="s">
        <v>282</v>
      </c>
      <c r="D170" s="259">
        <v>105.122</v>
      </c>
      <c r="E170" s="302">
        <v>7.4</v>
      </c>
      <c r="F170" s="26" t="s">
        <v>9</v>
      </c>
      <c r="G170" s="27">
        <v>-473654921</v>
      </c>
      <c r="H170" s="288">
        <v>-475826120</v>
      </c>
      <c r="I170" s="288">
        <v>-477997319</v>
      </c>
      <c r="J170" s="288">
        <v>-485534032</v>
      </c>
      <c r="K170" s="288">
        <v>-488700253</v>
      </c>
      <c r="L170" s="288">
        <v>-491866474</v>
      </c>
      <c r="M170" s="288">
        <v>-497930703</v>
      </c>
      <c r="N170" s="288">
        <v>-501139613</v>
      </c>
      <c r="O170" s="288">
        <v>-504348524</v>
      </c>
      <c r="P170" s="288">
        <v>-507557435</v>
      </c>
      <c r="Q170" s="288">
        <v>-510766346</v>
      </c>
      <c r="R170" s="288">
        <v>-513975257</v>
      </c>
      <c r="S170" s="288">
        <v>-519533632</v>
      </c>
      <c r="T170" s="340">
        <f t="shared" si="64"/>
        <v>-496019696</v>
      </c>
      <c r="U170" s="288">
        <f t="shared" si="99"/>
        <v>-496019696</v>
      </c>
      <c r="V170" s="27">
        <f t="shared" si="92"/>
        <v>-496019696</v>
      </c>
      <c r="W170" s="217">
        <f t="shared" si="100"/>
        <v>496019696</v>
      </c>
      <c r="X170" s="217">
        <f t="shared" si="101"/>
        <v>0</v>
      </c>
      <c r="Y170" s="72" t="s">
        <v>222</v>
      </c>
      <c r="Z170" s="257">
        <f>SUMIF('Allocation Factors'!$B$3:$B$88,'Accumulated Deferred Income Tax'!Y170,'Allocation Factors'!$P$3:$P$88)</f>
        <v>6.7890616934189296E-2</v>
      </c>
      <c r="AA170" s="258">
        <f t="shared" si="93"/>
        <v>-33675083</v>
      </c>
      <c r="AB170" s="258">
        <f t="shared" si="94"/>
        <v>33675083</v>
      </c>
      <c r="AC170" s="27">
        <f t="shared" si="95"/>
        <v>0</v>
      </c>
    </row>
    <row r="171" spans="1:34">
      <c r="A171" s="26">
        <v>287605</v>
      </c>
      <c r="B171" s="26">
        <v>282</v>
      </c>
      <c r="C171" s="25" t="s">
        <v>246</v>
      </c>
      <c r="D171" s="259">
        <v>105.123</v>
      </c>
      <c r="E171" s="302">
        <v>7.4</v>
      </c>
      <c r="F171" s="26" t="s">
        <v>9</v>
      </c>
      <c r="G171" s="27">
        <v>-157570922</v>
      </c>
      <c r="H171" s="288">
        <v>-157570922</v>
      </c>
      <c r="I171" s="288">
        <v>-157570922</v>
      </c>
      <c r="J171" s="288">
        <v>-157570922</v>
      </c>
      <c r="K171" s="288">
        <v>-157570922</v>
      </c>
      <c r="L171" s="288">
        <v>-157570922</v>
      </c>
      <c r="M171" s="288">
        <v>-157570922</v>
      </c>
      <c r="N171" s="288">
        <v>-157570922</v>
      </c>
      <c r="O171" s="288">
        <v>-157570922</v>
      </c>
      <c r="P171" s="288">
        <v>-157570922</v>
      </c>
      <c r="Q171" s="288">
        <v>-157570922</v>
      </c>
      <c r="R171" s="288">
        <v>-157570922</v>
      </c>
      <c r="S171" s="288">
        <v>-157570922</v>
      </c>
      <c r="T171" s="340">
        <f t="shared" si="64"/>
        <v>-157570922</v>
      </c>
      <c r="U171" s="288">
        <f t="shared" si="99"/>
        <v>-157570922</v>
      </c>
      <c r="V171" s="27">
        <f t="shared" si="92"/>
        <v>-157570922</v>
      </c>
      <c r="W171" s="217">
        <f t="shared" si="100"/>
        <v>157570922</v>
      </c>
      <c r="X171" s="217">
        <f t="shared" si="101"/>
        <v>0</v>
      </c>
      <c r="Y171" s="72" t="s">
        <v>222</v>
      </c>
      <c r="Z171" s="257">
        <f>SUMIF('Allocation Factors'!$B$3:$B$88,'Accumulated Deferred Income Tax'!Y171,'Allocation Factors'!$P$3:$P$88)</f>
        <v>6.7890616934189296E-2</v>
      </c>
      <c r="AA171" s="258">
        <f t="shared" si="93"/>
        <v>-10697587</v>
      </c>
      <c r="AB171" s="258">
        <f t="shared" si="94"/>
        <v>10697587</v>
      </c>
      <c r="AC171" s="27">
        <f t="shared" si="95"/>
        <v>0</v>
      </c>
    </row>
    <row r="172" spans="1:34">
      <c r="A172" s="26">
        <v>287605</v>
      </c>
      <c r="B172" s="26">
        <v>282</v>
      </c>
      <c r="C172" s="25" t="s">
        <v>40</v>
      </c>
      <c r="D172" s="259">
        <v>105.125</v>
      </c>
      <c r="E172" s="302">
        <v>7.4</v>
      </c>
      <c r="F172" s="26" t="s">
        <v>9</v>
      </c>
      <c r="G172" s="27">
        <v>-5178642383</v>
      </c>
      <c r="H172" s="288">
        <v>-5209620217</v>
      </c>
      <c r="I172" s="288">
        <v>-5240598052</v>
      </c>
      <c r="J172" s="288">
        <v>-5271275445</v>
      </c>
      <c r="K172" s="288">
        <v>-5305013261</v>
      </c>
      <c r="L172" s="288">
        <v>-5338395256</v>
      </c>
      <c r="M172" s="288">
        <v>-5364730407</v>
      </c>
      <c r="N172" s="288">
        <v>-5391351767</v>
      </c>
      <c r="O172" s="288">
        <v>-5417973126</v>
      </c>
      <c r="P172" s="288">
        <v>-5445248692</v>
      </c>
      <c r="Q172" s="288">
        <v>-5472815198</v>
      </c>
      <c r="R172" s="288">
        <v>-5500381704</v>
      </c>
      <c r="S172" s="288">
        <v>-5528173516</v>
      </c>
      <c r="T172" s="340">
        <f t="shared" si="64"/>
        <v>-5359234256</v>
      </c>
      <c r="U172" s="288">
        <f t="shared" si="99"/>
        <v>-5359234256</v>
      </c>
      <c r="V172" s="27">
        <f t="shared" si="92"/>
        <v>-5359234256</v>
      </c>
      <c r="W172" s="217">
        <f t="shared" si="100"/>
        <v>5359234256</v>
      </c>
      <c r="X172" s="217">
        <f t="shared" si="101"/>
        <v>0</v>
      </c>
      <c r="Y172" s="72" t="s">
        <v>222</v>
      </c>
      <c r="Z172" s="257">
        <f>SUMIF('Allocation Factors'!$B$3:$B$88,'Accumulated Deferred Income Tax'!Y172,'Allocation Factors'!$P$3:$P$88)</f>
        <v>6.7890616934189296E-2</v>
      </c>
      <c r="AA172" s="258">
        <f t="shared" si="93"/>
        <v>-363841720</v>
      </c>
      <c r="AB172" s="258">
        <f t="shared" si="94"/>
        <v>363841720</v>
      </c>
      <c r="AC172" s="27">
        <f t="shared" si="95"/>
        <v>0</v>
      </c>
    </row>
    <row r="173" spans="1:34">
      <c r="A173" s="26">
        <v>287605</v>
      </c>
      <c r="B173" s="26">
        <v>282</v>
      </c>
      <c r="C173" s="25" t="s">
        <v>482</v>
      </c>
      <c r="D173" s="259">
        <v>105.129</v>
      </c>
      <c r="E173" s="302">
        <v>7.4</v>
      </c>
      <c r="F173" s="26" t="s">
        <v>9</v>
      </c>
      <c r="G173" s="27">
        <v>23319349</v>
      </c>
      <c r="H173" s="288">
        <v>23127395</v>
      </c>
      <c r="I173" s="288">
        <v>22935440</v>
      </c>
      <c r="J173" s="288">
        <v>22770200</v>
      </c>
      <c r="K173" s="288">
        <v>22565445</v>
      </c>
      <c r="L173" s="288">
        <v>21391037</v>
      </c>
      <c r="M173" s="288">
        <v>21166331</v>
      </c>
      <c r="N173" s="288">
        <v>20968213</v>
      </c>
      <c r="O173" s="288">
        <v>20390717</v>
      </c>
      <c r="P173" s="288">
        <v>20271387</v>
      </c>
      <c r="Q173" s="288">
        <v>20097629</v>
      </c>
      <c r="R173" s="288">
        <v>19923872</v>
      </c>
      <c r="S173" s="288">
        <v>19736217</v>
      </c>
      <c r="T173" s="340">
        <f t="shared" si="64"/>
        <v>21427954</v>
      </c>
      <c r="U173" s="288">
        <f t="shared" si="99"/>
        <v>21427954</v>
      </c>
      <c r="V173" s="27">
        <f t="shared" si="92"/>
        <v>21427954</v>
      </c>
      <c r="W173" s="217">
        <f t="shared" si="100"/>
        <v>-21427954</v>
      </c>
      <c r="X173" s="217">
        <f t="shared" ref="X173:X175" si="103">SUM(V173:W173)</f>
        <v>0</v>
      </c>
      <c r="Y173" s="72" t="s">
        <v>222</v>
      </c>
      <c r="Z173" s="257">
        <f>SUMIF('Allocation Factors'!$B$3:$B$88,'Accumulated Deferred Income Tax'!Y173,'Allocation Factors'!$P$3:$P$88)</f>
        <v>6.7890616934189296E-2</v>
      </c>
      <c r="AA173" s="258">
        <f t="shared" si="93"/>
        <v>1454757</v>
      </c>
      <c r="AB173" s="258">
        <f t="shared" si="94"/>
        <v>-1454757</v>
      </c>
      <c r="AC173" s="27">
        <f t="shared" ref="AC173:AC175" si="104">SUM(AA173:AB173)</f>
        <v>0</v>
      </c>
    </row>
    <row r="174" spans="1:34">
      <c r="A174" s="26">
        <v>287605</v>
      </c>
      <c r="B174" s="26">
        <v>282</v>
      </c>
      <c r="C174" s="25" t="s">
        <v>482</v>
      </c>
      <c r="D174" s="259">
        <v>105.129</v>
      </c>
      <c r="E174" s="302">
        <v>7.4</v>
      </c>
      <c r="F174" s="26" t="s">
        <v>9</v>
      </c>
      <c r="G174" s="27">
        <v>-4897048</v>
      </c>
      <c r="H174" s="288">
        <v>-4856737</v>
      </c>
      <c r="I174" s="288">
        <v>-4816427</v>
      </c>
      <c r="J174" s="288">
        <v>-4781726</v>
      </c>
      <c r="K174" s="288">
        <v>-4738728</v>
      </c>
      <c r="L174" s="288">
        <v>-4492102</v>
      </c>
      <c r="M174" s="288">
        <v>-4444914</v>
      </c>
      <c r="N174" s="288">
        <v>-4403309</v>
      </c>
      <c r="O174" s="288">
        <v>-4282035</v>
      </c>
      <c r="P174" s="288">
        <v>-4256976</v>
      </c>
      <c r="Q174" s="288">
        <v>-4220486</v>
      </c>
      <c r="R174" s="288">
        <v>-4183997</v>
      </c>
      <c r="S174" s="288">
        <v>-4144590</v>
      </c>
      <c r="T174" s="340">
        <f t="shared" si="64"/>
        <v>-4499855</v>
      </c>
      <c r="U174" s="288">
        <f t="shared" si="99"/>
        <v>-4499855</v>
      </c>
      <c r="V174" s="27">
        <f t="shared" si="92"/>
        <v>-4499855</v>
      </c>
      <c r="W174" s="217">
        <f t="shared" si="100"/>
        <v>4499855</v>
      </c>
      <c r="X174" s="217">
        <f t="shared" si="103"/>
        <v>0</v>
      </c>
      <c r="Y174" s="72" t="s">
        <v>222</v>
      </c>
      <c r="Z174" s="257">
        <f>SUMIF('Allocation Factors'!$B$3:$B$88,'Accumulated Deferred Income Tax'!Y174,'Allocation Factors'!$P$3:$P$88)</f>
        <v>6.7890616934189296E-2</v>
      </c>
      <c r="AA174" s="258">
        <f t="shared" si="93"/>
        <v>-305498</v>
      </c>
      <c r="AB174" s="258">
        <f t="shared" si="94"/>
        <v>305498</v>
      </c>
      <c r="AC174" s="27">
        <f t="shared" si="104"/>
        <v>0</v>
      </c>
    </row>
    <row r="175" spans="1:34">
      <c r="A175" s="26">
        <v>287605</v>
      </c>
      <c r="B175" s="26">
        <v>282</v>
      </c>
      <c r="C175" s="25" t="s">
        <v>243</v>
      </c>
      <c r="D175" s="259">
        <v>105.13</v>
      </c>
      <c r="E175" s="302">
        <v>7.4</v>
      </c>
      <c r="F175" s="26" t="s">
        <v>9</v>
      </c>
      <c r="G175" s="27">
        <v>318762681</v>
      </c>
      <c r="H175" s="288">
        <v>321540223</v>
      </c>
      <c r="I175" s="288">
        <v>324317766</v>
      </c>
      <c r="J175" s="288">
        <v>329422834</v>
      </c>
      <c r="K175" s="288">
        <v>332458990</v>
      </c>
      <c r="L175" s="288">
        <v>335495146</v>
      </c>
      <c r="M175" s="288">
        <v>332638465</v>
      </c>
      <c r="N175" s="288">
        <v>334392588</v>
      </c>
      <c r="O175" s="288">
        <v>336146711</v>
      </c>
      <c r="P175" s="288">
        <v>338114853</v>
      </c>
      <c r="Q175" s="288">
        <v>339940316</v>
      </c>
      <c r="R175" s="288">
        <v>341765778</v>
      </c>
      <c r="S175" s="288">
        <v>345777407</v>
      </c>
      <c r="T175" s="340">
        <f t="shared" si="64"/>
        <v>333208643</v>
      </c>
      <c r="U175" s="288">
        <f t="shared" si="99"/>
        <v>333208643</v>
      </c>
      <c r="V175" s="27">
        <f t="shared" si="92"/>
        <v>333208643</v>
      </c>
      <c r="W175" s="217">
        <f t="shared" si="100"/>
        <v>-333208643</v>
      </c>
      <c r="X175" s="217">
        <f t="shared" si="103"/>
        <v>0</v>
      </c>
      <c r="Y175" s="72" t="s">
        <v>222</v>
      </c>
      <c r="Z175" s="257">
        <f>SUMIF('Allocation Factors'!$B$3:$B$88,'Accumulated Deferred Income Tax'!Y175,'Allocation Factors'!$P$3:$P$88)</f>
        <v>6.7890616934189296E-2</v>
      </c>
      <c r="AA175" s="258">
        <f t="shared" si="93"/>
        <v>22621740</v>
      </c>
      <c r="AB175" s="258">
        <f t="shared" si="94"/>
        <v>-22621740</v>
      </c>
      <c r="AC175" s="27">
        <f t="shared" si="104"/>
        <v>0</v>
      </c>
    </row>
    <row r="176" spans="1:34" s="191" customFormat="1">
      <c r="A176" s="26">
        <v>287605</v>
      </c>
      <c r="B176" s="26">
        <v>282</v>
      </c>
      <c r="C176" s="25" t="s">
        <v>607</v>
      </c>
      <c r="D176" s="259">
        <v>105.131</v>
      </c>
      <c r="E176" s="302">
        <v>7.4</v>
      </c>
      <c r="F176" s="26" t="s">
        <v>9</v>
      </c>
      <c r="G176" s="27">
        <v>0</v>
      </c>
      <c r="H176" s="288">
        <v>0</v>
      </c>
      <c r="I176" s="288">
        <v>0</v>
      </c>
      <c r="J176" s="288">
        <v>0</v>
      </c>
      <c r="K176" s="288">
        <v>0</v>
      </c>
      <c r="L176" s="288">
        <v>0</v>
      </c>
      <c r="M176" s="288">
        <v>513633</v>
      </c>
      <c r="N176" s="288">
        <v>513633</v>
      </c>
      <c r="O176" s="288">
        <v>513633</v>
      </c>
      <c r="P176" s="288">
        <v>513633</v>
      </c>
      <c r="Q176" s="288">
        <v>513633</v>
      </c>
      <c r="R176" s="288">
        <v>513633</v>
      </c>
      <c r="S176" s="288">
        <v>513633</v>
      </c>
      <c r="T176" s="340">
        <f t="shared" si="64"/>
        <v>278218</v>
      </c>
      <c r="U176" s="288">
        <f t="shared" si="99"/>
        <v>278218</v>
      </c>
      <c r="V176" s="27">
        <f t="shared" si="92"/>
        <v>278218</v>
      </c>
      <c r="W176" s="217">
        <f t="shared" si="100"/>
        <v>-278218</v>
      </c>
      <c r="X176" s="217">
        <f t="shared" ref="X176" si="105">SUM(V176:W176)</f>
        <v>0</v>
      </c>
      <c r="Y176" s="72" t="s">
        <v>222</v>
      </c>
      <c r="Z176" s="257">
        <f>SUMIF('Allocation Factors'!$B$3:$B$88,'Accumulated Deferred Income Tax'!Y176,'Allocation Factors'!$P$3:$P$88)</f>
        <v>6.7890616934189296E-2</v>
      </c>
      <c r="AA176" s="258">
        <f t="shared" ref="AA176" si="106">ROUND(V176*Z176,0)</f>
        <v>18888</v>
      </c>
      <c r="AB176" s="258">
        <f t="shared" ref="AB176" si="107">ROUND(W176*Z176,0)</f>
        <v>-18888</v>
      </c>
      <c r="AC176" s="27">
        <f t="shared" ref="AC176" si="108">SUM(AA176:AB176)</f>
        <v>0</v>
      </c>
    </row>
    <row r="177" spans="1:29">
      <c r="A177" s="26">
        <v>287605</v>
      </c>
      <c r="B177" s="26">
        <v>282</v>
      </c>
      <c r="C177" s="25" t="s">
        <v>42</v>
      </c>
      <c r="D177" s="259">
        <v>105.137</v>
      </c>
      <c r="E177" s="302">
        <v>7.4</v>
      </c>
      <c r="F177" s="26" t="s">
        <v>9</v>
      </c>
      <c r="G177" s="27">
        <v>-21919056</v>
      </c>
      <c r="H177" s="288">
        <v>-21919056</v>
      </c>
      <c r="I177" s="288">
        <v>-21919056</v>
      </c>
      <c r="J177" s="288">
        <v>-21919056</v>
      </c>
      <c r="K177" s="288">
        <v>-21919056</v>
      </c>
      <c r="L177" s="288">
        <v>-21919056</v>
      </c>
      <c r="M177" s="288">
        <v>-24282107</v>
      </c>
      <c r="N177" s="288">
        <v>-24282107</v>
      </c>
      <c r="O177" s="288">
        <v>-24282107</v>
      </c>
      <c r="P177" s="288">
        <v>-24282107</v>
      </c>
      <c r="Q177" s="288">
        <v>-24282107</v>
      </c>
      <c r="R177" s="288">
        <v>-24282107</v>
      </c>
      <c r="S177" s="288">
        <v>-24282099</v>
      </c>
      <c r="T177" s="340">
        <f t="shared" si="64"/>
        <v>-23199042</v>
      </c>
      <c r="U177" s="288">
        <f t="shared" si="99"/>
        <v>-23199042</v>
      </c>
      <c r="V177" s="27">
        <f t="shared" si="92"/>
        <v>-23199042</v>
      </c>
      <c r="W177" s="217">
        <f t="shared" si="100"/>
        <v>23199042</v>
      </c>
      <c r="X177" s="217">
        <f t="shared" si="101"/>
        <v>0</v>
      </c>
      <c r="Y177" s="72" t="s">
        <v>222</v>
      </c>
      <c r="Z177" s="257">
        <f>SUMIF('Allocation Factors'!$B$3:$B$88,'Accumulated Deferred Income Tax'!Y177,'Allocation Factors'!$P$3:$P$88)</f>
        <v>6.7890616934189296E-2</v>
      </c>
      <c r="AA177" s="258">
        <f t="shared" si="93"/>
        <v>-1574997</v>
      </c>
      <c r="AB177" s="258">
        <f t="shared" si="94"/>
        <v>1574997</v>
      </c>
      <c r="AC177" s="27">
        <f t="shared" si="95"/>
        <v>0</v>
      </c>
    </row>
    <row r="178" spans="1:29">
      <c r="A178" s="26">
        <v>287605</v>
      </c>
      <c r="B178" s="26">
        <v>282</v>
      </c>
      <c r="C178" s="25" t="s">
        <v>283</v>
      </c>
      <c r="D178" s="259">
        <v>105.14</v>
      </c>
      <c r="E178" s="302">
        <v>7.4</v>
      </c>
      <c r="F178" s="26" t="s">
        <v>9</v>
      </c>
      <c r="G178" s="27">
        <v>23192964</v>
      </c>
      <c r="H178" s="288">
        <v>23192964</v>
      </c>
      <c r="I178" s="288">
        <v>23192964</v>
      </c>
      <c r="J178" s="288">
        <v>23192964</v>
      </c>
      <c r="K178" s="288">
        <v>23192964</v>
      </c>
      <c r="L178" s="288">
        <v>23192964</v>
      </c>
      <c r="M178" s="288">
        <v>24168945</v>
      </c>
      <c r="N178" s="288">
        <v>24168945</v>
      </c>
      <c r="O178" s="288">
        <v>24168945</v>
      </c>
      <c r="P178" s="288">
        <v>24168945</v>
      </c>
      <c r="Q178" s="288">
        <v>24168945</v>
      </c>
      <c r="R178" s="288">
        <v>24168945</v>
      </c>
      <c r="S178" s="288">
        <v>24177198</v>
      </c>
      <c r="T178" s="340">
        <f t="shared" si="64"/>
        <v>23721964</v>
      </c>
      <c r="U178" s="288">
        <f t="shared" si="99"/>
        <v>23721964</v>
      </c>
      <c r="V178" s="27">
        <f t="shared" si="92"/>
        <v>23721964</v>
      </c>
      <c r="W178" s="217">
        <f t="shared" si="100"/>
        <v>-23721964</v>
      </c>
      <c r="X178" s="217">
        <f t="shared" si="101"/>
        <v>0</v>
      </c>
      <c r="Y178" s="72" t="s">
        <v>222</v>
      </c>
      <c r="Z178" s="257">
        <f>SUMIF('Allocation Factors'!$B$3:$B$88,'Accumulated Deferred Income Tax'!Y178,'Allocation Factors'!$P$3:$P$88)</f>
        <v>6.7890616934189296E-2</v>
      </c>
      <c r="AA178" s="258">
        <f t="shared" si="93"/>
        <v>1610499</v>
      </c>
      <c r="AB178" s="258">
        <f t="shared" si="94"/>
        <v>-1610499</v>
      </c>
      <c r="AC178" s="27">
        <f t="shared" si="95"/>
        <v>0</v>
      </c>
    </row>
    <row r="179" spans="1:29">
      <c r="A179" s="26">
        <v>287605</v>
      </c>
      <c r="B179" s="26">
        <v>282</v>
      </c>
      <c r="C179" s="84" t="s">
        <v>416</v>
      </c>
      <c r="D179" s="338" t="s">
        <v>297</v>
      </c>
      <c r="E179" s="302">
        <v>7.4</v>
      </c>
      <c r="F179" s="26" t="s">
        <v>9</v>
      </c>
      <c r="G179" s="27">
        <v>-186750575</v>
      </c>
      <c r="H179" s="288">
        <v>-187257015</v>
      </c>
      <c r="I179" s="288">
        <v>-188000722</v>
      </c>
      <c r="J179" s="288">
        <v>-188177886</v>
      </c>
      <c r="K179" s="288">
        <v>-188675800</v>
      </c>
      <c r="L179" s="288">
        <v>-189155734</v>
      </c>
      <c r="M179" s="288">
        <v>-189606230</v>
      </c>
      <c r="N179" s="288">
        <v>-190067712</v>
      </c>
      <c r="O179" s="288">
        <v>-190509684</v>
      </c>
      <c r="P179" s="473">
        <v>-190995910</v>
      </c>
      <c r="Q179" s="473">
        <v>-191514739</v>
      </c>
      <c r="R179" s="288">
        <v>-192055493</v>
      </c>
      <c r="S179" s="501">
        <v>-192632186</v>
      </c>
      <c r="T179" s="340">
        <f t="shared" ref="T179:T208" si="109">ROUND(SUM(SUM(H179:R179)*2+S179+G179)/24,0)</f>
        <v>-189642359</v>
      </c>
      <c r="U179" s="288">
        <f t="shared" si="99"/>
        <v>-189642359</v>
      </c>
      <c r="V179" s="27">
        <f t="shared" si="92"/>
        <v>-189642359</v>
      </c>
      <c r="W179" s="217">
        <f t="shared" si="100"/>
        <v>189642359</v>
      </c>
      <c r="X179" s="217">
        <f t="shared" si="101"/>
        <v>0</v>
      </c>
      <c r="Y179" s="72" t="s">
        <v>222</v>
      </c>
      <c r="Z179" s="257">
        <f>SUMIF('Allocation Factors'!$B$3:$B$88,'Accumulated Deferred Income Tax'!Y179,'Allocation Factors'!$P$3:$P$88)</f>
        <v>6.7890616934189296E-2</v>
      </c>
      <c r="AA179" s="258">
        <f t="shared" si="93"/>
        <v>-12874937</v>
      </c>
      <c r="AB179" s="258">
        <f t="shared" si="94"/>
        <v>12874937</v>
      </c>
      <c r="AC179" s="27">
        <f t="shared" si="95"/>
        <v>0</v>
      </c>
    </row>
    <row r="180" spans="1:29">
      <c r="A180" s="26">
        <v>287605</v>
      </c>
      <c r="B180" s="26">
        <v>282</v>
      </c>
      <c r="C180" s="84" t="s">
        <v>300</v>
      </c>
      <c r="D180" s="338" t="s">
        <v>298</v>
      </c>
      <c r="E180" s="302">
        <v>7.4</v>
      </c>
      <c r="F180" s="26" t="s">
        <v>9</v>
      </c>
      <c r="G180" s="27">
        <v>-128149422</v>
      </c>
      <c r="H180" s="288">
        <v>-129225402</v>
      </c>
      <c r="I180" s="288">
        <v>-129912960</v>
      </c>
      <c r="J180" s="288">
        <v>-131173728</v>
      </c>
      <c r="K180" s="288">
        <v>-132225164</v>
      </c>
      <c r="L180" s="288">
        <v>-133239824</v>
      </c>
      <c r="M180" s="288">
        <v>-134198080</v>
      </c>
      <c r="N180" s="288">
        <v>-135256400</v>
      </c>
      <c r="O180" s="288">
        <v>-136266642</v>
      </c>
      <c r="P180" s="288">
        <v>-137385860</v>
      </c>
      <c r="Q180" s="288">
        <v>-138577267</v>
      </c>
      <c r="R180" s="288">
        <v>-139819724</v>
      </c>
      <c r="S180" s="288">
        <v>-141144750</v>
      </c>
      <c r="T180" s="340">
        <f t="shared" si="109"/>
        <v>-134327345</v>
      </c>
      <c r="U180" s="288">
        <f t="shared" si="99"/>
        <v>-134327345</v>
      </c>
      <c r="V180" s="27">
        <f t="shared" si="92"/>
        <v>-134327345</v>
      </c>
      <c r="W180" s="217">
        <f t="shared" si="100"/>
        <v>134327345</v>
      </c>
      <c r="X180" s="217">
        <f t="shared" si="101"/>
        <v>0</v>
      </c>
      <c r="Y180" s="261" t="s">
        <v>222</v>
      </c>
      <c r="Z180" s="257">
        <f>SUMIF('Allocation Factors'!$B$3:$B$88,'Accumulated Deferred Income Tax'!Y180,'Allocation Factors'!$P$3:$P$88)</f>
        <v>6.7890616934189296E-2</v>
      </c>
      <c r="AA180" s="258">
        <f t="shared" si="93"/>
        <v>-9119566</v>
      </c>
      <c r="AB180" s="258">
        <f t="shared" si="94"/>
        <v>9119566</v>
      </c>
      <c r="AC180" s="27">
        <f t="shared" si="95"/>
        <v>0</v>
      </c>
    </row>
    <row r="181" spans="1:29">
      <c r="A181" s="26">
        <v>287605</v>
      </c>
      <c r="B181" s="26">
        <v>282</v>
      </c>
      <c r="C181" s="25" t="s">
        <v>244</v>
      </c>
      <c r="D181" s="259">
        <v>105.142</v>
      </c>
      <c r="E181" s="302">
        <v>7.4</v>
      </c>
      <c r="F181" s="26" t="s">
        <v>9</v>
      </c>
      <c r="G181" s="27">
        <v>207560346</v>
      </c>
      <c r="H181" s="288">
        <v>208459933</v>
      </c>
      <c r="I181" s="288">
        <v>209325991</v>
      </c>
      <c r="J181" s="288">
        <v>210196084</v>
      </c>
      <c r="K181" s="288">
        <v>211133596</v>
      </c>
      <c r="L181" s="288">
        <v>212037975</v>
      </c>
      <c r="M181" s="288">
        <v>211963420</v>
      </c>
      <c r="N181" s="288">
        <v>212866335</v>
      </c>
      <c r="O181" s="288">
        <v>213729096</v>
      </c>
      <c r="P181" s="288">
        <v>214709439</v>
      </c>
      <c r="Q181" s="288">
        <v>215735409</v>
      </c>
      <c r="R181" s="288">
        <v>216805158</v>
      </c>
      <c r="S181" s="288">
        <v>217945999</v>
      </c>
      <c r="T181" s="340">
        <f t="shared" si="109"/>
        <v>212476301</v>
      </c>
      <c r="U181" s="288">
        <f t="shared" si="99"/>
        <v>212476301</v>
      </c>
      <c r="V181" s="27">
        <f t="shared" si="92"/>
        <v>212476301</v>
      </c>
      <c r="W181" s="217">
        <f t="shared" si="100"/>
        <v>-212476301</v>
      </c>
      <c r="X181" s="217">
        <f t="shared" si="101"/>
        <v>0</v>
      </c>
      <c r="Y181" s="72" t="s">
        <v>222</v>
      </c>
      <c r="Z181" s="257">
        <f>SUMIF('Allocation Factors'!$B$3:$B$88,'Accumulated Deferred Income Tax'!Y181,'Allocation Factors'!$P$3:$P$88)</f>
        <v>6.7890616934189296E-2</v>
      </c>
      <c r="AA181" s="258">
        <f t="shared" si="93"/>
        <v>14425147</v>
      </c>
      <c r="AB181" s="258">
        <f t="shared" si="94"/>
        <v>-14425147</v>
      </c>
      <c r="AC181" s="27">
        <f t="shared" si="95"/>
        <v>0</v>
      </c>
    </row>
    <row r="182" spans="1:29">
      <c r="A182" s="26">
        <v>287605</v>
      </c>
      <c r="B182" s="26">
        <v>282</v>
      </c>
      <c r="C182" s="25" t="s">
        <v>21</v>
      </c>
      <c r="D182" s="259">
        <v>105.146</v>
      </c>
      <c r="E182" s="302">
        <v>7.4</v>
      </c>
      <c r="F182" s="26" t="s">
        <v>9</v>
      </c>
      <c r="G182" s="27">
        <v>5063745</v>
      </c>
      <c r="H182" s="288">
        <v>5063745</v>
      </c>
      <c r="I182" s="288">
        <v>5063745</v>
      </c>
      <c r="J182" s="288">
        <v>5063745</v>
      </c>
      <c r="K182" s="288">
        <v>5063745</v>
      </c>
      <c r="L182" s="288">
        <v>5063745</v>
      </c>
      <c r="M182" s="288">
        <v>5627948</v>
      </c>
      <c r="N182" s="288">
        <v>5627948</v>
      </c>
      <c r="O182" s="288">
        <v>5627948</v>
      </c>
      <c r="P182" s="288">
        <v>5627948</v>
      </c>
      <c r="Q182" s="288">
        <v>5627948</v>
      </c>
      <c r="R182" s="288">
        <v>5627948</v>
      </c>
      <c r="S182" s="288">
        <v>5627948</v>
      </c>
      <c r="T182" s="340">
        <f t="shared" si="109"/>
        <v>5369355</v>
      </c>
      <c r="U182" s="288">
        <f t="shared" si="99"/>
        <v>5369355</v>
      </c>
      <c r="V182" s="27">
        <f t="shared" si="92"/>
        <v>5369355</v>
      </c>
      <c r="W182" s="217">
        <f t="shared" si="100"/>
        <v>-5369355</v>
      </c>
      <c r="X182" s="217">
        <f t="shared" si="101"/>
        <v>0</v>
      </c>
      <c r="Y182" s="72" t="s">
        <v>222</v>
      </c>
      <c r="Z182" s="257">
        <f>SUMIF('Allocation Factors'!$B$3:$B$88,'Accumulated Deferred Income Tax'!Y182,'Allocation Factors'!$P$3:$P$88)</f>
        <v>6.7890616934189296E-2</v>
      </c>
      <c r="AA182" s="258">
        <f t="shared" si="93"/>
        <v>364529</v>
      </c>
      <c r="AB182" s="258">
        <f t="shared" si="94"/>
        <v>-364529</v>
      </c>
      <c r="AC182" s="27">
        <f t="shared" si="95"/>
        <v>0</v>
      </c>
    </row>
    <row r="183" spans="1:29">
      <c r="A183" s="26">
        <v>287605</v>
      </c>
      <c r="B183" s="26">
        <v>282</v>
      </c>
      <c r="C183" s="25" t="s">
        <v>284</v>
      </c>
      <c r="D183" s="259">
        <v>105.14700000000001</v>
      </c>
      <c r="E183" s="302">
        <v>7.4</v>
      </c>
      <c r="F183" s="26" t="s">
        <v>9</v>
      </c>
      <c r="G183" s="27">
        <v>-111999</v>
      </c>
      <c r="H183" s="288">
        <v>-111999</v>
      </c>
      <c r="I183" s="288">
        <v>-111999</v>
      </c>
      <c r="J183" s="288">
        <v>-111999</v>
      </c>
      <c r="K183" s="288">
        <v>-111999</v>
      </c>
      <c r="L183" s="288">
        <v>-111999</v>
      </c>
      <c r="M183" s="288">
        <v>-111999</v>
      </c>
      <c r="N183" s="288">
        <v>-111999</v>
      </c>
      <c r="O183" s="288">
        <v>-111999</v>
      </c>
      <c r="P183" s="288">
        <v>-111999</v>
      </c>
      <c r="Q183" s="288">
        <v>-111999</v>
      </c>
      <c r="R183" s="288">
        <v>-111999</v>
      </c>
      <c r="S183" s="288">
        <v>-111999</v>
      </c>
      <c r="T183" s="340">
        <f t="shared" si="109"/>
        <v>-111999</v>
      </c>
      <c r="U183" s="288">
        <f t="shared" si="99"/>
        <v>-111999</v>
      </c>
      <c r="V183" s="27">
        <f t="shared" si="92"/>
        <v>-111999</v>
      </c>
      <c r="W183" s="217">
        <f t="shared" si="100"/>
        <v>111999</v>
      </c>
      <c r="X183" s="217">
        <f t="shared" si="101"/>
        <v>0</v>
      </c>
      <c r="Y183" s="72" t="s">
        <v>222</v>
      </c>
      <c r="Z183" s="257">
        <f>SUMIF('Allocation Factors'!$B$3:$B$88,'Accumulated Deferred Income Tax'!Y183,'Allocation Factors'!$P$3:$P$88)</f>
        <v>6.7890616934189296E-2</v>
      </c>
      <c r="AA183" s="258">
        <f t="shared" si="93"/>
        <v>-7604</v>
      </c>
      <c r="AB183" s="258">
        <f t="shared" si="94"/>
        <v>7604</v>
      </c>
      <c r="AC183" s="27">
        <f t="shared" si="95"/>
        <v>0</v>
      </c>
    </row>
    <row r="184" spans="1:29">
      <c r="A184" s="26">
        <v>287605</v>
      </c>
      <c r="B184" s="26">
        <v>282</v>
      </c>
      <c r="C184" s="42" t="s">
        <v>483</v>
      </c>
      <c r="D184" s="259">
        <v>105.148</v>
      </c>
      <c r="E184" s="302">
        <v>7.4</v>
      </c>
      <c r="F184" s="256" t="s">
        <v>9</v>
      </c>
      <c r="G184" s="27">
        <v>-306514</v>
      </c>
      <c r="H184" s="288">
        <v>-306514</v>
      </c>
      <c r="I184" s="288">
        <v>-306514</v>
      </c>
      <c r="J184" s="288">
        <v>-306514</v>
      </c>
      <c r="K184" s="288">
        <v>-306514</v>
      </c>
      <c r="L184" s="288">
        <v>-306514</v>
      </c>
      <c r="M184" s="288">
        <v>-306514</v>
      </c>
      <c r="N184" s="288">
        <v>-306514</v>
      </c>
      <c r="O184" s="288">
        <v>-306514</v>
      </c>
      <c r="P184" s="288">
        <v>-306514</v>
      </c>
      <c r="Q184" s="288">
        <v>-306514</v>
      </c>
      <c r="R184" s="288">
        <v>-306514</v>
      </c>
      <c r="S184" s="288">
        <v>-306514</v>
      </c>
      <c r="T184" s="340">
        <f t="shared" si="109"/>
        <v>-306514</v>
      </c>
      <c r="U184" s="288">
        <f t="shared" si="99"/>
        <v>-306514</v>
      </c>
      <c r="V184" s="27">
        <f t="shared" si="92"/>
        <v>-306514</v>
      </c>
      <c r="W184" s="217">
        <f t="shared" si="100"/>
        <v>306514</v>
      </c>
      <c r="X184" s="217">
        <f t="shared" si="101"/>
        <v>0</v>
      </c>
      <c r="Y184" s="72" t="s">
        <v>222</v>
      </c>
      <c r="Z184" s="257">
        <f>SUMIF('Allocation Factors'!$B$3:$B$88,'Accumulated Deferred Income Tax'!Y184,'Allocation Factors'!$P$3:$P$88)</f>
        <v>6.7890616934189296E-2</v>
      </c>
      <c r="AA184" s="258">
        <f t="shared" si="93"/>
        <v>-20809</v>
      </c>
      <c r="AB184" s="258">
        <f t="shared" si="94"/>
        <v>20809</v>
      </c>
      <c r="AC184" s="27">
        <f t="shared" si="95"/>
        <v>0</v>
      </c>
    </row>
    <row r="185" spans="1:29">
      <c r="A185" s="26">
        <v>287605</v>
      </c>
      <c r="B185" s="26">
        <v>282</v>
      </c>
      <c r="C185" s="42" t="s">
        <v>417</v>
      </c>
      <c r="D185" s="259">
        <v>105.151</v>
      </c>
      <c r="E185" s="302">
        <v>7.4</v>
      </c>
      <c r="F185" s="256" t="s">
        <v>9</v>
      </c>
      <c r="G185" s="27">
        <v>-67706</v>
      </c>
      <c r="H185" s="288">
        <v>-52134</v>
      </c>
      <c r="I185" s="288">
        <v>-35282</v>
      </c>
      <c r="J185" s="288">
        <v>-28427</v>
      </c>
      <c r="K185" s="288">
        <v>-24619</v>
      </c>
      <c r="L185" s="288">
        <v>-20489</v>
      </c>
      <c r="M185" s="288">
        <v>-15024</v>
      </c>
      <c r="N185" s="288">
        <v>-10210</v>
      </c>
      <c r="O185" s="288">
        <v>-5052</v>
      </c>
      <c r="P185" s="288">
        <v>0</v>
      </c>
      <c r="Q185" s="288">
        <v>0</v>
      </c>
      <c r="R185" s="195">
        <v>0</v>
      </c>
      <c r="S185" s="288">
        <v>0</v>
      </c>
      <c r="T185" s="340">
        <f t="shared" si="109"/>
        <v>-18758</v>
      </c>
      <c r="U185" s="288">
        <f t="shared" si="99"/>
        <v>-18758</v>
      </c>
      <c r="V185" s="27">
        <f t="shared" si="92"/>
        <v>-18758</v>
      </c>
      <c r="W185" s="217">
        <f t="shared" si="100"/>
        <v>18758</v>
      </c>
      <c r="X185" s="217">
        <f t="shared" si="101"/>
        <v>0</v>
      </c>
      <c r="Y185" s="72" t="s">
        <v>222</v>
      </c>
      <c r="Z185" s="257">
        <f>SUMIF('Allocation Factors'!$B$3:$B$88,'Accumulated Deferred Income Tax'!Y185,'Allocation Factors'!$P$3:$P$88)</f>
        <v>6.7890616934189296E-2</v>
      </c>
      <c r="AA185" s="258">
        <f t="shared" si="93"/>
        <v>-1273</v>
      </c>
      <c r="AB185" s="258">
        <f t="shared" si="94"/>
        <v>1273</v>
      </c>
      <c r="AC185" s="27">
        <f t="shared" si="95"/>
        <v>0</v>
      </c>
    </row>
    <row r="186" spans="1:29">
      <c r="A186" s="26">
        <v>287605</v>
      </c>
      <c r="B186" s="26">
        <v>282</v>
      </c>
      <c r="C186" s="25" t="s">
        <v>44</v>
      </c>
      <c r="D186" s="259">
        <v>105.152</v>
      </c>
      <c r="E186" s="302">
        <v>7.4</v>
      </c>
      <c r="F186" s="26" t="s">
        <v>9</v>
      </c>
      <c r="G186" s="27">
        <v>-93291494</v>
      </c>
      <c r="H186" s="288">
        <v>-93433274</v>
      </c>
      <c r="I186" s="288">
        <v>-93575054</v>
      </c>
      <c r="J186" s="288">
        <v>-94011480</v>
      </c>
      <c r="K186" s="288">
        <v>-94185998</v>
      </c>
      <c r="L186" s="288">
        <v>-94360517</v>
      </c>
      <c r="M186" s="288">
        <v>-93273946</v>
      </c>
      <c r="N186" s="288">
        <v>-94101551</v>
      </c>
      <c r="O186" s="288">
        <v>-94929155</v>
      </c>
      <c r="P186" s="288">
        <v>-93751259</v>
      </c>
      <c r="Q186" s="288">
        <v>-93910363</v>
      </c>
      <c r="R186" s="500">
        <v>-94069467</v>
      </c>
      <c r="S186" s="288">
        <v>-95058207</v>
      </c>
      <c r="T186" s="340">
        <f t="shared" si="109"/>
        <v>-93981410</v>
      </c>
      <c r="U186" s="288">
        <f t="shared" si="99"/>
        <v>-93981410</v>
      </c>
      <c r="V186" s="27">
        <f t="shared" si="92"/>
        <v>-93981410</v>
      </c>
      <c r="W186" s="217">
        <f t="shared" si="100"/>
        <v>93981410</v>
      </c>
      <c r="X186" s="217">
        <f t="shared" si="101"/>
        <v>0</v>
      </c>
      <c r="Y186" s="72" t="s">
        <v>222</v>
      </c>
      <c r="Z186" s="257">
        <f>SUMIF('Allocation Factors'!$B$3:$B$88,'Accumulated Deferred Income Tax'!Y186,'Allocation Factors'!$P$3:$P$88)</f>
        <v>6.7890616934189296E-2</v>
      </c>
      <c r="AA186" s="258">
        <f t="shared" si="93"/>
        <v>-6380456</v>
      </c>
      <c r="AB186" s="258">
        <f t="shared" si="94"/>
        <v>6380456</v>
      </c>
      <c r="AC186" s="27">
        <f t="shared" si="95"/>
        <v>0</v>
      </c>
    </row>
    <row r="187" spans="1:29">
      <c r="A187" s="26">
        <v>287605</v>
      </c>
      <c r="B187" s="26">
        <v>282</v>
      </c>
      <c r="C187" s="84" t="s">
        <v>344</v>
      </c>
      <c r="D187" s="259">
        <v>105.15300000000001</v>
      </c>
      <c r="E187" s="302">
        <v>7.4</v>
      </c>
      <c r="F187" s="26" t="s">
        <v>9</v>
      </c>
      <c r="G187" s="27">
        <v>-57742</v>
      </c>
      <c r="H187" s="288">
        <v>-57742</v>
      </c>
      <c r="I187" s="288">
        <v>-57751</v>
      </c>
      <c r="J187" s="288">
        <v>-57751</v>
      </c>
      <c r="K187" s="288">
        <v>-57751</v>
      </c>
      <c r="L187" s="288">
        <v>-57751</v>
      </c>
      <c r="M187" s="288">
        <v>-57751</v>
      </c>
      <c r="N187" s="288">
        <v>-57751</v>
      </c>
      <c r="O187" s="288">
        <v>-57751</v>
      </c>
      <c r="P187" s="288">
        <v>-57751</v>
      </c>
      <c r="Q187" s="288">
        <v>-57751</v>
      </c>
      <c r="R187" s="288">
        <v>-57751</v>
      </c>
      <c r="S187" s="288">
        <v>-57751</v>
      </c>
      <c r="T187" s="340">
        <f t="shared" si="109"/>
        <v>-57750</v>
      </c>
      <c r="U187" s="288">
        <f t="shared" si="99"/>
        <v>-57750</v>
      </c>
      <c r="V187" s="27">
        <f t="shared" si="92"/>
        <v>-57750</v>
      </c>
      <c r="W187" s="217">
        <f t="shared" si="100"/>
        <v>57750</v>
      </c>
      <c r="X187" s="217">
        <f t="shared" si="101"/>
        <v>0</v>
      </c>
      <c r="Y187" s="72" t="s">
        <v>222</v>
      </c>
      <c r="Z187" s="257">
        <f>SUMIF('Allocation Factors'!$B$3:$B$88,'Accumulated Deferred Income Tax'!Y187,'Allocation Factors'!$P$3:$P$88)</f>
        <v>6.7890616934189296E-2</v>
      </c>
      <c r="AA187" s="258">
        <f t="shared" si="93"/>
        <v>-3921</v>
      </c>
      <c r="AB187" s="258">
        <f t="shared" si="94"/>
        <v>3921</v>
      </c>
      <c r="AC187" s="27">
        <f t="shared" ref="AC187" si="110">SUM(AA187:AB187)</f>
        <v>0</v>
      </c>
    </row>
    <row r="188" spans="1:29">
      <c r="A188" s="26">
        <v>287605</v>
      </c>
      <c r="B188" s="26">
        <v>282</v>
      </c>
      <c r="C188" s="84" t="s">
        <v>484</v>
      </c>
      <c r="D188" s="259">
        <v>105.158</v>
      </c>
      <c r="E188" s="302">
        <v>7.4</v>
      </c>
      <c r="F188" s="26" t="s">
        <v>9</v>
      </c>
      <c r="G188" s="27">
        <v>178620</v>
      </c>
      <c r="H188" s="288">
        <v>178047</v>
      </c>
      <c r="I188" s="288">
        <v>177621</v>
      </c>
      <c r="J188" s="288">
        <v>177343</v>
      </c>
      <c r="K188" s="288">
        <v>177171</v>
      </c>
      <c r="L188" s="288">
        <v>176944</v>
      </c>
      <c r="M188" s="288">
        <v>176650</v>
      </c>
      <c r="N188" s="288">
        <v>176432</v>
      </c>
      <c r="O188" s="288">
        <v>176302</v>
      </c>
      <c r="P188" s="288">
        <v>176207</v>
      </c>
      <c r="Q188" s="288">
        <v>176105</v>
      </c>
      <c r="R188" s="288">
        <v>175987</v>
      </c>
      <c r="S188" s="288">
        <v>175903</v>
      </c>
      <c r="T188" s="340">
        <f t="shared" si="109"/>
        <v>176839</v>
      </c>
      <c r="U188" s="288">
        <f t="shared" si="99"/>
        <v>176839</v>
      </c>
      <c r="V188" s="27">
        <f t="shared" si="92"/>
        <v>176839</v>
      </c>
      <c r="W188" s="217">
        <f t="shared" si="100"/>
        <v>-176839</v>
      </c>
      <c r="X188" s="217">
        <f t="shared" si="101"/>
        <v>0</v>
      </c>
      <c r="Y188" s="72" t="s">
        <v>222</v>
      </c>
      <c r="Z188" s="257">
        <f>SUMIF('Allocation Factors'!$B$3:$B$88,'Accumulated Deferred Income Tax'!Y188,'Allocation Factors'!$P$3:$P$88)</f>
        <v>6.7890616934189296E-2</v>
      </c>
      <c r="AA188" s="258">
        <f t="shared" si="93"/>
        <v>12006</v>
      </c>
      <c r="AB188" s="258">
        <f t="shared" si="94"/>
        <v>-12006</v>
      </c>
      <c r="AC188" s="27">
        <f t="shared" ref="AC188" si="111">SUM(AA188:AB188)</f>
        <v>0</v>
      </c>
    </row>
    <row r="189" spans="1:29">
      <c r="A189" s="26">
        <v>287605</v>
      </c>
      <c r="B189" s="26">
        <v>282</v>
      </c>
      <c r="C189" s="84" t="s">
        <v>485</v>
      </c>
      <c r="D189" s="259">
        <v>105.15900000000001</v>
      </c>
      <c r="E189" s="302">
        <v>7.4</v>
      </c>
      <c r="F189" s="26" t="s">
        <v>9</v>
      </c>
      <c r="G189" s="27">
        <v>4034330</v>
      </c>
      <c r="H189" s="288">
        <v>4013248</v>
      </c>
      <c r="I189" s="288">
        <v>3997606</v>
      </c>
      <c r="J189" s="288">
        <v>3987354</v>
      </c>
      <c r="K189" s="288">
        <v>3981031</v>
      </c>
      <c r="L189" s="288">
        <v>3972684</v>
      </c>
      <c r="M189" s="288">
        <v>3961866</v>
      </c>
      <c r="N189" s="288">
        <v>3953860</v>
      </c>
      <c r="O189" s="288">
        <v>3949099</v>
      </c>
      <c r="P189" s="288">
        <v>3945609</v>
      </c>
      <c r="Q189" s="288">
        <v>3941827</v>
      </c>
      <c r="R189" s="288">
        <v>3937517</v>
      </c>
      <c r="S189" s="288">
        <v>3934405</v>
      </c>
      <c r="T189" s="340">
        <f t="shared" si="109"/>
        <v>3968839</v>
      </c>
      <c r="U189" s="288">
        <f t="shared" si="99"/>
        <v>3968839</v>
      </c>
      <c r="V189" s="27">
        <f t="shared" si="92"/>
        <v>3968839</v>
      </c>
      <c r="W189" s="217">
        <f t="shared" si="100"/>
        <v>-3968839</v>
      </c>
      <c r="X189" s="217">
        <f t="shared" si="101"/>
        <v>0</v>
      </c>
      <c r="Y189" s="72" t="s">
        <v>222</v>
      </c>
      <c r="Z189" s="257">
        <f>SUMIF('Allocation Factors'!$B$3:$B$88,'Accumulated Deferred Income Tax'!Y189,'Allocation Factors'!$P$3:$P$88)</f>
        <v>6.7890616934189296E-2</v>
      </c>
      <c r="AA189" s="258">
        <f t="shared" si="93"/>
        <v>269447</v>
      </c>
      <c r="AB189" s="258">
        <f t="shared" si="94"/>
        <v>-269447</v>
      </c>
      <c r="AC189" s="27">
        <f t="shared" ref="AC189" si="112">SUM(AA189:AB189)</f>
        <v>0</v>
      </c>
    </row>
    <row r="190" spans="1:29">
      <c r="A190" s="26">
        <v>287605</v>
      </c>
      <c r="B190" s="26">
        <v>282</v>
      </c>
      <c r="C190" s="25" t="s">
        <v>245</v>
      </c>
      <c r="D190" s="259">
        <v>105.175</v>
      </c>
      <c r="E190" s="302">
        <v>7.4</v>
      </c>
      <c r="F190" s="26" t="s">
        <v>9</v>
      </c>
      <c r="G190" s="27">
        <v>-233886825</v>
      </c>
      <c r="H190" s="288">
        <v>-234761992</v>
      </c>
      <c r="I190" s="288">
        <v>-235637160</v>
      </c>
      <c r="J190" s="288">
        <v>-237811234</v>
      </c>
      <c r="K190" s="288">
        <v>-238830724</v>
      </c>
      <c r="L190" s="288">
        <v>-239850215</v>
      </c>
      <c r="M190" s="288">
        <v>-248847482</v>
      </c>
      <c r="N190" s="288">
        <v>-249746426</v>
      </c>
      <c r="O190" s="288">
        <v>-250645369</v>
      </c>
      <c r="P190" s="288">
        <v>-251567376</v>
      </c>
      <c r="Q190" s="288">
        <v>-252474007</v>
      </c>
      <c r="R190" s="288">
        <v>-253380638</v>
      </c>
      <c r="S190" s="288">
        <v>-253727214</v>
      </c>
      <c r="T190" s="340">
        <f t="shared" si="109"/>
        <v>-244779970</v>
      </c>
      <c r="U190" s="288">
        <f t="shared" si="99"/>
        <v>-244779970</v>
      </c>
      <c r="V190" s="27">
        <f t="shared" si="92"/>
        <v>-244779970</v>
      </c>
      <c r="W190" s="217">
        <f t="shared" si="100"/>
        <v>244779970</v>
      </c>
      <c r="X190" s="217">
        <f t="shared" si="101"/>
        <v>0</v>
      </c>
      <c r="Y190" s="72" t="s">
        <v>222</v>
      </c>
      <c r="Z190" s="257">
        <f>SUMIF('Allocation Factors'!$B$3:$B$88,'Accumulated Deferred Income Tax'!Y190,'Allocation Factors'!$P$3:$P$88)</f>
        <v>6.7890616934189296E-2</v>
      </c>
      <c r="AA190" s="258">
        <f t="shared" si="93"/>
        <v>-16618263</v>
      </c>
      <c r="AB190" s="258">
        <f t="shared" si="94"/>
        <v>16618263</v>
      </c>
      <c r="AC190" s="27">
        <f t="shared" si="95"/>
        <v>0</v>
      </c>
    </row>
    <row r="191" spans="1:29">
      <c r="A191" s="26">
        <v>287605</v>
      </c>
      <c r="B191" s="26">
        <v>282</v>
      </c>
      <c r="C191" s="25" t="s">
        <v>419</v>
      </c>
      <c r="D191" s="259">
        <v>105.47</v>
      </c>
      <c r="E191" s="302">
        <v>7.4</v>
      </c>
      <c r="F191" s="26" t="s">
        <v>9</v>
      </c>
      <c r="G191" s="27">
        <v>14257906</v>
      </c>
      <c r="H191" s="288">
        <v>14257906</v>
      </c>
      <c r="I191" s="288">
        <v>14257906</v>
      </c>
      <c r="J191" s="288">
        <v>14086818</v>
      </c>
      <c r="K191" s="288">
        <v>14086818</v>
      </c>
      <c r="L191" s="288">
        <v>14086818</v>
      </c>
      <c r="M191" s="288">
        <v>13841533</v>
      </c>
      <c r="N191" s="288">
        <v>13841533</v>
      </c>
      <c r="O191" s="288">
        <v>13841533</v>
      </c>
      <c r="P191" s="288">
        <v>13684815</v>
      </c>
      <c r="Q191" s="288">
        <v>13684815</v>
      </c>
      <c r="R191" s="288">
        <v>13684815</v>
      </c>
      <c r="S191" s="288">
        <v>13633626</v>
      </c>
      <c r="T191" s="340">
        <f t="shared" si="109"/>
        <v>13941756</v>
      </c>
      <c r="U191" s="288">
        <f t="shared" si="99"/>
        <v>13941756</v>
      </c>
      <c r="V191" s="27">
        <f t="shared" ref="V191:V208" si="113">IF(F191="U",U191,0)</f>
        <v>13941756</v>
      </c>
      <c r="W191" s="217">
        <f t="shared" si="100"/>
        <v>-13941756</v>
      </c>
      <c r="X191" s="217">
        <f t="shared" si="101"/>
        <v>0</v>
      </c>
      <c r="Y191" s="72" t="s">
        <v>222</v>
      </c>
      <c r="Z191" s="257">
        <f>SUMIF('Allocation Factors'!$B$3:$B$88,'Accumulated Deferred Income Tax'!Y191,'Allocation Factors'!$P$3:$P$88)</f>
        <v>6.7890616934189296E-2</v>
      </c>
      <c r="AA191" s="258">
        <f t="shared" ref="AA191:AA200" si="114">ROUND(V191*Z191,0)</f>
        <v>946514</v>
      </c>
      <c r="AB191" s="258">
        <f t="shared" ref="AB191:AB200" si="115">ROUND(W191*Z191,0)</f>
        <v>-946514</v>
      </c>
      <c r="AC191" s="27">
        <f t="shared" si="95"/>
        <v>0</v>
      </c>
    </row>
    <row r="192" spans="1:29">
      <c r="A192" s="26">
        <v>287605</v>
      </c>
      <c r="B192" s="26">
        <v>282</v>
      </c>
      <c r="C192" s="25" t="s">
        <v>52</v>
      </c>
      <c r="D192" s="259">
        <v>320.20999999999998</v>
      </c>
      <c r="E192" s="302">
        <v>7.4</v>
      </c>
      <c r="F192" s="26" t="s">
        <v>9</v>
      </c>
      <c r="G192" s="27">
        <v>-7719946</v>
      </c>
      <c r="H192" s="288">
        <v>-7719946</v>
      </c>
      <c r="I192" s="288">
        <v>-7719946</v>
      </c>
      <c r="J192" s="288">
        <v>-7719946</v>
      </c>
      <c r="K192" s="288">
        <v>-7719946</v>
      </c>
      <c r="L192" s="288">
        <v>-7719946</v>
      </c>
      <c r="M192" s="288">
        <v>-7719946</v>
      </c>
      <c r="N192" s="288">
        <v>-7719946</v>
      </c>
      <c r="O192" s="288">
        <v>-7719946</v>
      </c>
      <c r="P192" s="288">
        <v>-7719946</v>
      </c>
      <c r="Q192" s="288">
        <v>-7719946</v>
      </c>
      <c r="R192" s="288">
        <v>-7719946</v>
      </c>
      <c r="S192" s="288">
        <v>-7719946</v>
      </c>
      <c r="T192" s="340">
        <f t="shared" si="109"/>
        <v>-7719946</v>
      </c>
      <c r="U192" s="288">
        <f t="shared" si="99"/>
        <v>-7719946</v>
      </c>
      <c r="V192" s="27">
        <f t="shared" si="113"/>
        <v>-7719946</v>
      </c>
      <c r="W192" s="217">
        <f t="shared" si="100"/>
        <v>7719946</v>
      </c>
      <c r="X192" s="217">
        <f t="shared" si="101"/>
        <v>0</v>
      </c>
      <c r="Y192" s="72" t="s">
        <v>222</v>
      </c>
      <c r="Z192" s="257">
        <f>SUMIF('Allocation Factors'!$B$3:$B$88,'Accumulated Deferred Income Tax'!Y192,'Allocation Factors'!$P$3:$P$88)</f>
        <v>6.7890616934189296E-2</v>
      </c>
      <c r="AA192" s="258">
        <f t="shared" si="114"/>
        <v>-524112</v>
      </c>
      <c r="AB192" s="258">
        <f t="shared" si="115"/>
        <v>524112</v>
      </c>
      <c r="AC192" s="27">
        <f t="shared" si="95"/>
        <v>0</v>
      </c>
    </row>
    <row r="193" spans="1:29">
      <c r="A193" s="26">
        <v>287605</v>
      </c>
      <c r="B193" s="26">
        <v>282</v>
      </c>
      <c r="C193" s="25" t="s">
        <v>285</v>
      </c>
      <c r="D193" s="259" t="s">
        <v>8</v>
      </c>
      <c r="E193" s="302">
        <v>7.4</v>
      </c>
      <c r="F193" s="256" t="s">
        <v>9</v>
      </c>
      <c r="G193" s="27">
        <v>148004159</v>
      </c>
      <c r="H193" s="288">
        <v>147196295</v>
      </c>
      <c r="I193" s="288">
        <v>146388431</v>
      </c>
      <c r="J193" s="288">
        <v>145765740</v>
      </c>
      <c r="K193" s="288">
        <v>144978451</v>
      </c>
      <c r="L193" s="288">
        <v>144191161</v>
      </c>
      <c r="M193" s="288">
        <v>143583856</v>
      </c>
      <c r="N193" s="288">
        <v>143583856</v>
      </c>
      <c r="O193" s="288">
        <v>143583856</v>
      </c>
      <c r="P193" s="288">
        <v>141037325</v>
      </c>
      <c r="Q193" s="288">
        <v>140188482</v>
      </c>
      <c r="R193" s="288">
        <v>139339638</v>
      </c>
      <c r="S193" s="288">
        <v>138587420</v>
      </c>
      <c r="T193" s="340">
        <f t="shared" si="109"/>
        <v>143594407</v>
      </c>
      <c r="U193" s="288">
        <f t="shared" ref="U193:U208" si="116">+T193</f>
        <v>143594407</v>
      </c>
      <c r="V193" s="27">
        <f t="shared" si="113"/>
        <v>143594407</v>
      </c>
      <c r="W193" s="217">
        <f t="shared" si="100"/>
        <v>-143594407</v>
      </c>
      <c r="X193" s="217">
        <f t="shared" si="101"/>
        <v>0</v>
      </c>
      <c r="Y193" s="72" t="s">
        <v>222</v>
      </c>
      <c r="Z193" s="257">
        <f>SUMIF('Allocation Factors'!$B$3:$B$88,'Accumulated Deferred Income Tax'!Y193,'Allocation Factors'!$P$3:$P$88)</f>
        <v>6.7890616934189296E-2</v>
      </c>
      <c r="AA193" s="258">
        <f t="shared" si="114"/>
        <v>9748713</v>
      </c>
      <c r="AB193" s="258">
        <f t="shared" si="115"/>
        <v>-9748713</v>
      </c>
      <c r="AC193" s="27">
        <f t="shared" si="95"/>
        <v>0</v>
      </c>
    </row>
    <row r="194" spans="1:29">
      <c r="A194" s="26" t="s">
        <v>8</v>
      </c>
      <c r="B194" s="26">
        <v>282</v>
      </c>
      <c r="C194" s="42" t="s">
        <v>260</v>
      </c>
      <c r="D194" s="259" t="s">
        <v>8</v>
      </c>
      <c r="E194" s="261" t="s">
        <v>536</v>
      </c>
      <c r="F194" s="26" t="s">
        <v>9</v>
      </c>
      <c r="G194" s="27">
        <v>0</v>
      </c>
      <c r="H194" s="288">
        <v>0</v>
      </c>
      <c r="I194" s="288">
        <v>0</v>
      </c>
      <c r="J194" s="288">
        <v>0</v>
      </c>
      <c r="K194" s="288">
        <v>0</v>
      </c>
      <c r="L194" s="288">
        <v>0</v>
      </c>
      <c r="M194" s="288">
        <v>0</v>
      </c>
      <c r="N194" s="288">
        <v>0</v>
      </c>
      <c r="O194" s="288">
        <v>0</v>
      </c>
      <c r="P194" s="288">
        <v>0</v>
      </c>
      <c r="Q194" s="288">
        <v>0</v>
      </c>
      <c r="R194" s="288">
        <v>0</v>
      </c>
      <c r="S194" s="288">
        <v>0</v>
      </c>
      <c r="T194" s="340">
        <f t="shared" si="109"/>
        <v>0</v>
      </c>
      <c r="U194" s="288">
        <f t="shared" si="116"/>
        <v>0</v>
      </c>
      <c r="V194" s="27">
        <f t="shared" si="113"/>
        <v>0</v>
      </c>
      <c r="W194" s="217">
        <f>'282'!M5</f>
        <v>-69691047</v>
      </c>
      <c r="X194" s="217">
        <f t="shared" si="101"/>
        <v>-69691047</v>
      </c>
      <c r="Y194" s="72" t="s">
        <v>16</v>
      </c>
      <c r="Z194" s="257">
        <f>SUMIF('Allocation Factors'!$B$3:$B$88,'Accumulated Deferred Income Tax'!Y194,'Allocation Factors'!$P$3:$P$88)</f>
        <v>0</v>
      </c>
      <c r="AA194" s="258">
        <f t="shared" si="114"/>
        <v>0</v>
      </c>
      <c r="AB194" s="258">
        <f t="shared" si="115"/>
        <v>0</v>
      </c>
      <c r="AC194" s="27">
        <f t="shared" si="95"/>
        <v>0</v>
      </c>
    </row>
    <row r="195" spans="1:29">
      <c r="A195" s="26" t="s">
        <v>8</v>
      </c>
      <c r="B195" s="26">
        <v>282</v>
      </c>
      <c r="C195" s="42" t="s">
        <v>261</v>
      </c>
      <c r="D195" s="259" t="s">
        <v>8</v>
      </c>
      <c r="E195" s="261" t="s">
        <v>536</v>
      </c>
      <c r="F195" s="26" t="s">
        <v>9</v>
      </c>
      <c r="G195" s="27">
        <v>0</v>
      </c>
      <c r="H195" s="288">
        <v>0</v>
      </c>
      <c r="I195" s="288">
        <v>0</v>
      </c>
      <c r="J195" s="288">
        <v>0</v>
      </c>
      <c r="K195" s="288">
        <v>0</v>
      </c>
      <c r="L195" s="288">
        <v>0</v>
      </c>
      <c r="M195" s="288">
        <v>0</v>
      </c>
      <c r="N195" s="288">
        <v>0</v>
      </c>
      <c r="O195" s="288">
        <v>0</v>
      </c>
      <c r="P195" s="288">
        <v>0</v>
      </c>
      <c r="Q195" s="288">
        <v>0</v>
      </c>
      <c r="R195" s="288">
        <v>0</v>
      </c>
      <c r="S195" s="288">
        <v>0</v>
      </c>
      <c r="T195" s="340">
        <f t="shared" si="109"/>
        <v>0</v>
      </c>
      <c r="U195" s="288">
        <f t="shared" si="116"/>
        <v>0</v>
      </c>
      <c r="V195" s="27">
        <f t="shared" si="113"/>
        <v>0</v>
      </c>
      <c r="W195" s="217">
        <f>'282'!M10</f>
        <v>-186640298</v>
      </c>
      <c r="X195" s="217">
        <f t="shared" si="101"/>
        <v>-186640298</v>
      </c>
      <c r="Y195" s="256" t="s">
        <v>27</v>
      </c>
      <c r="Z195" s="257">
        <f>SUMIF('Allocation Factors'!$B$3:$B$88,'Accumulated Deferred Income Tax'!Y195,'Allocation Factors'!$P$3:$P$88)</f>
        <v>0</v>
      </c>
      <c r="AA195" s="258">
        <f t="shared" si="114"/>
        <v>0</v>
      </c>
      <c r="AB195" s="258">
        <f t="shared" si="115"/>
        <v>0</v>
      </c>
      <c r="AC195" s="27">
        <f t="shared" si="95"/>
        <v>0</v>
      </c>
    </row>
    <row r="196" spans="1:29">
      <c r="A196" s="26" t="s">
        <v>8</v>
      </c>
      <c r="B196" s="26">
        <v>282</v>
      </c>
      <c r="C196" s="42" t="s">
        <v>262</v>
      </c>
      <c r="D196" s="259" t="s">
        <v>8</v>
      </c>
      <c r="E196" s="261" t="s">
        <v>536</v>
      </c>
      <c r="F196" s="26" t="s">
        <v>9</v>
      </c>
      <c r="G196" s="27">
        <v>0</v>
      </c>
      <c r="H196" s="288">
        <v>0</v>
      </c>
      <c r="I196" s="288">
        <v>0</v>
      </c>
      <c r="J196" s="288">
        <v>0</v>
      </c>
      <c r="K196" s="288">
        <v>0</v>
      </c>
      <c r="L196" s="288">
        <v>0</v>
      </c>
      <c r="M196" s="288">
        <v>0</v>
      </c>
      <c r="N196" s="288">
        <v>0</v>
      </c>
      <c r="O196" s="288">
        <v>0</v>
      </c>
      <c r="P196" s="288">
        <v>0</v>
      </c>
      <c r="Q196" s="288">
        <v>0</v>
      </c>
      <c r="R196" s="288">
        <v>0</v>
      </c>
      <c r="S196" s="288">
        <v>0</v>
      </c>
      <c r="T196" s="340">
        <f t="shared" si="109"/>
        <v>0</v>
      </c>
      <c r="U196" s="288">
        <f t="shared" si="116"/>
        <v>0</v>
      </c>
      <c r="V196" s="27">
        <f t="shared" si="113"/>
        <v>0</v>
      </c>
      <c r="W196" s="217">
        <f>'282'!M12</f>
        <v>-788547924</v>
      </c>
      <c r="X196" s="217">
        <f t="shared" si="101"/>
        <v>-788547924</v>
      </c>
      <c r="Y196" s="72" t="s">
        <v>28</v>
      </c>
      <c r="Z196" s="257">
        <f>SUMIF('Allocation Factors'!$B$3:$B$88,'Accumulated Deferred Income Tax'!Y196,'Allocation Factors'!$P$3:$P$88)</f>
        <v>0</v>
      </c>
      <c r="AA196" s="258">
        <f t="shared" si="114"/>
        <v>0</v>
      </c>
      <c r="AB196" s="258">
        <f t="shared" si="115"/>
        <v>0</v>
      </c>
      <c r="AC196" s="27">
        <f t="shared" si="95"/>
        <v>0</v>
      </c>
    </row>
    <row r="197" spans="1:29">
      <c r="A197" s="26" t="s">
        <v>8</v>
      </c>
      <c r="B197" s="26">
        <v>282</v>
      </c>
      <c r="C197" s="42" t="s">
        <v>263</v>
      </c>
      <c r="D197" s="259" t="s">
        <v>8</v>
      </c>
      <c r="E197" s="261" t="s">
        <v>536</v>
      </c>
      <c r="F197" s="26" t="s">
        <v>9</v>
      </c>
      <c r="G197" s="27">
        <v>0</v>
      </c>
      <c r="H197" s="288">
        <v>0</v>
      </c>
      <c r="I197" s="288">
        <v>0</v>
      </c>
      <c r="J197" s="288">
        <v>0</v>
      </c>
      <c r="K197" s="288">
        <v>0</v>
      </c>
      <c r="L197" s="288">
        <v>0</v>
      </c>
      <c r="M197" s="288">
        <v>0</v>
      </c>
      <c r="N197" s="288">
        <v>0</v>
      </c>
      <c r="O197" s="288">
        <v>0</v>
      </c>
      <c r="P197" s="288">
        <v>0</v>
      </c>
      <c r="Q197" s="288">
        <v>0</v>
      </c>
      <c r="R197" s="288">
        <v>0</v>
      </c>
      <c r="S197" s="288">
        <v>0</v>
      </c>
      <c r="T197" s="340">
        <f t="shared" si="109"/>
        <v>0</v>
      </c>
      <c r="U197" s="288">
        <f t="shared" si="116"/>
        <v>0</v>
      </c>
      <c r="V197" s="27">
        <f t="shared" si="113"/>
        <v>0</v>
      </c>
      <c r="W197" s="217">
        <f>'282'!M13</f>
        <v>-11137155</v>
      </c>
      <c r="X197" s="217">
        <f t="shared" si="101"/>
        <v>-11137155</v>
      </c>
      <c r="Y197" s="72" t="s">
        <v>14</v>
      </c>
      <c r="Z197" s="257">
        <f>SUMIF('Allocation Factors'!$B$3:$B$88,'Accumulated Deferred Income Tax'!Y197,'Allocation Factors'!$P$3:$P$88)</f>
        <v>0</v>
      </c>
      <c r="AA197" s="258">
        <f t="shared" si="114"/>
        <v>0</v>
      </c>
      <c r="AB197" s="258">
        <f t="shared" si="115"/>
        <v>0</v>
      </c>
      <c r="AC197" s="27">
        <f t="shared" si="95"/>
        <v>0</v>
      </c>
    </row>
    <row r="198" spans="1:29">
      <c r="A198" s="26" t="s">
        <v>8</v>
      </c>
      <c r="B198" s="26">
        <v>282</v>
      </c>
      <c r="C198" s="42" t="s">
        <v>264</v>
      </c>
      <c r="D198" s="259" t="s">
        <v>8</v>
      </c>
      <c r="E198" s="261" t="s">
        <v>536</v>
      </c>
      <c r="F198" s="26" t="s">
        <v>9</v>
      </c>
      <c r="G198" s="27">
        <v>0</v>
      </c>
      <c r="H198" s="288">
        <v>0</v>
      </c>
      <c r="I198" s="288">
        <v>0</v>
      </c>
      <c r="J198" s="288">
        <v>0</v>
      </c>
      <c r="K198" s="288">
        <v>0</v>
      </c>
      <c r="L198" s="288">
        <v>0</v>
      </c>
      <c r="M198" s="288">
        <v>0</v>
      </c>
      <c r="N198" s="288">
        <v>0</v>
      </c>
      <c r="O198" s="288">
        <v>0</v>
      </c>
      <c r="P198" s="288">
        <v>0</v>
      </c>
      <c r="Q198" s="288">
        <v>0</v>
      </c>
      <c r="R198" s="288">
        <v>0</v>
      </c>
      <c r="S198" s="288">
        <v>0</v>
      </c>
      <c r="T198" s="340">
        <f t="shared" si="109"/>
        <v>0</v>
      </c>
      <c r="U198" s="288">
        <f t="shared" si="116"/>
        <v>0</v>
      </c>
      <c r="V198" s="27">
        <f t="shared" si="113"/>
        <v>0</v>
      </c>
      <c r="W198" s="217">
        <f>'282'!M18</f>
        <v>-1445804438</v>
      </c>
      <c r="X198" s="217">
        <f t="shared" si="101"/>
        <v>-1445804438</v>
      </c>
      <c r="Y198" s="72" t="s">
        <v>26</v>
      </c>
      <c r="Z198" s="257">
        <f>SUMIF('Allocation Factors'!$B$3:$B$88,'Accumulated Deferred Income Tax'!Y198,'Allocation Factors'!$P$3:$P$88)</f>
        <v>0</v>
      </c>
      <c r="AA198" s="258">
        <f t="shared" si="114"/>
        <v>0</v>
      </c>
      <c r="AB198" s="258">
        <f t="shared" si="115"/>
        <v>0</v>
      </c>
      <c r="AC198" s="27">
        <f t="shared" si="95"/>
        <v>0</v>
      </c>
    </row>
    <row r="199" spans="1:29" s="178" customFormat="1">
      <c r="A199" s="26" t="s">
        <v>8</v>
      </c>
      <c r="B199" s="26">
        <v>282</v>
      </c>
      <c r="C199" s="42" t="s">
        <v>265</v>
      </c>
      <c r="D199" s="259" t="s">
        <v>8</v>
      </c>
      <c r="E199" s="261" t="s">
        <v>536</v>
      </c>
      <c r="F199" s="26" t="s">
        <v>9</v>
      </c>
      <c r="G199" s="27">
        <v>0</v>
      </c>
      <c r="H199" s="288">
        <v>0</v>
      </c>
      <c r="I199" s="288">
        <v>0</v>
      </c>
      <c r="J199" s="288">
        <v>0</v>
      </c>
      <c r="K199" s="288">
        <v>0</v>
      </c>
      <c r="L199" s="288">
        <v>0</v>
      </c>
      <c r="M199" s="288">
        <v>0</v>
      </c>
      <c r="N199" s="288">
        <v>0</v>
      </c>
      <c r="O199" s="288">
        <v>0</v>
      </c>
      <c r="P199" s="288">
        <v>0</v>
      </c>
      <c r="Q199" s="288">
        <v>0</v>
      </c>
      <c r="R199" s="288">
        <v>0</v>
      </c>
      <c r="S199" s="288">
        <v>0</v>
      </c>
      <c r="T199" s="288">
        <f t="shared" si="109"/>
        <v>0</v>
      </c>
      <c r="U199" s="288">
        <f t="shared" si="116"/>
        <v>0</v>
      </c>
      <c r="V199" s="27">
        <f t="shared" si="113"/>
        <v>0</v>
      </c>
      <c r="W199" s="217">
        <f>'282'!M16</f>
        <v>-236661755</v>
      </c>
      <c r="X199" s="217">
        <f t="shared" si="101"/>
        <v>-236661755</v>
      </c>
      <c r="Y199" s="72" t="s">
        <v>25</v>
      </c>
      <c r="Z199" s="257">
        <f>SUMIF('Allocation Factors'!$B$3:$B$88,'Accumulated Deferred Income Tax'!Y199,'Allocation Factors'!$P$3:$P$88)</f>
        <v>1</v>
      </c>
      <c r="AA199" s="258">
        <f t="shared" si="114"/>
        <v>0</v>
      </c>
      <c r="AB199" s="258">
        <f t="shared" si="115"/>
        <v>-236661755</v>
      </c>
      <c r="AC199" s="27">
        <f t="shared" si="95"/>
        <v>-236661755</v>
      </c>
    </row>
    <row r="200" spans="1:29">
      <c r="A200" s="26" t="s">
        <v>8</v>
      </c>
      <c r="B200" s="26">
        <v>282</v>
      </c>
      <c r="C200" s="42" t="s">
        <v>266</v>
      </c>
      <c r="D200" s="259" t="s">
        <v>8</v>
      </c>
      <c r="E200" s="261" t="s">
        <v>536</v>
      </c>
      <c r="F200" s="26" t="s">
        <v>9</v>
      </c>
      <c r="G200" s="27">
        <v>0</v>
      </c>
      <c r="H200" s="288">
        <v>0</v>
      </c>
      <c r="I200" s="288">
        <v>0</v>
      </c>
      <c r="J200" s="288">
        <v>0</v>
      </c>
      <c r="K200" s="288">
        <v>0</v>
      </c>
      <c r="L200" s="288">
        <v>0</v>
      </c>
      <c r="M200" s="288">
        <v>0</v>
      </c>
      <c r="N200" s="288">
        <v>0</v>
      </c>
      <c r="O200" s="288">
        <v>0</v>
      </c>
      <c r="P200" s="288">
        <v>0</v>
      </c>
      <c r="Q200" s="288">
        <v>0</v>
      </c>
      <c r="R200" s="288">
        <v>0</v>
      </c>
      <c r="S200" s="288">
        <v>0</v>
      </c>
      <c r="T200" s="288">
        <f t="shared" si="109"/>
        <v>0</v>
      </c>
      <c r="U200" s="288">
        <f t="shared" si="116"/>
        <v>0</v>
      </c>
      <c r="V200" s="27">
        <f t="shared" si="113"/>
        <v>0</v>
      </c>
      <c r="W200" s="217">
        <f>'282'!M17</f>
        <v>-463748632</v>
      </c>
      <c r="X200" s="217">
        <f t="shared" si="101"/>
        <v>-463748632</v>
      </c>
      <c r="Y200" s="72" t="s">
        <v>30</v>
      </c>
      <c r="Z200" s="257">
        <f>SUMIF('Allocation Factors'!$B$3:$B$88,'Accumulated Deferred Income Tax'!Y200,'Allocation Factors'!$P$3:$P$88)</f>
        <v>0</v>
      </c>
      <c r="AA200" s="258">
        <f t="shared" si="114"/>
        <v>0</v>
      </c>
      <c r="AB200" s="258">
        <f t="shared" si="115"/>
        <v>0</v>
      </c>
      <c r="AC200" s="27">
        <f t="shared" si="95"/>
        <v>0</v>
      </c>
    </row>
    <row r="201" spans="1:29">
      <c r="A201" s="26" t="s">
        <v>8</v>
      </c>
      <c r="B201" s="26">
        <v>282</v>
      </c>
      <c r="C201" s="42" t="s">
        <v>793</v>
      </c>
      <c r="D201" s="259" t="s">
        <v>8</v>
      </c>
      <c r="E201" s="261" t="s">
        <v>536</v>
      </c>
      <c r="F201" s="26" t="s">
        <v>9</v>
      </c>
      <c r="G201" s="27">
        <v>0</v>
      </c>
      <c r="H201" s="288">
        <v>0</v>
      </c>
      <c r="I201" s="288">
        <v>0</v>
      </c>
      <c r="J201" s="288">
        <v>0</v>
      </c>
      <c r="K201" s="288">
        <v>0</v>
      </c>
      <c r="L201" s="288">
        <v>0</v>
      </c>
      <c r="M201" s="288">
        <v>0</v>
      </c>
      <c r="N201" s="288">
        <v>0</v>
      </c>
      <c r="O201" s="288">
        <v>0</v>
      </c>
      <c r="P201" s="288">
        <v>0</v>
      </c>
      <c r="Q201" s="288">
        <v>0</v>
      </c>
      <c r="R201" s="288">
        <v>0</v>
      </c>
      <c r="S201" s="288">
        <v>0</v>
      </c>
      <c r="T201" s="288">
        <f>ROUND(SUM(SUM(H201:R201)*2+S201+G201)/24,0)</f>
        <v>0</v>
      </c>
      <c r="U201" s="288">
        <f>+T201</f>
        <v>0</v>
      </c>
      <c r="V201" s="27">
        <f>IF(F201="U",U201,0)</f>
        <v>0</v>
      </c>
      <c r="W201" s="217">
        <f>'282'!M6</f>
        <v>-4607</v>
      </c>
      <c r="X201" s="217">
        <f>SUM(V201:W201)</f>
        <v>-4607</v>
      </c>
      <c r="Y201" s="261" t="s">
        <v>102</v>
      </c>
      <c r="Z201" s="257">
        <f>SUMIF('Allocation Factors'!$B$3:$B$88,'Accumulated Deferred Income Tax'!Y201,'Allocation Factors'!$P$3:$P$88)</f>
        <v>0</v>
      </c>
      <c r="AA201" s="258">
        <f>ROUND(V201*Z201,0)</f>
        <v>0</v>
      </c>
      <c r="AB201" s="258">
        <f>ROUND(W201*Z201,0)</f>
        <v>0</v>
      </c>
      <c r="AC201" s="27">
        <f>SUM(AA201:AB201)</f>
        <v>0</v>
      </c>
    </row>
    <row r="202" spans="1:29">
      <c r="A202" s="261" t="s">
        <v>8</v>
      </c>
      <c r="B202" s="261">
        <v>282</v>
      </c>
      <c r="C202" s="42" t="s">
        <v>748</v>
      </c>
      <c r="D202" s="338" t="s">
        <v>8</v>
      </c>
      <c r="E202" s="261" t="s">
        <v>536</v>
      </c>
      <c r="F202" s="261" t="s">
        <v>9</v>
      </c>
      <c r="G202" s="27">
        <v>0</v>
      </c>
      <c r="H202" s="288">
        <v>0</v>
      </c>
      <c r="I202" s="288">
        <v>0</v>
      </c>
      <c r="J202" s="288">
        <v>0</v>
      </c>
      <c r="K202" s="288">
        <v>0</v>
      </c>
      <c r="L202" s="288">
        <v>0</v>
      </c>
      <c r="M202" s="288">
        <v>0</v>
      </c>
      <c r="N202" s="288">
        <v>0</v>
      </c>
      <c r="O202" s="288">
        <v>0</v>
      </c>
      <c r="P202" s="288">
        <v>0</v>
      </c>
      <c r="Q202" s="288">
        <v>0</v>
      </c>
      <c r="R202" s="288">
        <v>0</v>
      </c>
      <c r="S202" s="288">
        <v>0</v>
      </c>
      <c r="T202" s="288">
        <f t="shared" ref="T202:T203" si="117">ROUND(SUM(SUM(H202:R202)*2+S202+G202)/24,0)</f>
        <v>0</v>
      </c>
      <c r="U202" s="288">
        <f t="shared" ref="U202:U203" si="118">+T202</f>
        <v>0</v>
      </c>
      <c r="V202" s="288">
        <f t="shared" ref="V202:V203" si="119">IF(F202="U",U202,0)</f>
        <v>0</v>
      </c>
      <c r="W202" s="217">
        <f>'282'!M7</f>
        <v>-27161936.558511458</v>
      </c>
      <c r="X202" s="217">
        <f>SUM(V202:W202)</f>
        <v>-27161936.558511458</v>
      </c>
      <c r="Y202" s="261" t="s">
        <v>145</v>
      </c>
      <c r="Z202" s="257">
        <f>SUMIF('Allocation Factors'!$B$3:$B$88,'Accumulated Deferred Income Tax'!Y202,'Allocation Factors'!$P$3:$P$88)</f>
        <v>0</v>
      </c>
      <c r="AA202" s="357">
        <f t="shared" ref="AA202:AA203" si="120">ROUND(V202*Z202,0)</f>
        <v>0</v>
      </c>
      <c r="AB202" s="357">
        <f t="shared" ref="AB202:AB203" si="121">ROUND(W202*Z202,0)</f>
        <v>0</v>
      </c>
      <c r="AC202" s="288">
        <f t="shared" ref="AC202:AC203" si="122">SUM(AA202:AB202)</f>
        <v>0</v>
      </c>
    </row>
    <row r="203" spans="1:29">
      <c r="A203" s="261" t="s">
        <v>8</v>
      </c>
      <c r="B203" s="261">
        <v>282</v>
      </c>
      <c r="C203" s="42" t="s">
        <v>749</v>
      </c>
      <c r="D203" s="338" t="s">
        <v>8</v>
      </c>
      <c r="E203" s="261" t="s">
        <v>536</v>
      </c>
      <c r="F203" s="261" t="s">
        <v>9</v>
      </c>
      <c r="G203" s="27">
        <v>0</v>
      </c>
      <c r="H203" s="288">
        <v>0</v>
      </c>
      <c r="I203" s="288">
        <v>0</v>
      </c>
      <c r="J203" s="288">
        <v>0</v>
      </c>
      <c r="K203" s="288">
        <v>0</v>
      </c>
      <c r="L203" s="288">
        <v>0</v>
      </c>
      <c r="M203" s="288">
        <v>0</v>
      </c>
      <c r="N203" s="288">
        <v>0</v>
      </c>
      <c r="O203" s="288">
        <v>0</v>
      </c>
      <c r="P203" s="288">
        <v>0</v>
      </c>
      <c r="Q203" s="288">
        <v>0</v>
      </c>
      <c r="R203" s="288">
        <v>0</v>
      </c>
      <c r="S203" s="288">
        <v>0</v>
      </c>
      <c r="T203" s="288">
        <f t="shared" si="117"/>
        <v>0</v>
      </c>
      <c r="U203" s="288">
        <f t="shared" si="118"/>
        <v>0</v>
      </c>
      <c r="V203" s="288">
        <f t="shared" si="119"/>
        <v>0</v>
      </c>
      <c r="W203" s="217">
        <f>'282'!M8</f>
        <v>1857799</v>
      </c>
      <c r="X203" s="217">
        <f>SUM(V203:W203)</f>
        <v>1857799</v>
      </c>
      <c r="Y203" s="261" t="s">
        <v>143</v>
      </c>
      <c r="Z203" s="257">
        <f>SUMIF('Allocation Factors'!$B$3:$B$88,'Accumulated Deferred Income Tax'!Y203,'Allocation Factors'!$P$3:$P$88)</f>
        <v>0.22162982918040364</v>
      </c>
      <c r="AA203" s="357">
        <f t="shared" si="120"/>
        <v>0</v>
      </c>
      <c r="AB203" s="357">
        <f t="shared" si="121"/>
        <v>411744</v>
      </c>
      <c r="AC203" s="288">
        <f t="shared" si="122"/>
        <v>411744</v>
      </c>
    </row>
    <row r="204" spans="1:29">
      <c r="A204" s="26" t="s">
        <v>8</v>
      </c>
      <c r="B204" s="26">
        <v>282</v>
      </c>
      <c r="C204" s="42" t="s">
        <v>792</v>
      </c>
      <c r="D204" s="259" t="s">
        <v>8</v>
      </c>
      <c r="E204" s="261" t="s">
        <v>536</v>
      </c>
      <c r="F204" s="26" t="s">
        <v>9</v>
      </c>
      <c r="G204" s="27">
        <v>0</v>
      </c>
      <c r="H204" s="288">
        <v>0</v>
      </c>
      <c r="I204" s="288">
        <v>0</v>
      </c>
      <c r="J204" s="288">
        <v>0</v>
      </c>
      <c r="K204" s="288">
        <v>0</v>
      </c>
      <c r="L204" s="288">
        <v>0</v>
      </c>
      <c r="M204" s="288">
        <v>0</v>
      </c>
      <c r="N204" s="288">
        <v>0</v>
      </c>
      <c r="O204" s="288">
        <v>0</v>
      </c>
      <c r="P204" s="288">
        <v>0</v>
      </c>
      <c r="Q204" s="288">
        <v>0</v>
      </c>
      <c r="R204" s="288">
        <v>0</v>
      </c>
      <c r="S204" s="288">
        <v>0</v>
      </c>
      <c r="T204" s="288">
        <f t="shared" ref="T204" si="123">ROUND(SUM(SUM(H204:R204)*2+S204+G204)/24,0)</f>
        <v>0</v>
      </c>
      <c r="U204" s="288">
        <f t="shared" ref="U204" si="124">+T204</f>
        <v>0</v>
      </c>
      <c r="V204" s="27">
        <f t="shared" ref="V204" si="125">IF(F204="U",U204,0)</f>
        <v>0</v>
      </c>
      <c r="W204" s="217">
        <f>'282'!M9</f>
        <v>-1004935</v>
      </c>
      <c r="X204" s="217">
        <f t="shared" ref="X204" si="126">SUM(V204:W204)</f>
        <v>-1004935</v>
      </c>
      <c r="Y204" s="261" t="s">
        <v>53</v>
      </c>
      <c r="Z204" s="257">
        <f>SUMIF('Allocation Factors'!$B$3:$B$88,'Accumulated Deferred Income Tax'!Y204,'Allocation Factors'!$P$3:$P$88)</f>
        <v>6.742981175467383E-2</v>
      </c>
      <c r="AA204" s="258">
        <f t="shared" ref="AA204" si="127">ROUND(V204*Z204,0)</f>
        <v>0</v>
      </c>
      <c r="AB204" s="258">
        <f t="shared" ref="AB204" si="128">ROUND(W204*Z204,0)</f>
        <v>-67763</v>
      </c>
      <c r="AC204" s="27">
        <f t="shared" ref="AC204" si="129">SUM(AA204:AB204)</f>
        <v>-67763</v>
      </c>
    </row>
    <row r="205" spans="1:29">
      <c r="A205" s="261" t="s">
        <v>8</v>
      </c>
      <c r="B205" s="261">
        <v>282</v>
      </c>
      <c r="C205" s="42" t="s">
        <v>751</v>
      </c>
      <c r="D205" s="338" t="s">
        <v>8</v>
      </c>
      <c r="E205" s="261" t="s">
        <v>536</v>
      </c>
      <c r="F205" s="261" t="s">
        <v>9</v>
      </c>
      <c r="G205" s="27">
        <v>0</v>
      </c>
      <c r="H205" s="288">
        <v>0</v>
      </c>
      <c r="I205" s="288">
        <v>0</v>
      </c>
      <c r="J205" s="288">
        <v>0</v>
      </c>
      <c r="K205" s="288">
        <v>0</v>
      </c>
      <c r="L205" s="288">
        <v>0</v>
      </c>
      <c r="M205" s="288">
        <v>0</v>
      </c>
      <c r="N205" s="288">
        <v>0</v>
      </c>
      <c r="O205" s="288">
        <v>0</v>
      </c>
      <c r="P205" s="288">
        <v>0</v>
      </c>
      <c r="Q205" s="288">
        <v>0</v>
      </c>
      <c r="R205" s="288">
        <v>0</v>
      </c>
      <c r="S205" s="288">
        <v>0</v>
      </c>
      <c r="T205" s="288">
        <f>ROUND(SUM(SUM(H205:R205)*2+S205+G205)/24,0)</f>
        <v>0</v>
      </c>
      <c r="U205" s="288">
        <f>+T205</f>
        <v>0</v>
      </c>
      <c r="V205" s="288">
        <f>IF(F205="U",U205,0)</f>
        <v>0</v>
      </c>
      <c r="W205" s="217">
        <f>'282'!M11</f>
        <v>70937356.450000003</v>
      </c>
      <c r="X205" s="217">
        <f>SUM(V205:W205)</f>
        <v>70937356.450000003</v>
      </c>
      <c r="Y205" s="261" t="s">
        <v>151</v>
      </c>
      <c r="Z205" s="257">
        <f>SUMIF('Allocation Factors'!$B$3:$B$88,'Accumulated Deferred Income Tax'!Y205,'Allocation Factors'!$P$3:$P$88)</f>
        <v>0.22162982918040364</v>
      </c>
      <c r="AA205" s="357">
        <f t="shared" ref="AA205" si="130">ROUND(V205*Z205,0)</f>
        <v>0</v>
      </c>
      <c r="AB205" s="357">
        <f t="shared" ref="AB205" si="131">ROUND(W205*Z205,0)</f>
        <v>15721834</v>
      </c>
      <c r="AC205" s="288">
        <f t="shared" ref="AC205" si="132">SUM(AA205:AB205)</f>
        <v>15721834</v>
      </c>
    </row>
    <row r="206" spans="1:29">
      <c r="A206" s="26" t="s">
        <v>8</v>
      </c>
      <c r="B206" s="26">
        <v>282</v>
      </c>
      <c r="C206" s="42" t="s">
        <v>539</v>
      </c>
      <c r="D206" s="259" t="s">
        <v>8</v>
      </c>
      <c r="E206" s="261" t="s">
        <v>536</v>
      </c>
      <c r="F206" s="26" t="s">
        <v>9</v>
      </c>
      <c r="G206" s="27">
        <v>0</v>
      </c>
      <c r="H206" s="288">
        <v>0</v>
      </c>
      <c r="I206" s="288">
        <v>0</v>
      </c>
      <c r="J206" s="288">
        <v>0</v>
      </c>
      <c r="K206" s="288">
        <v>0</v>
      </c>
      <c r="L206" s="288">
        <v>0</v>
      </c>
      <c r="M206" s="288">
        <v>0</v>
      </c>
      <c r="N206" s="288">
        <v>0</v>
      </c>
      <c r="O206" s="288">
        <v>0</v>
      </c>
      <c r="P206" s="288">
        <v>0</v>
      </c>
      <c r="Q206" s="288">
        <v>0</v>
      </c>
      <c r="R206" s="288">
        <v>0</v>
      </c>
      <c r="S206" s="288">
        <v>0</v>
      </c>
      <c r="T206" s="288">
        <f t="shared" si="109"/>
        <v>0</v>
      </c>
      <c r="U206" s="288">
        <f>+T206</f>
        <v>0</v>
      </c>
      <c r="V206" s="27">
        <f>IF(F206="U",U206,0)</f>
        <v>0</v>
      </c>
      <c r="W206" s="217">
        <f>'282'!M14</f>
        <v>42729235.558511458</v>
      </c>
      <c r="X206" s="217">
        <f t="shared" ref="X206" si="133">SUM(V206:W206)</f>
        <v>42729235.558511458</v>
      </c>
      <c r="Y206" s="261" t="s">
        <v>18</v>
      </c>
      <c r="Z206" s="257">
        <f>SUMIF('Allocation Factors'!$B$3:$B$88,'Accumulated Deferred Income Tax'!Y206,'Allocation Factors'!$P$3:$P$88)</f>
        <v>7.9787774498314715E-2</v>
      </c>
      <c r="AA206" s="258">
        <f>ROUND(V206*Z206,0)</f>
        <v>0</v>
      </c>
      <c r="AB206" s="258">
        <f>ROUND(W206*Z206,0)</f>
        <v>3409271</v>
      </c>
      <c r="AC206" s="27">
        <f>SUM(AA206:AB206)</f>
        <v>3409271</v>
      </c>
    </row>
    <row r="207" spans="1:29">
      <c r="A207" s="261" t="s">
        <v>8</v>
      </c>
      <c r="B207" s="261">
        <v>282</v>
      </c>
      <c r="C207" s="42" t="s">
        <v>540</v>
      </c>
      <c r="D207" s="338" t="s">
        <v>8</v>
      </c>
      <c r="E207" s="261" t="s">
        <v>536</v>
      </c>
      <c r="F207" s="261" t="s">
        <v>9</v>
      </c>
      <c r="G207" s="27">
        <v>0</v>
      </c>
      <c r="H207" s="288">
        <v>0</v>
      </c>
      <c r="I207" s="288">
        <v>0</v>
      </c>
      <c r="J207" s="288">
        <v>0</v>
      </c>
      <c r="K207" s="288">
        <v>0</v>
      </c>
      <c r="L207" s="288">
        <v>0</v>
      </c>
      <c r="M207" s="288">
        <v>0</v>
      </c>
      <c r="N207" s="288">
        <v>0</v>
      </c>
      <c r="O207" s="288">
        <v>0</v>
      </c>
      <c r="P207" s="288">
        <v>0</v>
      </c>
      <c r="Q207" s="288">
        <v>0</v>
      </c>
      <c r="R207" s="288">
        <v>0</v>
      </c>
      <c r="S207" s="288">
        <v>0</v>
      </c>
      <c r="T207" s="288">
        <f t="shared" si="109"/>
        <v>0</v>
      </c>
      <c r="U207" s="288">
        <f>+T207</f>
        <v>0</v>
      </c>
      <c r="V207" s="288">
        <f>IF(F207="U",U207,0)</f>
        <v>0</v>
      </c>
      <c r="W207" s="217">
        <f>'282'!M15</f>
        <v>6429957</v>
      </c>
      <c r="X207" s="217">
        <f>SUM(V207:W207)</f>
        <v>6429957</v>
      </c>
      <c r="Y207" s="261" t="s">
        <v>10</v>
      </c>
      <c r="Z207" s="257">
        <f>SUMIF('Allocation Factors'!$B$3:$B$88,'Accumulated Deferred Income Tax'!Y207,'Allocation Factors'!$P$3:$P$88)</f>
        <v>7.0845810240555085E-2</v>
      </c>
      <c r="AA207" s="357">
        <f>ROUND(V207*Z207,0)</f>
        <v>0</v>
      </c>
      <c r="AB207" s="357">
        <f>ROUND(W207*Z207,0)</f>
        <v>455536</v>
      </c>
      <c r="AC207" s="288">
        <f>SUM(AA207:AB207)</f>
        <v>455536</v>
      </c>
    </row>
    <row r="208" spans="1:29">
      <c r="A208" s="261" t="s">
        <v>8</v>
      </c>
      <c r="B208" s="261">
        <v>282</v>
      </c>
      <c r="C208" s="42" t="s">
        <v>757</v>
      </c>
      <c r="D208" s="338" t="s">
        <v>8</v>
      </c>
      <c r="E208" s="261">
        <v>10.3</v>
      </c>
      <c r="F208" s="261" t="s">
        <v>9</v>
      </c>
      <c r="G208" s="27">
        <v>0</v>
      </c>
      <c r="H208" s="288">
        <v>0</v>
      </c>
      <c r="I208" s="288">
        <v>0</v>
      </c>
      <c r="J208" s="288">
        <v>0</v>
      </c>
      <c r="K208" s="288">
        <v>0</v>
      </c>
      <c r="L208" s="288">
        <v>0</v>
      </c>
      <c r="M208" s="288">
        <v>0</v>
      </c>
      <c r="N208" s="288">
        <v>0</v>
      </c>
      <c r="O208" s="288">
        <v>0</v>
      </c>
      <c r="P208" s="288">
        <v>0</v>
      </c>
      <c r="Q208" s="288">
        <v>0</v>
      </c>
      <c r="R208" s="288">
        <v>0</v>
      </c>
      <c r="S208" s="288">
        <v>0</v>
      </c>
      <c r="T208" s="288">
        <f t="shared" si="109"/>
        <v>0</v>
      </c>
      <c r="U208" s="288">
        <f t="shared" si="116"/>
        <v>0</v>
      </c>
      <c r="V208" s="288">
        <f t="shared" si="113"/>
        <v>0</v>
      </c>
      <c r="W208" s="217">
        <v>3575962</v>
      </c>
      <c r="X208" s="217">
        <f t="shared" ref="X208" si="134">SUM(V208:W208)</f>
        <v>3575962</v>
      </c>
      <c r="Y208" s="261" t="s">
        <v>143</v>
      </c>
      <c r="Z208" s="257">
        <f>SUMIF('Allocation Factors'!$B$3:$B$88,'Accumulated Deferred Income Tax'!Y208,'Allocation Factors'!$P$3:$P$88)</f>
        <v>0.22162982918040364</v>
      </c>
      <c r="AA208" s="357">
        <f t="shared" ref="AA208" si="135">ROUND(V208*Z208,0)</f>
        <v>0</v>
      </c>
      <c r="AB208" s="357">
        <f t="shared" ref="AB208" si="136">ROUND(W208*Z208,0)</f>
        <v>792540</v>
      </c>
      <c r="AC208" s="288">
        <f t="shared" ref="AC208:AC209" si="137">SUM(AA208:AB208)</f>
        <v>792540</v>
      </c>
    </row>
    <row r="209" spans="1:29">
      <c r="A209" s="261" t="s">
        <v>8</v>
      </c>
      <c r="B209" s="261">
        <v>282</v>
      </c>
      <c r="C209" s="42" t="s">
        <v>771</v>
      </c>
      <c r="D209" s="338" t="s">
        <v>8</v>
      </c>
      <c r="E209" s="261" t="s">
        <v>800</v>
      </c>
      <c r="F209" s="261" t="s">
        <v>9</v>
      </c>
      <c r="G209" s="27">
        <v>0</v>
      </c>
      <c r="H209" s="288">
        <v>0</v>
      </c>
      <c r="I209" s="288">
        <v>0</v>
      </c>
      <c r="J209" s="288">
        <v>0</v>
      </c>
      <c r="K209" s="288">
        <v>0</v>
      </c>
      <c r="L209" s="288">
        <v>0</v>
      </c>
      <c r="M209" s="288">
        <v>0</v>
      </c>
      <c r="N209" s="288">
        <v>0</v>
      </c>
      <c r="O209" s="288">
        <v>0</v>
      </c>
      <c r="P209" s="288">
        <v>0</v>
      </c>
      <c r="Q209" s="288">
        <v>0</v>
      </c>
      <c r="R209" s="288">
        <v>0</v>
      </c>
      <c r="S209" s="288">
        <v>0</v>
      </c>
      <c r="T209" s="288">
        <f t="shared" ref="T209" si="138">ROUND(SUM(SUM(H209:R209)*2+S209+G209)/24,0)</f>
        <v>0</v>
      </c>
      <c r="U209" s="288">
        <f t="shared" ref="U209" si="139">+T209</f>
        <v>0</v>
      </c>
      <c r="V209" s="288">
        <f t="shared" ref="V209" si="140">IF(F209="U",U209,0)</f>
        <v>0</v>
      </c>
      <c r="W209" s="217">
        <v>31556146</v>
      </c>
      <c r="X209" s="217">
        <f t="shared" ref="X209" si="141">SUM(V209:W209)</f>
        <v>31556146</v>
      </c>
      <c r="Y209" s="261" t="s">
        <v>25</v>
      </c>
      <c r="Z209" s="257">
        <f>SUMIF('Allocation Factors'!$B$3:$B$88,'Accumulated Deferred Income Tax'!Y209,'Allocation Factors'!$P$3:$P$88)</f>
        <v>1</v>
      </c>
      <c r="AA209" s="357">
        <f t="shared" ref="AA209" si="142">ROUND(V209*Z209,0)</f>
        <v>0</v>
      </c>
      <c r="AB209" s="357">
        <f t="shared" ref="AB209" si="143">ROUND(W209*Z209,0)</f>
        <v>31556146</v>
      </c>
      <c r="AC209" s="288">
        <f t="shared" si="137"/>
        <v>31556146</v>
      </c>
    </row>
    <row r="210" spans="1:29" s="172" customFormat="1">
      <c r="A210" s="174"/>
      <c r="B210" s="203"/>
      <c r="C210" s="204"/>
      <c r="D210" s="205"/>
      <c r="E210" s="205"/>
      <c r="F210" s="153"/>
      <c r="G210" s="201">
        <f t="shared" ref="G210:X210" si="144">SUBTOTAL(9,G163:G209)</f>
        <v>-2893864510</v>
      </c>
      <c r="H210" s="201">
        <f t="shared" si="144"/>
        <v>-2904378750</v>
      </c>
      <c r="I210" s="201">
        <f t="shared" si="144"/>
        <v>-2915164024</v>
      </c>
      <c r="J210" s="201">
        <f t="shared" si="144"/>
        <v>-2930794390</v>
      </c>
      <c r="K210" s="201">
        <f t="shared" si="144"/>
        <v>-2945106113</v>
      </c>
      <c r="L210" s="201">
        <f t="shared" si="144"/>
        <v>-2959201211</v>
      </c>
      <c r="M210" s="201">
        <f t="shared" si="144"/>
        <v>-2978198236</v>
      </c>
      <c r="N210" s="201">
        <f t="shared" si="144"/>
        <v>-2986299407</v>
      </c>
      <c r="O210" s="201">
        <f t="shared" si="144"/>
        <v>-2994914996</v>
      </c>
      <c r="P210" s="201">
        <f t="shared" si="144"/>
        <v>-3001838049</v>
      </c>
      <c r="Q210" s="201">
        <f t="shared" si="144"/>
        <v>-3010962485</v>
      </c>
      <c r="R210" s="201">
        <f t="shared" si="144"/>
        <v>-3019625332</v>
      </c>
      <c r="S210" s="201">
        <f t="shared" si="144"/>
        <v>-3028261830</v>
      </c>
      <c r="T210" s="201">
        <f t="shared" si="144"/>
        <v>-2967295516</v>
      </c>
      <c r="U210" s="201">
        <f t="shared" si="144"/>
        <v>-2967295516</v>
      </c>
      <c r="V210" s="201">
        <f t="shared" si="144"/>
        <v>-2967295516</v>
      </c>
      <c r="W210" s="201">
        <f t="shared" si="144"/>
        <v>-106020755.54999998</v>
      </c>
      <c r="X210" s="201">
        <f t="shared" si="144"/>
        <v>-3073316271.5500002</v>
      </c>
      <c r="Y210" s="174"/>
      <c r="Z210" s="154"/>
      <c r="AA210" s="201">
        <f>SUBTOTAL(9,AA163:AA209)</f>
        <v>-203159874</v>
      </c>
      <c r="AB210" s="201">
        <f>SUBTOTAL(9,AB163:AB209)</f>
        <v>18777427</v>
      </c>
      <c r="AC210" s="201">
        <f>SUBTOTAL(9,AC163:AC209)</f>
        <v>-184382447</v>
      </c>
    </row>
    <row r="211" spans="1:29">
      <c r="A211" s="26">
        <v>286605</v>
      </c>
      <c r="B211" s="26">
        <v>282</v>
      </c>
      <c r="C211" s="84" t="s">
        <v>350</v>
      </c>
      <c r="D211" s="259">
        <v>105.136</v>
      </c>
      <c r="E211" s="302" t="s">
        <v>8</v>
      </c>
      <c r="F211" s="261" t="s">
        <v>9</v>
      </c>
      <c r="G211" s="27">
        <v>-383923</v>
      </c>
      <c r="H211" s="288">
        <v>-383923</v>
      </c>
      <c r="I211" s="288">
        <v>-383923</v>
      </c>
      <c r="J211" s="288">
        <v>-383923</v>
      </c>
      <c r="K211" s="288">
        <v>-383923</v>
      </c>
      <c r="L211" s="288">
        <v>-383923</v>
      </c>
      <c r="M211" s="288">
        <v>-383916</v>
      </c>
      <c r="N211" s="340">
        <v>-383916</v>
      </c>
      <c r="O211" s="340">
        <v>-383916</v>
      </c>
      <c r="P211" s="340">
        <v>-383916</v>
      </c>
      <c r="Q211" s="340">
        <v>-383916</v>
      </c>
      <c r="R211" s="340">
        <v>-383916</v>
      </c>
      <c r="S211" s="340">
        <v>-383916</v>
      </c>
      <c r="T211" s="340">
        <f>ROUND(SUM(SUM(H211:R211)*2+S211+G211)/24,0)</f>
        <v>-383919</v>
      </c>
      <c r="U211" s="288">
        <f>+T211</f>
        <v>-383919</v>
      </c>
      <c r="V211" s="27">
        <f t="shared" ref="V211:V229" si="145">IF(F211="U",U211,0)</f>
        <v>-383919</v>
      </c>
      <c r="W211" s="217">
        <v>0</v>
      </c>
      <c r="X211" s="217">
        <f>SUM(V211:W211)</f>
        <v>-383919</v>
      </c>
      <c r="Y211" s="261" t="s">
        <v>222</v>
      </c>
      <c r="Z211" s="257">
        <f>SUMIF('Allocation Factors'!$B$3:$B$88,'Accumulated Deferred Income Tax'!Y211,'Allocation Factors'!$P$3:$P$88)</f>
        <v>6.7890616934189296E-2</v>
      </c>
      <c r="AA211" s="258">
        <f>ROUND(V211*Z211,0)</f>
        <v>-26064</v>
      </c>
      <c r="AB211" s="258">
        <f>ROUND(W211*Z211,0)</f>
        <v>0</v>
      </c>
      <c r="AC211" s="27">
        <f t="shared" ref="AC211" si="146">SUM(AA211:AB211)</f>
        <v>-26064</v>
      </c>
    </row>
    <row r="212" spans="1:29">
      <c r="A212" s="26">
        <v>286914</v>
      </c>
      <c r="B212" s="26">
        <v>282</v>
      </c>
      <c r="C212" s="25" t="s">
        <v>367</v>
      </c>
      <c r="D212" s="259">
        <v>415.52499999999998</v>
      </c>
      <c r="E212" s="26" t="s">
        <v>8</v>
      </c>
      <c r="F212" s="26" t="s">
        <v>312</v>
      </c>
      <c r="G212" s="288">
        <v>-283973</v>
      </c>
      <c r="H212" s="288">
        <v>-309939</v>
      </c>
      <c r="I212" s="288">
        <v>-335151</v>
      </c>
      <c r="J212" s="288">
        <v>-311794</v>
      </c>
      <c r="K212" s="288">
        <v>-330602</v>
      </c>
      <c r="L212" s="288">
        <v>-349359</v>
      </c>
      <c r="M212" s="288">
        <v>-342037</v>
      </c>
      <c r="N212" s="340">
        <v>-370266</v>
      </c>
      <c r="O212" s="340">
        <v>-398165</v>
      </c>
      <c r="P212" s="340">
        <v>-374505</v>
      </c>
      <c r="Q212" s="340">
        <v>-403118</v>
      </c>
      <c r="R212" s="340">
        <v>-431607</v>
      </c>
      <c r="S212" s="340">
        <v>-412852</v>
      </c>
      <c r="T212" s="340">
        <f>ROUND(SUM(SUM(H212:R212)*2+S212+G212)/24,0)</f>
        <v>-358746</v>
      </c>
      <c r="U212" s="288">
        <f t="shared" ref="U212:U229" si="147">+T212</f>
        <v>-358746</v>
      </c>
      <c r="V212" s="27">
        <f t="shared" si="145"/>
        <v>0</v>
      </c>
      <c r="W212" s="217">
        <v>0</v>
      </c>
      <c r="X212" s="217">
        <f t="shared" ref="X212:X214" si="148">SUM(V212:W212)</f>
        <v>0</v>
      </c>
      <c r="Y212" s="26" t="s">
        <v>310</v>
      </c>
      <c r="Z212" s="257">
        <f>SUMIF('Allocation Factors'!$B$3:$B$88,'Accumulated Deferred Income Tax'!Y212,'Allocation Factors'!$P$3:$P$88)</f>
        <v>0</v>
      </c>
      <c r="AA212" s="258">
        <f t="shared" ref="AA212:AA213" si="149">ROUND(V212*Z212,0)</f>
        <v>0</v>
      </c>
      <c r="AB212" s="258">
        <f t="shared" ref="AB212:AB213" si="150">ROUND(W212*Z212,0)</f>
        <v>0</v>
      </c>
      <c r="AC212" s="27">
        <f t="shared" ref="AC212:AC213" si="151">SUM(AA212:AB212)</f>
        <v>0</v>
      </c>
    </row>
    <row r="213" spans="1:29">
      <c r="A213" s="26">
        <v>286915</v>
      </c>
      <c r="B213" s="26">
        <v>282</v>
      </c>
      <c r="C213" s="25" t="s">
        <v>369</v>
      </c>
      <c r="D213" s="259">
        <v>425.15499999999997</v>
      </c>
      <c r="E213" s="26" t="s">
        <v>8</v>
      </c>
      <c r="F213" s="26" t="s">
        <v>312</v>
      </c>
      <c r="G213" s="288">
        <v>-2969677</v>
      </c>
      <c r="H213" s="288">
        <v>-2925243</v>
      </c>
      <c r="I213" s="288">
        <v>-2877894</v>
      </c>
      <c r="J213" s="288">
        <v>-2849706</v>
      </c>
      <c r="K213" s="288">
        <v>-2812458</v>
      </c>
      <c r="L213" s="288">
        <v>-2764304</v>
      </c>
      <c r="M213" s="288">
        <v>-2715908</v>
      </c>
      <c r="N213" s="340">
        <v>-2667357</v>
      </c>
      <c r="O213" s="340">
        <v>-2618825</v>
      </c>
      <c r="P213" s="340">
        <v>-2717232</v>
      </c>
      <c r="Q213" s="340">
        <v>-2664180</v>
      </c>
      <c r="R213" s="340">
        <v>-2611093</v>
      </c>
      <c r="S213" s="340">
        <v>-2560335</v>
      </c>
      <c r="T213" s="340">
        <f t="shared" ref="T213:T229" si="152">ROUND(SUM(SUM(H213:R213)*2+S213+G213)/24,0)</f>
        <v>-2749101</v>
      </c>
      <c r="U213" s="288">
        <f t="shared" si="147"/>
        <v>-2749101</v>
      </c>
      <c r="V213" s="27">
        <f t="shared" si="145"/>
        <v>0</v>
      </c>
      <c r="W213" s="217">
        <v>0</v>
      </c>
      <c r="X213" s="217">
        <f t="shared" si="148"/>
        <v>0</v>
      </c>
      <c r="Y213" s="26" t="s">
        <v>310</v>
      </c>
      <c r="Z213" s="257">
        <f>SUMIF('Allocation Factors'!$B$3:$B$88,'Accumulated Deferred Income Tax'!Y213,'Allocation Factors'!$P$3:$P$88)</f>
        <v>0</v>
      </c>
      <c r="AA213" s="258">
        <f t="shared" si="149"/>
        <v>0</v>
      </c>
      <c r="AB213" s="258">
        <f t="shared" si="150"/>
        <v>0</v>
      </c>
      <c r="AC213" s="27">
        <f t="shared" si="151"/>
        <v>0</v>
      </c>
    </row>
    <row r="214" spans="1:29">
      <c r="A214" s="26">
        <v>287224</v>
      </c>
      <c r="B214" s="26">
        <v>282</v>
      </c>
      <c r="C214" s="25" t="s">
        <v>421</v>
      </c>
      <c r="D214" s="259">
        <v>145.03</v>
      </c>
      <c r="E214" s="26" t="s">
        <v>8</v>
      </c>
      <c r="F214" s="26" t="s">
        <v>312</v>
      </c>
      <c r="G214" s="288">
        <v>2732494</v>
      </c>
      <c r="H214" s="288">
        <v>2790518</v>
      </c>
      <c r="I214" s="288">
        <v>2677729</v>
      </c>
      <c r="J214" s="288">
        <v>2593643</v>
      </c>
      <c r="K214" s="288">
        <v>2610107</v>
      </c>
      <c r="L214" s="288">
        <v>2018008</v>
      </c>
      <c r="M214" s="288">
        <v>1611162</v>
      </c>
      <c r="N214" s="340">
        <v>1581166</v>
      </c>
      <c r="O214" s="340">
        <v>1511095</v>
      </c>
      <c r="P214" s="340">
        <v>1657877</v>
      </c>
      <c r="Q214" s="340">
        <v>1659352</v>
      </c>
      <c r="R214" s="340">
        <v>1793051</v>
      </c>
      <c r="S214" s="340">
        <v>1755080</v>
      </c>
      <c r="T214" s="340">
        <f t="shared" si="152"/>
        <v>2062291</v>
      </c>
      <c r="U214" s="288">
        <f t="shared" si="147"/>
        <v>2062291</v>
      </c>
      <c r="V214" s="27">
        <f t="shared" si="145"/>
        <v>0</v>
      </c>
      <c r="W214" s="217">
        <v>0</v>
      </c>
      <c r="X214" s="217">
        <f t="shared" si="148"/>
        <v>0</v>
      </c>
      <c r="Y214" s="26" t="s">
        <v>310</v>
      </c>
      <c r="Z214" s="257">
        <f>SUMIF('Allocation Factors'!$B$3:$B$88,'Accumulated Deferred Income Tax'!Y214,'Allocation Factors'!$P$3:$P$88)</f>
        <v>0</v>
      </c>
      <c r="AA214" s="258">
        <f t="shared" ref="AA214:AA229" si="153">ROUND(V214*Z214,0)</f>
        <v>0</v>
      </c>
      <c r="AB214" s="258">
        <f t="shared" ref="AB214:AB229" si="154">ROUND(W214*Z214,0)</f>
        <v>0</v>
      </c>
      <c r="AC214" s="27">
        <f t="shared" ref="AC214:AC215" si="155">SUM(AA214:AB214)</f>
        <v>0</v>
      </c>
    </row>
    <row r="215" spans="1:29">
      <c r="A215" s="26">
        <v>287221</v>
      </c>
      <c r="B215" s="26">
        <v>282</v>
      </c>
      <c r="C215" s="84" t="s">
        <v>670</v>
      </c>
      <c r="D215" s="259">
        <v>415.93299999999999</v>
      </c>
      <c r="E215" s="26" t="s">
        <v>8</v>
      </c>
      <c r="F215" s="26" t="s">
        <v>9</v>
      </c>
      <c r="G215" s="288">
        <v>-298254</v>
      </c>
      <c r="H215" s="288">
        <v>-298254</v>
      </c>
      <c r="I215" s="288">
        <v>-298254</v>
      </c>
      <c r="J215" s="288">
        <v>-298254</v>
      </c>
      <c r="K215" s="288">
        <v>-298224</v>
      </c>
      <c r="L215" s="288">
        <v>-298254</v>
      </c>
      <c r="M215" s="288">
        <v>-298254</v>
      </c>
      <c r="N215" s="340">
        <v>-241398</v>
      </c>
      <c r="O215" s="340">
        <v>-184541</v>
      </c>
      <c r="P215" s="340">
        <v>-127685</v>
      </c>
      <c r="Q215" s="340">
        <v>-70829</v>
      </c>
      <c r="R215" s="340">
        <v>-13973</v>
      </c>
      <c r="S215" s="340">
        <v>42884</v>
      </c>
      <c r="T215" s="340">
        <f t="shared" si="152"/>
        <v>-212967</v>
      </c>
      <c r="U215" s="288">
        <f t="shared" si="147"/>
        <v>-212967</v>
      </c>
      <c r="V215" s="27">
        <f t="shared" si="145"/>
        <v>-212967</v>
      </c>
      <c r="W215" s="217">
        <v>0</v>
      </c>
      <c r="X215" s="217">
        <f>SUM(V215:W215)</f>
        <v>-212967</v>
      </c>
      <c r="Y215" s="26" t="s">
        <v>27</v>
      </c>
      <c r="Z215" s="257">
        <f>SUMIF('Allocation Factors'!$B$3:$B$88,'Accumulated Deferred Income Tax'!Y215,'Allocation Factors'!$P$3:$P$88)</f>
        <v>0</v>
      </c>
      <c r="AA215" s="258">
        <f t="shared" si="153"/>
        <v>0</v>
      </c>
      <c r="AB215" s="258">
        <f t="shared" si="154"/>
        <v>0</v>
      </c>
      <c r="AC215" s="27">
        <f t="shared" si="155"/>
        <v>0</v>
      </c>
    </row>
    <row r="216" spans="1:29">
      <c r="A216" s="26">
        <v>287222</v>
      </c>
      <c r="B216" s="26">
        <v>282</v>
      </c>
      <c r="C216" s="84" t="s">
        <v>671</v>
      </c>
      <c r="D216" s="259">
        <v>415.93400000000003</v>
      </c>
      <c r="E216" s="302" t="s">
        <v>8</v>
      </c>
      <c r="F216" s="26" t="s">
        <v>9</v>
      </c>
      <c r="G216" s="288">
        <v>2096454</v>
      </c>
      <c r="H216" s="288">
        <v>2445863</v>
      </c>
      <c r="I216" s="288">
        <v>2795272</v>
      </c>
      <c r="J216" s="288">
        <v>3144681</v>
      </c>
      <c r="K216" s="288">
        <v>3493748</v>
      </c>
      <c r="L216" s="288">
        <v>3843499</v>
      </c>
      <c r="M216" s="288">
        <v>4192909</v>
      </c>
      <c r="N216" s="340">
        <v>4542318</v>
      </c>
      <c r="O216" s="340">
        <v>4891727</v>
      </c>
      <c r="P216" s="340">
        <v>5241136</v>
      </c>
      <c r="Q216" s="340">
        <v>5590545</v>
      </c>
      <c r="R216" s="340">
        <v>5939954</v>
      </c>
      <c r="S216" s="340">
        <v>6289363</v>
      </c>
      <c r="T216" s="340">
        <f t="shared" si="152"/>
        <v>4192880</v>
      </c>
      <c r="U216" s="288">
        <f t="shared" si="147"/>
        <v>4192880</v>
      </c>
      <c r="V216" s="27">
        <f t="shared" si="145"/>
        <v>4192880</v>
      </c>
      <c r="W216" s="217">
        <v>0</v>
      </c>
      <c r="X216" s="217">
        <f>SUM(V216:W216)</f>
        <v>4192880</v>
      </c>
      <c r="Y216" s="26" t="s">
        <v>26</v>
      </c>
      <c r="Z216" s="257">
        <f>SUMIF('Allocation Factors'!$B$3:$B$88,'Accumulated Deferred Income Tax'!Y216,'Allocation Factors'!$P$3:$P$88)</f>
        <v>0</v>
      </c>
      <c r="AA216" s="258">
        <f t="shared" si="153"/>
        <v>0</v>
      </c>
      <c r="AB216" s="258">
        <f t="shared" ref="AB216:AB228" si="156">ROUND(W216*Z216,0)</f>
        <v>0</v>
      </c>
      <c r="AC216" s="27">
        <f t="shared" ref="AC216:AC228" si="157">SUM(AA216:AB216)</f>
        <v>0</v>
      </c>
    </row>
    <row r="217" spans="1:29">
      <c r="A217" s="26">
        <v>287223</v>
      </c>
      <c r="B217" s="26">
        <v>282</v>
      </c>
      <c r="C217" s="84" t="s">
        <v>672</v>
      </c>
      <c r="D217" s="259">
        <v>415.935</v>
      </c>
      <c r="E217" s="302" t="s">
        <v>8</v>
      </c>
      <c r="F217" s="26" t="s">
        <v>9</v>
      </c>
      <c r="G217" s="288">
        <v>0</v>
      </c>
      <c r="H217" s="288">
        <v>116148</v>
      </c>
      <c r="I217" s="288">
        <v>232296</v>
      </c>
      <c r="J217" s="288">
        <v>348444</v>
      </c>
      <c r="K217" s="288">
        <v>464546</v>
      </c>
      <c r="L217" s="288">
        <v>580739</v>
      </c>
      <c r="M217" s="288">
        <v>696887</v>
      </c>
      <c r="N217" s="340">
        <v>813035</v>
      </c>
      <c r="O217" s="340">
        <v>929183</v>
      </c>
      <c r="P217" s="340">
        <v>1045331</v>
      </c>
      <c r="Q217" s="340">
        <v>1161479</v>
      </c>
      <c r="R217" s="340">
        <v>1277626</v>
      </c>
      <c r="S217" s="340">
        <v>1393774</v>
      </c>
      <c r="T217" s="340">
        <f t="shared" si="152"/>
        <v>696883</v>
      </c>
      <c r="U217" s="288">
        <f t="shared" si="147"/>
        <v>696883</v>
      </c>
      <c r="V217" s="27">
        <f t="shared" si="145"/>
        <v>696883</v>
      </c>
      <c r="W217" s="217">
        <v>0</v>
      </c>
      <c r="X217" s="217">
        <f>SUM(V217:W217)</f>
        <v>696883</v>
      </c>
      <c r="Y217" s="26" t="s">
        <v>30</v>
      </c>
      <c r="Z217" s="257">
        <f>SUMIF('Allocation Factors'!$B$3:$B$88,'Accumulated Deferred Income Tax'!Y217,'Allocation Factors'!$P$3:$P$88)</f>
        <v>0</v>
      </c>
      <c r="AA217" s="258">
        <f t="shared" si="153"/>
        <v>0</v>
      </c>
      <c r="AB217" s="258">
        <f t="shared" si="156"/>
        <v>0</v>
      </c>
      <c r="AC217" s="27">
        <f t="shared" si="157"/>
        <v>0</v>
      </c>
    </row>
    <row r="218" spans="1:29">
      <c r="A218" s="26">
        <v>287301</v>
      </c>
      <c r="B218" s="26">
        <v>282</v>
      </c>
      <c r="C218" s="84" t="s">
        <v>302</v>
      </c>
      <c r="D218" s="259">
        <v>105.471</v>
      </c>
      <c r="E218" s="302" t="s">
        <v>8</v>
      </c>
      <c r="F218" s="26" t="s">
        <v>9</v>
      </c>
      <c r="G218" s="27">
        <v>8680735</v>
      </c>
      <c r="H218" s="288">
        <v>8680735</v>
      </c>
      <c r="I218" s="288">
        <v>8680735</v>
      </c>
      <c r="J218" s="288">
        <v>8680735</v>
      </c>
      <c r="K218" s="288">
        <v>7887679</v>
      </c>
      <c r="L218" s="288">
        <v>7887679</v>
      </c>
      <c r="M218" s="288">
        <v>7887679</v>
      </c>
      <c r="N218" s="340">
        <v>7887679</v>
      </c>
      <c r="O218" s="340">
        <v>7887679</v>
      </c>
      <c r="P218" s="340">
        <v>7887679</v>
      </c>
      <c r="Q218" s="340">
        <v>7887679</v>
      </c>
      <c r="R218" s="340">
        <v>7887679</v>
      </c>
      <c r="S218" s="340">
        <v>7887679</v>
      </c>
      <c r="T218" s="340">
        <f t="shared" si="152"/>
        <v>8118987</v>
      </c>
      <c r="U218" s="288">
        <f t="shared" si="147"/>
        <v>8118987</v>
      </c>
      <c r="V218" s="27">
        <f t="shared" si="145"/>
        <v>8118987</v>
      </c>
      <c r="W218" s="217">
        <v>0</v>
      </c>
      <c r="X218" s="217">
        <f>SUM(V218:W218)</f>
        <v>8118987</v>
      </c>
      <c r="Y218" s="261" t="s">
        <v>14</v>
      </c>
      <c r="Z218" s="257">
        <f>SUMIF('Allocation Factors'!$B$3:$B$88,'Accumulated Deferred Income Tax'!Y218,'Allocation Factors'!$P$3:$P$88)</f>
        <v>0</v>
      </c>
      <c r="AA218" s="258">
        <f>ROUND(V218*Z218,0)</f>
        <v>0</v>
      </c>
      <c r="AB218" s="258">
        <f t="shared" si="156"/>
        <v>0</v>
      </c>
      <c r="AC218" s="27">
        <f t="shared" si="157"/>
        <v>0</v>
      </c>
    </row>
    <row r="219" spans="1:29">
      <c r="A219" s="26">
        <v>287313</v>
      </c>
      <c r="B219" s="26">
        <v>282</v>
      </c>
      <c r="C219" s="25" t="s">
        <v>286</v>
      </c>
      <c r="D219" s="259">
        <v>105.45</v>
      </c>
      <c r="E219" s="302" t="s">
        <v>8</v>
      </c>
      <c r="F219" s="26" t="s">
        <v>312</v>
      </c>
      <c r="G219" s="288">
        <v>263821780</v>
      </c>
      <c r="H219" s="288">
        <v>265905224</v>
      </c>
      <c r="I219" s="288">
        <v>267951875</v>
      </c>
      <c r="J219" s="288">
        <v>267428401</v>
      </c>
      <c r="K219" s="288">
        <v>269649865</v>
      </c>
      <c r="L219" s="288">
        <v>271946438</v>
      </c>
      <c r="M219" s="288">
        <v>269264827</v>
      </c>
      <c r="N219" s="340">
        <v>271491736</v>
      </c>
      <c r="O219" s="340">
        <v>273398642</v>
      </c>
      <c r="P219" s="340">
        <v>275094082</v>
      </c>
      <c r="Q219" s="340">
        <v>277093191</v>
      </c>
      <c r="R219" s="340">
        <v>278348849</v>
      </c>
      <c r="S219" s="340">
        <v>279638050</v>
      </c>
      <c r="T219" s="340">
        <f t="shared" si="152"/>
        <v>271608587</v>
      </c>
      <c r="U219" s="288">
        <f t="shared" si="147"/>
        <v>271608587</v>
      </c>
      <c r="V219" s="27">
        <f t="shared" si="145"/>
        <v>0</v>
      </c>
      <c r="W219" s="217">
        <v>0</v>
      </c>
      <c r="X219" s="217">
        <f t="shared" ref="X219:X227" si="158">SUM(V219:W219)</f>
        <v>0</v>
      </c>
      <c r="Y219" s="26" t="s">
        <v>310</v>
      </c>
      <c r="Z219" s="257">
        <f>SUMIF('Allocation Factors'!$B$3:$B$88,'Accumulated Deferred Income Tax'!Y219,'Allocation Factors'!$P$3:$P$88)</f>
        <v>0</v>
      </c>
      <c r="AA219" s="258">
        <f t="shared" si="153"/>
        <v>0</v>
      </c>
      <c r="AB219" s="258">
        <f t="shared" si="156"/>
        <v>0</v>
      </c>
      <c r="AC219" s="27">
        <f t="shared" si="157"/>
        <v>0</v>
      </c>
    </row>
    <row r="220" spans="1:29">
      <c r="A220" s="26">
        <v>287599</v>
      </c>
      <c r="B220" s="26">
        <v>282</v>
      </c>
      <c r="C220" s="84" t="s">
        <v>486</v>
      </c>
      <c r="D220" s="259">
        <v>105.16</v>
      </c>
      <c r="E220" s="302" t="s">
        <v>8</v>
      </c>
      <c r="F220" s="261" t="s">
        <v>312</v>
      </c>
      <c r="G220" s="27">
        <v>-4212950</v>
      </c>
      <c r="H220" s="288">
        <v>-4191295</v>
      </c>
      <c r="I220" s="288">
        <v>-4175228</v>
      </c>
      <c r="J220" s="288">
        <v>-4164697</v>
      </c>
      <c r="K220" s="288">
        <v>-4157796</v>
      </c>
      <c r="L220" s="288">
        <v>-4149628</v>
      </c>
      <c r="M220" s="288">
        <v>-4138516</v>
      </c>
      <c r="N220" s="340">
        <v>-4130292</v>
      </c>
      <c r="O220" s="340">
        <v>-4125402</v>
      </c>
      <c r="P220" s="340">
        <v>-4121816</v>
      </c>
      <c r="Q220" s="340">
        <v>-4117932</v>
      </c>
      <c r="R220" s="340">
        <v>-4113504</v>
      </c>
      <c r="S220" s="340">
        <v>-4110308</v>
      </c>
      <c r="T220" s="340">
        <f t="shared" si="152"/>
        <v>-4145645</v>
      </c>
      <c r="U220" s="288">
        <f t="shared" si="147"/>
        <v>-4145645</v>
      </c>
      <c r="V220" s="27">
        <f t="shared" si="145"/>
        <v>0</v>
      </c>
      <c r="W220" s="217">
        <v>0</v>
      </c>
      <c r="X220" s="217">
        <f>SUM(V220:W220)</f>
        <v>0</v>
      </c>
      <c r="Y220" s="261" t="s">
        <v>310</v>
      </c>
      <c r="Z220" s="257">
        <f>SUMIF('Allocation Factors'!$B$3:$B$88,'Accumulated Deferred Income Tax'!Y220,'Allocation Factors'!$P$3:$P$88)</f>
        <v>0</v>
      </c>
      <c r="AA220" s="258">
        <f>ROUND(V220*Z220,0)</f>
        <v>0</v>
      </c>
      <c r="AB220" s="258">
        <f t="shared" si="156"/>
        <v>0</v>
      </c>
      <c r="AC220" s="27">
        <f t="shared" si="157"/>
        <v>0</v>
      </c>
    </row>
    <row r="221" spans="1:29">
      <c r="A221" s="26">
        <v>287607</v>
      </c>
      <c r="B221" s="26">
        <v>282</v>
      </c>
      <c r="C221" s="25" t="s">
        <v>487</v>
      </c>
      <c r="D221" s="259">
        <v>105.116</v>
      </c>
      <c r="E221" s="302">
        <v>7.8</v>
      </c>
      <c r="F221" s="26" t="s">
        <v>9</v>
      </c>
      <c r="G221" s="288">
        <v>-2610199</v>
      </c>
      <c r="H221" s="288">
        <v>-2343414</v>
      </c>
      <c r="I221" s="288">
        <v>-2145465</v>
      </c>
      <c r="J221" s="288">
        <v>-2015728</v>
      </c>
      <c r="K221" s="288">
        <v>-1935707</v>
      </c>
      <c r="L221" s="288">
        <v>-1830079</v>
      </c>
      <c r="M221" s="288">
        <v>-1953655</v>
      </c>
      <c r="N221" s="340">
        <v>-1868978</v>
      </c>
      <c r="O221" s="340">
        <v>-1818627</v>
      </c>
      <c r="P221" s="340">
        <v>-1781704</v>
      </c>
      <c r="Q221" s="340">
        <v>-1741711</v>
      </c>
      <c r="R221" s="340">
        <v>-1696118</v>
      </c>
      <c r="S221" s="340">
        <v>-1663204</v>
      </c>
      <c r="T221" s="340">
        <f t="shared" si="152"/>
        <v>-1938991</v>
      </c>
      <c r="U221" s="288">
        <f t="shared" si="147"/>
        <v>-1938991</v>
      </c>
      <c r="V221" s="27">
        <f t="shared" si="145"/>
        <v>-1938991</v>
      </c>
      <c r="W221" s="217">
        <v>451200</v>
      </c>
      <c r="X221" s="217">
        <f t="shared" si="158"/>
        <v>-1487791</v>
      </c>
      <c r="Y221" s="261" t="s">
        <v>153</v>
      </c>
      <c r="Z221" s="257">
        <f>SUMIF('Allocation Factors'!$B$3:$B$88,'Accumulated Deferred Income Tax'!Y221,'Allocation Factors'!$P$3:$P$88)</f>
        <v>0.22613352113854845</v>
      </c>
      <c r="AA221" s="258">
        <f t="shared" si="153"/>
        <v>-438471</v>
      </c>
      <c r="AB221" s="258">
        <f t="shared" si="156"/>
        <v>102031</v>
      </c>
      <c r="AC221" s="27">
        <f t="shared" si="157"/>
        <v>-336440</v>
      </c>
    </row>
    <row r="222" spans="1:29">
      <c r="A222" s="26">
        <v>287610</v>
      </c>
      <c r="B222" s="26">
        <v>282</v>
      </c>
      <c r="C222" s="25" t="s">
        <v>418</v>
      </c>
      <c r="D222" s="259">
        <v>105.46</v>
      </c>
      <c r="E222" s="302" t="s">
        <v>8</v>
      </c>
      <c r="F222" s="26" t="s">
        <v>312</v>
      </c>
      <c r="G222" s="288">
        <v>-32146577</v>
      </c>
      <c r="H222" s="288">
        <v>-31422746</v>
      </c>
      <c r="I222" s="288">
        <v>-30699976</v>
      </c>
      <c r="J222" s="288">
        <v>-32325623</v>
      </c>
      <c r="K222" s="288">
        <v>-31605226</v>
      </c>
      <c r="L222" s="288">
        <v>-30906150</v>
      </c>
      <c r="M222" s="288">
        <v>-30835149</v>
      </c>
      <c r="N222" s="340">
        <v>-30362902</v>
      </c>
      <c r="O222" s="340">
        <v>-29918195</v>
      </c>
      <c r="P222" s="340">
        <v>-29579148</v>
      </c>
      <c r="Q222" s="340">
        <v>-29105182</v>
      </c>
      <c r="R222" s="340">
        <v>-28619921</v>
      </c>
      <c r="S222" s="340">
        <v>-29325314</v>
      </c>
      <c r="T222" s="340">
        <f t="shared" si="152"/>
        <v>-30509680</v>
      </c>
      <c r="U222" s="288">
        <f t="shared" si="147"/>
        <v>-30509680</v>
      </c>
      <c r="V222" s="27">
        <f t="shared" si="145"/>
        <v>0</v>
      </c>
      <c r="W222" s="217">
        <v>0</v>
      </c>
      <c r="X222" s="217">
        <f t="shared" si="158"/>
        <v>0</v>
      </c>
      <c r="Y222" s="26" t="s">
        <v>310</v>
      </c>
      <c r="Z222" s="257">
        <f>SUMIF('Allocation Factors'!$B$3:$B$88,'Accumulated Deferred Income Tax'!Y222,'Allocation Factors'!$P$3:$P$88)</f>
        <v>0</v>
      </c>
      <c r="AA222" s="258">
        <f t="shared" si="153"/>
        <v>0</v>
      </c>
      <c r="AB222" s="258">
        <f t="shared" si="156"/>
        <v>0</v>
      </c>
      <c r="AC222" s="27">
        <f t="shared" si="157"/>
        <v>0</v>
      </c>
    </row>
    <row r="223" spans="1:29">
      <c r="A223" s="26">
        <v>287187</v>
      </c>
      <c r="B223" s="26">
        <v>282</v>
      </c>
      <c r="C223" s="25" t="s">
        <v>488</v>
      </c>
      <c r="D223" s="259">
        <v>100.121</v>
      </c>
      <c r="E223" s="302" t="s">
        <v>8</v>
      </c>
      <c r="F223" s="26" t="s">
        <v>312</v>
      </c>
      <c r="G223" s="288">
        <v>-190887406</v>
      </c>
      <c r="H223" s="288">
        <v>-190630559</v>
      </c>
      <c r="I223" s="288">
        <v>-190421155</v>
      </c>
      <c r="J223" s="288">
        <v>-189740288</v>
      </c>
      <c r="K223" s="288">
        <v>-189429066</v>
      </c>
      <c r="L223" s="288">
        <v>-189596186</v>
      </c>
      <c r="M223" s="288">
        <v>-192181929</v>
      </c>
      <c r="N223" s="340">
        <v>-192504370</v>
      </c>
      <c r="O223" s="340">
        <v>-192721461</v>
      </c>
      <c r="P223" s="340">
        <v>-192874990</v>
      </c>
      <c r="Q223" s="340">
        <v>-193013526</v>
      </c>
      <c r="R223" s="340">
        <v>-193067790</v>
      </c>
      <c r="S223" s="340">
        <v>-193127051</v>
      </c>
      <c r="T223" s="340">
        <f t="shared" si="152"/>
        <v>-191515712</v>
      </c>
      <c r="U223" s="288">
        <f t="shared" si="147"/>
        <v>-191515712</v>
      </c>
      <c r="V223" s="27">
        <f t="shared" si="145"/>
        <v>0</v>
      </c>
      <c r="W223" s="217">
        <v>0</v>
      </c>
      <c r="X223" s="217">
        <f t="shared" si="158"/>
        <v>0</v>
      </c>
      <c r="Y223" s="26" t="s">
        <v>310</v>
      </c>
      <c r="Z223" s="257">
        <f>SUMIF('Allocation Factors'!$B$3:$B$88,'Accumulated Deferred Income Tax'!Y223,'Allocation Factors'!$P$3:$P$88)</f>
        <v>0</v>
      </c>
      <c r="AA223" s="258">
        <f t="shared" si="153"/>
        <v>0</v>
      </c>
      <c r="AB223" s="258">
        <f t="shared" si="156"/>
        <v>0</v>
      </c>
      <c r="AC223" s="27">
        <f t="shared" si="157"/>
        <v>0</v>
      </c>
    </row>
    <row r="224" spans="1:29">
      <c r="A224" s="26">
        <v>287189</v>
      </c>
      <c r="B224" s="26">
        <v>282</v>
      </c>
      <c r="C224" s="25" t="s">
        <v>489</v>
      </c>
      <c r="D224" s="259">
        <v>100.122</v>
      </c>
      <c r="E224" s="302" t="s">
        <v>8</v>
      </c>
      <c r="F224" s="26" t="s">
        <v>312</v>
      </c>
      <c r="G224" s="288">
        <v>2610199</v>
      </c>
      <c r="H224" s="288">
        <v>2343413</v>
      </c>
      <c r="I224" s="288">
        <v>2145464</v>
      </c>
      <c r="J224" s="288">
        <v>2015726</v>
      </c>
      <c r="K224" s="288">
        <v>1935707</v>
      </c>
      <c r="L224" s="288">
        <v>1830079</v>
      </c>
      <c r="M224" s="288">
        <v>1953665</v>
      </c>
      <c r="N224" s="340">
        <v>1868977</v>
      </c>
      <c r="O224" s="340">
        <v>1818626</v>
      </c>
      <c r="P224" s="340">
        <v>1781703</v>
      </c>
      <c r="Q224" s="340">
        <v>1741710</v>
      </c>
      <c r="R224" s="340">
        <v>1696118</v>
      </c>
      <c r="S224" s="340">
        <v>1663203</v>
      </c>
      <c r="T224" s="340">
        <f t="shared" si="152"/>
        <v>1938991</v>
      </c>
      <c r="U224" s="288">
        <f t="shared" si="147"/>
        <v>1938991</v>
      </c>
      <c r="V224" s="27">
        <f t="shared" si="145"/>
        <v>0</v>
      </c>
      <c r="W224" s="217">
        <v>0</v>
      </c>
      <c r="X224" s="217">
        <f t="shared" si="158"/>
        <v>0</v>
      </c>
      <c r="Y224" s="26" t="s">
        <v>310</v>
      </c>
      <c r="Z224" s="257">
        <f>SUMIF('Allocation Factors'!$B$3:$B$88,'Accumulated Deferred Income Tax'!Y224,'Allocation Factors'!$P$3:$P$88)</f>
        <v>0</v>
      </c>
      <c r="AA224" s="258">
        <f t="shared" si="153"/>
        <v>0</v>
      </c>
      <c r="AB224" s="258">
        <f t="shared" si="156"/>
        <v>0</v>
      </c>
      <c r="AC224" s="27">
        <f t="shared" si="157"/>
        <v>0</v>
      </c>
    </row>
    <row r="225" spans="1:29">
      <c r="A225" s="26">
        <v>287704</v>
      </c>
      <c r="B225" s="26">
        <v>282</v>
      </c>
      <c r="C225" s="25" t="s">
        <v>43</v>
      </c>
      <c r="D225" s="259">
        <v>105.143</v>
      </c>
      <c r="E225" s="302" t="s">
        <v>8</v>
      </c>
      <c r="F225" s="26" t="s">
        <v>9</v>
      </c>
      <c r="G225" s="288">
        <v>-961671</v>
      </c>
      <c r="H225" s="288">
        <v>-865925</v>
      </c>
      <c r="I225" s="288">
        <v>-865925</v>
      </c>
      <c r="J225" s="288">
        <v>-883759</v>
      </c>
      <c r="K225" s="288">
        <v>-90695</v>
      </c>
      <c r="L225" s="288">
        <v>-90704</v>
      </c>
      <c r="M225" s="288">
        <v>-110631</v>
      </c>
      <c r="N225" s="340">
        <v>-110631</v>
      </c>
      <c r="O225" s="340">
        <v>-110631</v>
      </c>
      <c r="P225" s="340">
        <v>-130958</v>
      </c>
      <c r="Q225" s="340">
        <v>-130958</v>
      </c>
      <c r="R225" s="340">
        <v>-130958</v>
      </c>
      <c r="S225" s="340">
        <v>-152487</v>
      </c>
      <c r="T225" s="340">
        <f t="shared" si="152"/>
        <v>-339905</v>
      </c>
      <c r="U225" s="288">
        <f t="shared" si="147"/>
        <v>-339905</v>
      </c>
      <c r="V225" s="27">
        <f t="shared" si="145"/>
        <v>-339905</v>
      </c>
      <c r="W225" s="217">
        <v>0</v>
      </c>
      <c r="X225" s="217">
        <f t="shared" si="158"/>
        <v>-339905</v>
      </c>
      <c r="Y225" s="261" t="s">
        <v>15</v>
      </c>
      <c r="Z225" s="257">
        <f>SUMIF('Allocation Factors'!$B$3:$B$88,'Accumulated Deferred Income Tax'!Y225,'Allocation Factors'!$P$3:$P$88)</f>
        <v>6.8841450639549967E-2</v>
      </c>
      <c r="AA225" s="258">
        <f t="shared" si="153"/>
        <v>-23400</v>
      </c>
      <c r="AB225" s="258">
        <f t="shared" si="156"/>
        <v>0</v>
      </c>
      <c r="AC225" s="27">
        <f t="shared" si="157"/>
        <v>-23400</v>
      </c>
    </row>
    <row r="226" spans="1:29">
      <c r="A226" s="26">
        <v>287766</v>
      </c>
      <c r="B226" s="26">
        <v>282</v>
      </c>
      <c r="C226" s="25" t="s">
        <v>446</v>
      </c>
      <c r="D226" s="259" t="s">
        <v>56</v>
      </c>
      <c r="E226" s="26" t="s">
        <v>8</v>
      </c>
      <c r="F226" s="26" t="s">
        <v>9</v>
      </c>
      <c r="G226" s="288">
        <v>42717</v>
      </c>
      <c r="H226" s="288">
        <v>42132</v>
      </c>
      <c r="I226" s="288">
        <v>41549</v>
      </c>
      <c r="J226" s="288">
        <v>40966</v>
      </c>
      <c r="K226" s="288">
        <v>40382</v>
      </c>
      <c r="L226" s="288">
        <v>39802</v>
      </c>
      <c r="M226" s="288">
        <v>39219</v>
      </c>
      <c r="N226" s="340">
        <v>38637</v>
      </c>
      <c r="O226" s="340">
        <v>38054</v>
      </c>
      <c r="P226" s="340">
        <v>37471</v>
      </c>
      <c r="Q226" s="340">
        <v>36888</v>
      </c>
      <c r="R226" s="340">
        <v>36305</v>
      </c>
      <c r="S226" s="340">
        <v>35722</v>
      </c>
      <c r="T226" s="340">
        <f t="shared" si="152"/>
        <v>39219</v>
      </c>
      <c r="U226" s="288">
        <f t="shared" si="147"/>
        <v>39219</v>
      </c>
      <c r="V226" s="27">
        <f t="shared" si="145"/>
        <v>39219</v>
      </c>
      <c r="W226" s="217">
        <v>0</v>
      </c>
      <c r="X226" s="217">
        <f t="shared" si="158"/>
        <v>39219</v>
      </c>
      <c r="Y226" s="26" t="s">
        <v>10</v>
      </c>
      <c r="Z226" s="257">
        <f>SUMIF('Allocation Factors'!$B$3:$B$88,'Accumulated Deferred Income Tax'!Y226,'Allocation Factors'!$P$3:$P$88)</f>
        <v>7.0845810240555085E-2</v>
      </c>
      <c r="AA226" s="258">
        <f t="shared" si="153"/>
        <v>2779</v>
      </c>
      <c r="AB226" s="357">
        <f>ROUND(W226*Z226,0)</f>
        <v>0</v>
      </c>
      <c r="AC226" s="27">
        <f t="shared" si="157"/>
        <v>2779</v>
      </c>
    </row>
    <row r="227" spans="1:29">
      <c r="A227" s="26">
        <v>287771</v>
      </c>
      <c r="B227" s="26">
        <v>282</v>
      </c>
      <c r="C227" s="25" t="s">
        <v>247</v>
      </c>
      <c r="D227" s="259">
        <v>110.205</v>
      </c>
      <c r="E227" s="26" t="s">
        <v>8</v>
      </c>
      <c r="F227" s="26" t="s">
        <v>9</v>
      </c>
      <c r="G227" s="288">
        <v>116327</v>
      </c>
      <c r="H227" s="288">
        <v>112496</v>
      </c>
      <c r="I227" s="288">
        <v>108668</v>
      </c>
      <c r="J227" s="288">
        <v>104841</v>
      </c>
      <c r="K227" s="288">
        <v>101006</v>
      </c>
      <c r="L227" s="288">
        <v>97188</v>
      </c>
      <c r="M227" s="288">
        <v>94151</v>
      </c>
      <c r="N227" s="340">
        <v>91118</v>
      </c>
      <c r="O227" s="340">
        <v>88084</v>
      </c>
      <c r="P227" s="340">
        <v>85050</v>
      </c>
      <c r="Q227" s="340">
        <v>82016</v>
      </c>
      <c r="R227" s="340">
        <v>78983</v>
      </c>
      <c r="S227" s="340">
        <v>75949</v>
      </c>
      <c r="T227" s="340">
        <f t="shared" si="152"/>
        <v>94978</v>
      </c>
      <c r="U227" s="288">
        <f t="shared" si="147"/>
        <v>94978</v>
      </c>
      <c r="V227" s="27">
        <f t="shared" si="145"/>
        <v>94978</v>
      </c>
      <c r="W227" s="217">
        <v>0</v>
      </c>
      <c r="X227" s="217">
        <f t="shared" si="158"/>
        <v>94978</v>
      </c>
      <c r="Y227" s="261" t="s">
        <v>102</v>
      </c>
      <c r="Z227" s="257">
        <f>SUMIF('Allocation Factors'!$B$3:$B$88,'Accumulated Deferred Income Tax'!Y227,'Allocation Factors'!$P$3:$P$88)</f>
        <v>0</v>
      </c>
      <c r="AA227" s="258">
        <f t="shared" si="153"/>
        <v>0</v>
      </c>
      <c r="AB227" s="258">
        <f t="shared" si="156"/>
        <v>0</v>
      </c>
      <c r="AC227" s="27">
        <f t="shared" si="157"/>
        <v>0</v>
      </c>
    </row>
    <row r="228" spans="1:29">
      <c r="A228" s="26">
        <v>287928</v>
      </c>
      <c r="B228" s="26">
        <v>282</v>
      </c>
      <c r="C228" s="25" t="s">
        <v>389</v>
      </c>
      <c r="D228" s="259">
        <v>425.31</v>
      </c>
      <c r="E228" s="26" t="s">
        <v>8</v>
      </c>
      <c r="F228" s="26" t="s">
        <v>9</v>
      </c>
      <c r="G228" s="288">
        <v>-3209388</v>
      </c>
      <c r="H228" s="288">
        <v>-3182186</v>
      </c>
      <c r="I228" s="288">
        <v>-3154996</v>
      </c>
      <c r="J228" s="288">
        <v>-3127282</v>
      </c>
      <c r="K228" s="288">
        <v>-3099720</v>
      </c>
      <c r="L228" s="288">
        <v>-3072763</v>
      </c>
      <c r="M228" s="288">
        <v>-3045255</v>
      </c>
      <c r="N228" s="340">
        <v>-3017998</v>
      </c>
      <c r="O228" s="340">
        <v>-2990768</v>
      </c>
      <c r="P228" s="340">
        <v>-2963534</v>
      </c>
      <c r="Q228" s="340">
        <v>-2936298</v>
      </c>
      <c r="R228" s="340">
        <v>-2909061</v>
      </c>
      <c r="S228" s="340">
        <v>-2881775</v>
      </c>
      <c r="T228" s="340">
        <f t="shared" si="152"/>
        <v>-3045454</v>
      </c>
      <c r="U228" s="288">
        <f t="shared" si="147"/>
        <v>-3045454</v>
      </c>
      <c r="V228" s="27">
        <f t="shared" si="145"/>
        <v>-3045454</v>
      </c>
      <c r="W228" s="217">
        <v>0</v>
      </c>
      <c r="X228" s="217">
        <f>SUM(V228:W228)</f>
        <v>-3045454</v>
      </c>
      <c r="Y228" s="26" t="s">
        <v>14</v>
      </c>
      <c r="Z228" s="257">
        <f>SUMIF('Allocation Factors'!$B$3:$B$88,'Accumulated Deferred Income Tax'!Y228,'Allocation Factors'!$P$3:$P$88)</f>
        <v>0</v>
      </c>
      <c r="AA228" s="258">
        <f t="shared" si="153"/>
        <v>0</v>
      </c>
      <c r="AB228" s="258">
        <f t="shared" si="156"/>
        <v>0</v>
      </c>
      <c r="AC228" s="27">
        <f t="shared" si="157"/>
        <v>0</v>
      </c>
    </row>
    <row r="229" spans="1:29">
      <c r="A229" s="26">
        <v>287929</v>
      </c>
      <c r="B229" s="26">
        <v>282</v>
      </c>
      <c r="C229" s="25" t="s">
        <v>287</v>
      </c>
      <c r="D229" s="259">
        <v>105.46</v>
      </c>
      <c r="E229" s="26" t="s">
        <v>8</v>
      </c>
      <c r="F229" s="26" t="s">
        <v>312</v>
      </c>
      <c r="G229" s="288">
        <v>-263821780</v>
      </c>
      <c r="H229" s="288">
        <v>-265905224</v>
      </c>
      <c r="I229" s="288">
        <v>-267951876</v>
      </c>
      <c r="J229" s="288">
        <v>-267428402</v>
      </c>
      <c r="K229" s="288">
        <v>-269649865</v>
      </c>
      <c r="L229" s="288">
        <v>-271946438</v>
      </c>
      <c r="M229" s="288">
        <v>-269264828</v>
      </c>
      <c r="N229" s="340">
        <v>-271491736</v>
      </c>
      <c r="O229" s="340">
        <v>-273398643</v>
      </c>
      <c r="P229" s="340">
        <v>-275094082</v>
      </c>
      <c r="Q229" s="340">
        <v>-277093191</v>
      </c>
      <c r="R229" s="340">
        <v>-278348849</v>
      </c>
      <c r="S229" s="340">
        <v>-279638050</v>
      </c>
      <c r="T229" s="340">
        <f t="shared" si="152"/>
        <v>-271608587</v>
      </c>
      <c r="U229" s="288">
        <f t="shared" si="147"/>
        <v>-271608587</v>
      </c>
      <c r="V229" s="27">
        <f t="shared" si="145"/>
        <v>0</v>
      </c>
      <c r="W229" s="217">
        <v>0</v>
      </c>
      <c r="X229" s="217">
        <f>SUM(V229:W229)</f>
        <v>0</v>
      </c>
      <c r="Y229" s="26" t="s">
        <v>310</v>
      </c>
      <c r="Z229" s="257">
        <f>SUMIF('Allocation Factors'!$B$3:$B$88,'Accumulated Deferred Income Tax'!Y229,'Allocation Factors'!$P$3:$P$88)</f>
        <v>0</v>
      </c>
      <c r="AA229" s="258">
        <f t="shared" si="153"/>
        <v>0</v>
      </c>
      <c r="AB229" s="258">
        <f t="shared" si="154"/>
        <v>0</v>
      </c>
      <c r="AC229" s="27">
        <f>SUM(AA229:AB229)</f>
        <v>0</v>
      </c>
    </row>
    <row r="230" spans="1:29">
      <c r="A230" s="174"/>
      <c r="B230" s="203"/>
      <c r="C230" s="204"/>
      <c r="D230" s="205"/>
      <c r="E230" s="205"/>
      <c r="F230" s="153"/>
      <c r="G230" s="177">
        <f t="shared" ref="G230:X230" si="159">SUBTOTAL(9,G211:G229)</f>
        <v>-221685092</v>
      </c>
      <c r="H230" s="177">
        <f t="shared" si="159"/>
        <v>-220022179</v>
      </c>
      <c r="I230" s="177">
        <f t="shared" si="159"/>
        <v>-218676255</v>
      </c>
      <c r="J230" s="177">
        <f t="shared" si="159"/>
        <v>-219172019</v>
      </c>
      <c r="K230" s="177">
        <f t="shared" si="159"/>
        <v>-217610242</v>
      </c>
      <c r="L230" s="177">
        <f t="shared" si="159"/>
        <v>-217144356</v>
      </c>
      <c r="M230" s="177">
        <f t="shared" si="159"/>
        <v>-219529579</v>
      </c>
      <c r="N230" s="177">
        <f t="shared" si="159"/>
        <v>-218835178</v>
      </c>
      <c r="O230" s="177">
        <f t="shared" si="159"/>
        <v>-218106084</v>
      </c>
      <c r="P230" s="177">
        <f t="shared" si="159"/>
        <v>-217319241</v>
      </c>
      <c r="Q230" s="177">
        <f t="shared" si="159"/>
        <v>-216407981</v>
      </c>
      <c r="R230" s="177">
        <f t="shared" si="159"/>
        <v>-215268225</v>
      </c>
      <c r="S230" s="177">
        <f t="shared" si="159"/>
        <v>-215473588</v>
      </c>
      <c r="T230" s="177">
        <f t="shared" si="159"/>
        <v>-218055891</v>
      </c>
      <c r="U230" s="177">
        <f t="shared" si="159"/>
        <v>-218055891</v>
      </c>
      <c r="V230" s="177">
        <f t="shared" si="159"/>
        <v>7221711</v>
      </c>
      <c r="W230" s="177">
        <f t="shared" si="159"/>
        <v>451200</v>
      </c>
      <c r="X230" s="177">
        <f t="shared" si="159"/>
        <v>7672911</v>
      </c>
      <c r="Y230" s="174"/>
      <c r="Z230" s="154"/>
      <c r="AA230" s="177">
        <f>SUBTOTAL(9,AA212:AA229)</f>
        <v>-459092</v>
      </c>
      <c r="AB230" s="177">
        <f>SUBTOTAL(9,AB212:AB229)</f>
        <v>102031</v>
      </c>
      <c r="AC230" s="177">
        <f>SUBTOTAL(9,AC212:AC229)</f>
        <v>-357061</v>
      </c>
    </row>
    <row r="231" spans="1:29">
      <c r="A231" s="174"/>
      <c r="B231" s="203"/>
      <c r="C231" s="204"/>
      <c r="D231" s="205"/>
      <c r="E231" s="205"/>
      <c r="F231" s="153"/>
      <c r="G231" s="202">
        <f t="shared" ref="G231:X231" si="160">SUBTOTAL(9,G163:G230)</f>
        <v>-3115549602</v>
      </c>
      <c r="H231" s="202">
        <f t="shared" si="160"/>
        <v>-3124400929</v>
      </c>
      <c r="I231" s="202">
        <f t="shared" si="160"/>
        <v>-3133840279</v>
      </c>
      <c r="J231" s="202">
        <f t="shared" si="160"/>
        <v>-3149966409</v>
      </c>
      <c r="K231" s="202">
        <f t="shared" si="160"/>
        <v>-3162716355</v>
      </c>
      <c r="L231" s="202">
        <f t="shared" si="160"/>
        <v>-3176345567</v>
      </c>
      <c r="M231" s="202">
        <f t="shared" si="160"/>
        <v>-3197727815</v>
      </c>
      <c r="N231" s="202">
        <f t="shared" si="160"/>
        <v>-3205134585</v>
      </c>
      <c r="O231" s="202">
        <f t="shared" si="160"/>
        <v>-3213021080</v>
      </c>
      <c r="P231" s="202">
        <f t="shared" si="160"/>
        <v>-3219157290</v>
      </c>
      <c r="Q231" s="202">
        <f t="shared" si="160"/>
        <v>-3227370466</v>
      </c>
      <c r="R231" s="202">
        <f t="shared" si="160"/>
        <v>-3234893557</v>
      </c>
      <c r="S231" s="202">
        <f t="shared" si="160"/>
        <v>-3243735418</v>
      </c>
      <c r="T231" s="202">
        <f t="shared" si="160"/>
        <v>-3185351407</v>
      </c>
      <c r="U231" s="202">
        <f t="shared" si="160"/>
        <v>-3185351407</v>
      </c>
      <c r="V231" s="202">
        <f t="shared" si="160"/>
        <v>-2960073805</v>
      </c>
      <c r="W231" s="177">
        <f t="shared" si="160"/>
        <v>-105569555.54999998</v>
      </c>
      <c r="X231" s="177">
        <f t="shared" si="160"/>
        <v>-3065643360.5500002</v>
      </c>
      <c r="Y231" s="174"/>
      <c r="Z231" s="154"/>
      <c r="AA231" s="202">
        <f>SUBTOTAL(9,AA163:AA230)</f>
        <v>-203645030</v>
      </c>
      <c r="AB231" s="202">
        <f>SUBTOTAL(9,AB163:AB230)</f>
        <v>18879458</v>
      </c>
      <c r="AC231" s="202">
        <f>SUBTOTAL(9,AC163:AC230)</f>
        <v>-184765572</v>
      </c>
    </row>
    <row r="232" spans="1:29">
      <c r="A232" s="290">
        <v>286887</v>
      </c>
      <c r="B232" s="290">
        <v>283</v>
      </c>
      <c r="C232" s="340" t="s">
        <v>609</v>
      </c>
      <c r="D232" s="477">
        <v>320.286</v>
      </c>
      <c r="E232" s="26" t="s">
        <v>8</v>
      </c>
      <c r="F232" s="261" t="s">
        <v>9</v>
      </c>
      <c r="G232" s="288">
        <v>0</v>
      </c>
      <c r="H232" s="288">
        <v>0</v>
      </c>
      <c r="I232" s="288">
        <v>-619080</v>
      </c>
      <c r="J232" s="288">
        <v>-616201</v>
      </c>
      <c r="K232" s="288">
        <v>-613261</v>
      </c>
      <c r="L232" s="288">
        <v>-610442</v>
      </c>
      <c r="M232" s="288">
        <v>-1094882</v>
      </c>
      <c r="N232" s="340">
        <v>-1065833</v>
      </c>
      <c r="O232" s="340">
        <v>-1061330</v>
      </c>
      <c r="P232" s="340">
        <v>-1056795</v>
      </c>
      <c r="Q232" s="340">
        <v>-1052260</v>
      </c>
      <c r="R232" s="340">
        <v>-1047725</v>
      </c>
      <c r="S232" s="340">
        <v>-1043190</v>
      </c>
      <c r="T232" s="340">
        <f t="shared" ref="T232:T290" si="161">ROUND(SUM(SUM(H232:R232)*2+S232+G232)/24,0)</f>
        <v>-779950</v>
      </c>
      <c r="U232" s="288">
        <f t="shared" ref="U232:U261" si="162">+T232</f>
        <v>-779950</v>
      </c>
      <c r="V232" s="27">
        <f t="shared" ref="V232:V261" si="163">IF(F232="U",U232,0)</f>
        <v>-779950</v>
      </c>
      <c r="W232" s="217">
        <v>0</v>
      </c>
      <c r="X232" s="217">
        <f t="shared" ref="X232:X234" si="164">SUM(V232:W232)</f>
        <v>-779950</v>
      </c>
      <c r="Y232" s="479" t="s">
        <v>14</v>
      </c>
      <c r="Z232" s="257">
        <f>SUMIF('Allocation Factors'!$B$3:$B$88,'Accumulated Deferred Income Tax'!Y232,'Allocation Factors'!$P$3:$P$88)</f>
        <v>0</v>
      </c>
      <c r="AA232" s="258">
        <f t="shared" ref="AA232:AA234" si="165">ROUND(V232*Z232,0)</f>
        <v>0</v>
      </c>
      <c r="AB232" s="258">
        <f t="shared" ref="AB232:AB234" si="166">ROUND(W232*Z232,0)</f>
        <v>0</v>
      </c>
      <c r="AC232" s="27">
        <f t="shared" ref="AC232:AC234" si="167">SUM(AA232:AB232)</f>
        <v>0</v>
      </c>
    </row>
    <row r="233" spans="1:29">
      <c r="A233" s="290">
        <v>286888</v>
      </c>
      <c r="B233" s="290">
        <v>283</v>
      </c>
      <c r="C233" s="340" t="s">
        <v>610</v>
      </c>
      <c r="D233" s="477">
        <v>320.28699999999998</v>
      </c>
      <c r="E233" s="26" t="s">
        <v>8</v>
      </c>
      <c r="F233" s="261" t="s">
        <v>9</v>
      </c>
      <c r="G233" s="288">
        <v>0</v>
      </c>
      <c r="H233" s="288">
        <v>0</v>
      </c>
      <c r="I233" s="288">
        <v>-107596</v>
      </c>
      <c r="J233" s="288">
        <v>-107596</v>
      </c>
      <c r="K233" s="288">
        <v>-107585</v>
      </c>
      <c r="L233" s="288">
        <v>-107596</v>
      </c>
      <c r="M233" s="288">
        <v>-438406</v>
      </c>
      <c r="N233" s="340">
        <v>-400251</v>
      </c>
      <c r="O233" s="340">
        <v>-400251</v>
      </c>
      <c r="P233" s="340">
        <v>-400251</v>
      </c>
      <c r="Q233" s="340">
        <v>-400251</v>
      </c>
      <c r="R233" s="340">
        <v>-391652</v>
      </c>
      <c r="S233" s="340">
        <v>-391652</v>
      </c>
      <c r="T233" s="340">
        <f t="shared" si="161"/>
        <v>-254772</v>
      </c>
      <c r="U233" s="288">
        <f t="shared" si="162"/>
        <v>-254772</v>
      </c>
      <c r="V233" s="27">
        <f t="shared" si="163"/>
        <v>-254772</v>
      </c>
      <c r="W233" s="217">
        <v>0</v>
      </c>
      <c r="X233" s="217">
        <f t="shared" si="164"/>
        <v>-254772</v>
      </c>
      <c r="Y233" s="479" t="s">
        <v>14</v>
      </c>
      <c r="Z233" s="257">
        <f>SUMIF('Allocation Factors'!$B$3:$B$88,'Accumulated Deferred Income Tax'!Y233,'Allocation Factors'!$P$3:$P$88)</f>
        <v>0</v>
      </c>
      <c r="AA233" s="258">
        <f t="shared" si="165"/>
        <v>0</v>
      </c>
      <c r="AB233" s="258">
        <f t="shared" si="166"/>
        <v>0</v>
      </c>
      <c r="AC233" s="27">
        <f t="shared" si="167"/>
        <v>0</v>
      </c>
    </row>
    <row r="234" spans="1:29">
      <c r="A234" s="290">
        <v>286889</v>
      </c>
      <c r="B234" s="290">
        <v>283</v>
      </c>
      <c r="C234" s="340" t="s">
        <v>602</v>
      </c>
      <c r="D234" s="477">
        <v>320.28800000000001</v>
      </c>
      <c r="E234" s="26" t="s">
        <v>8</v>
      </c>
      <c r="F234" s="261" t="s">
        <v>9</v>
      </c>
      <c r="G234" s="288">
        <v>0</v>
      </c>
      <c r="H234" s="288">
        <v>0</v>
      </c>
      <c r="I234" s="288">
        <v>-284521</v>
      </c>
      <c r="J234" s="288">
        <v>-283198</v>
      </c>
      <c r="K234" s="288">
        <v>-281847</v>
      </c>
      <c r="L234" s="288">
        <v>-280551</v>
      </c>
      <c r="M234" s="288">
        <v>-502545</v>
      </c>
      <c r="N234" s="340">
        <v>-489230</v>
      </c>
      <c r="O234" s="340">
        <v>-487163</v>
      </c>
      <c r="P234" s="340">
        <v>-485082</v>
      </c>
      <c r="Q234" s="340">
        <v>-483000</v>
      </c>
      <c r="R234" s="340">
        <v>-480919</v>
      </c>
      <c r="S234" s="340">
        <v>-478837</v>
      </c>
      <c r="T234" s="340">
        <f>ROUND(SUM(SUM(H234:R234)*2+S234+G234)/24,0)</f>
        <v>-358123</v>
      </c>
      <c r="U234" s="288">
        <f t="shared" si="162"/>
        <v>-358123</v>
      </c>
      <c r="V234" s="27">
        <f t="shared" si="163"/>
        <v>-358123</v>
      </c>
      <c r="W234" s="217">
        <v>0</v>
      </c>
      <c r="X234" s="217">
        <f t="shared" si="164"/>
        <v>-358123</v>
      </c>
      <c r="Y234" s="479" t="s">
        <v>65</v>
      </c>
      <c r="Z234" s="257">
        <f>SUMIF('Allocation Factors'!$B$3:$B$88,'Accumulated Deferred Income Tax'!Y234,'Allocation Factors'!$P$3:$P$88)</f>
        <v>0</v>
      </c>
      <c r="AA234" s="258">
        <f t="shared" si="165"/>
        <v>0</v>
      </c>
      <c r="AB234" s="258">
        <f t="shared" si="166"/>
        <v>0</v>
      </c>
      <c r="AC234" s="27">
        <f t="shared" si="167"/>
        <v>0</v>
      </c>
    </row>
    <row r="235" spans="1:29" s="191" customFormat="1">
      <c r="A235" s="261">
        <v>286890</v>
      </c>
      <c r="B235" s="261">
        <v>283</v>
      </c>
      <c r="C235" s="288" t="s">
        <v>647</v>
      </c>
      <c r="D235" s="338">
        <v>415.1</v>
      </c>
      <c r="E235" s="26" t="s">
        <v>802</v>
      </c>
      <c r="F235" s="261" t="s">
        <v>9</v>
      </c>
      <c r="G235" s="288">
        <v>0</v>
      </c>
      <c r="H235" s="288">
        <v>0</v>
      </c>
      <c r="I235" s="288">
        <v>0</v>
      </c>
      <c r="J235" s="288">
        <v>0</v>
      </c>
      <c r="K235" s="288">
        <v>-78271</v>
      </c>
      <c r="L235" s="288">
        <v>-116273</v>
      </c>
      <c r="M235" s="288">
        <v>-131620</v>
      </c>
      <c r="N235" s="340">
        <v>-135766</v>
      </c>
      <c r="O235" s="340">
        <v>-139256</v>
      </c>
      <c r="P235" s="340">
        <v>-154987</v>
      </c>
      <c r="Q235" s="340">
        <v>-164946</v>
      </c>
      <c r="R235" s="340">
        <v>-173612</v>
      </c>
      <c r="S235" s="340">
        <v>-175193</v>
      </c>
      <c r="T235" s="340">
        <f t="shared" si="161"/>
        <v>-98527</v>
      </c>
      <c r="U235" s="288">
        <f t="shared" si="162"/>
        <v>-98527</v>
      </c>
      <c r="V235" s="27">
        <f t="shared" si="163"/>
        <v>-98527</v>
      </c>
      <c r="W235" s="217">
        <f>-V235</f>
        <v>98527</v>
      </c>
      <c r="X235" s="217">
        <f>SUM(V235:W235)</f>
        <v>0</v>
      </c>
      <c r="Y235" s="499" t="s">
        <v>25</v>
      </c>
      <c r="Z235" s="257">
        <f>SUMIF('Allocation Factors'!$B$3:$B$88,'Accumulated Deferred Income Tax'!Y235,'Allocation Factors'!$P$3:$P$88)</f>
        <v>1</v>
      </c>
      <c r="AA235" s="258">
        <f t="shared" ref="AA235" si="168">ROUND(V235*Z235,0)</f>
        <v>-98527</v>
      </c>
      <c r="AB235" s="258">
        <f>ROUND(W235*Z235,0)</f>
        <v>98527</v>
      </c>
      <c r="AC235" s="27">
        <f t="shared" ref="AC235" si="169">SUM(AA235:AB235)</f>
        <v>0</v>
      </c>
    </row>
    <row r="236" spans="1:29">
      <c r="A236" s="26">
        <v>286891</v>
      </c>
      <c r="B236" s="26">
        <v>283</v>
      </c>
      <c r="C236" s="84" t="s">
        <v>599</v>
      </c>
      <c r="D236" s="259">
        <v>415.94299999999998</v>
      </c>
      <c r="E236" s="26" t="s">
        <v>8</v>
      </c>
      <c r="F236" s="261" t="s">
        <v>9</v>
      </c>
      <c r="G236" s="288">
        <v>-1139572</v>
      </c>
      <c r="H236" s="288">
        <v>-1322609</v>
      </c>
      <c r="I236" s="288">
        <v>-1592305</v>
      </c>
      <c r="J236" s="288">
        <v>-1823383</v>
      </c>
      <c r="K236" s="288">
        <v>-2095377</v>
      </c>
      <c r="L236" s="288">
        <v>-2327175</v>
      </c>
      <c r="M236" s="288">
        <v>-2660189</v>
      </c>
      <c r="N236" s="340">
        <v>-2757555</v>
      </c>
      <c r="O236" s="340">
        <v>-2798495</v>
      </c>
      <c r="P236" s="340">
        <v>-2850519</v>
      </c>
      <c r="Q236" s="340">
        <v>-2873812</v>
      </c>
      <c r="R236" s="340">
        <v>-2919783</v>
      </c>
      <c r="S236" s="340">
        <v>-2947508</v>
      </c>
      <c r="T236" s="340">
        <f t="shared" si="161"/>
        <v>-2338729</v>
      </c>
      <c r="U236" s="288">
        <f t="shared" si="162"/>
        <v>-2338729</v>
      </c>
      <c r="V236" s="27">
        <f t="shared" si="163"/>
        <v>-2338729</v>
      </c>
      <c r="W236" s="217">
        <v>0</v>
      </c>
      <c r="X236" s="217">
        <f t="shared" ref="X236:X269" si="170">SUM(V236:W236)</f>
        <v>-2338729</v>
      </c>
      <c r="Y236" s="261" t="s">
        <v>14</v>
      </c>
      <c r="Z236" s="257">
        <f>SUMIF('Allocation Factors'!$B$3:$B$88,'Accumulated Deferred Income Tax'!Y236,'Allocation Factors'!$P$3:$P$88)</f>
        <v>0</v>
      </c>
      <c r="AA236" s="258">
        <f t="shared" ref="AA236:AA237" si="171">ROUND(V236*Z236,0)</f>
        <v>0</v>
      </c>
      <c r="AB236" s="258">
        <f t="shared" ref="AB236:AB237" si="172">ROUND(W236*Z236,0)</f>
        <v>0</v>
      </c>
      <c r="AC236" s="27">
        <f t="shared" ref="AC236:AC237" si="173">SUM(AA236:AB236)</f>
        <v>0</v>
      </c>
    </row>
    <row r="237" spans="1:29">
      <c r="A237" s="26">
        <v>286892</v>
      </c>
      <c r="B237" s="26">
        <v>283</v>
      </c>
      <c r="C237" s="84" t="s">
        <v>600</v>
      </c>
      <c r="D237" s="259">
        <v>415.94400000000002</v>
      </c>
      <c r="E237" s="26" t="s">
        <v>8</v>
      </c>
      <c r="F237" s="261" t="s">
        <v>9</v>
      </c>
      <c r="G237" s="288">
        <v>-362769</v>
      </c>
      <c r="H237" s="288">
        <v>-397888</v>
      </c>
      <c r="I237" s="288">
        <v>-454923</v>
      </c>
      <c r="J237" s="288">
        <v>-492110</v>
      </c>
      <c r="K237" s="288">
        <v>-522291</v>
      </c>
      <c r="L237" s="288">
        <v>-571074</v>
      </c>
      <c r="M237" s="288">
        <v>-739088</v>
      </c>
      <c r="N237" s="340">
        <v>-753908</v>
      </c>
      <c r="O237" s="340">
        <v>-758704</v>
      </c>
      <c r="P237" s="340">
        <v>-762010</v>
      </c>
      <c r="Q237" s="340">
        <v>-762010</v>
      </c>
      <c r="R237" s="340">
        <v>-762511</v>
      </c>
      <c r="S237" s="340">
        <v>-762511</v>
      </c>
      <c r="T237" s="340">
        <f t="shared" si="161"/>
        <v>-628263</v>
      </c>
      <c r="U237" s="288">
        <f t="shared" si="162"/>
        <v>-628263</v>
      </c>
      <c r="V237" s="27">
        <f t="shared" si="163"/>
        <v>-628263</v>
      </c>
      <c r="W237" s="217">
        <v>0</v>
      </c>
      <c r="X237" s="217">
        <f t="shared" si="170"/>
        <v>-628263</v>
      </c>
      <c r="Y237" s="261" t="s">
        <v>14</v>
      </c>
      <c r="Z237" s="257">
        <f>SUMIF('Allocation Factors'!$B$3:$B$88,'Accumulated Deferred Income Tax'!Y237,'Allocation Factors'!$P$3:$P$88)</f>
        <v>0</v>
      </c>
      <c r="AA237" s="258">
        <f t="shared" si="171"/>
        <v>0</v>
      </c>
      <c r="AB237" s="258">
        <f t="shared" si="172"/>
        <v>0</v>
      </c>
      <c r="AC237" s="27">
        <f t="shared" si="173"/>
        <v>0</v>
      </c>
    </row>
    <row r="238" spans="1:29">
      <c r="A238" s="26">
        <v>286893</v>
      </c>
      <c r="B238" s="26">
        <v>283</v>
      </c>
      <c r="C238" s="84" t="s">
        <v>616</v>
      </c>
      <c r="D238" s="259">
        <v>415.755</v>
      </c>
      <c r="E238" s="26" t="s">
        <v>802</v>
      </c>
      <c r="F238" s="261" t="s">
        <v>9</v>
      </c>
      <c r="G238" s="288">
        <v>-63656</v>
      </c>
      <c r="H238" s="288">
        <v>-63656</v>
      </c>
      <c r="I238" s="288">
        <v>-63656</v>
      </c>
      <c r="J238" s="288">
        <v>-63656</v>
      </c>
      <c r="K238" s="288">
        <v>-63649</v>
      </c>
      <c r="L238" s="288">
        <v>-63656</v>
      </c>
      <c r="M238" s="288">
        <v>-63656</v>
      </c>
      <c r="N238" s="340">
        <v>-63656</v>
      </c>
      <c r="O238" s="340">
        <v>-63656</v>
      </c>
      <c r="P238" s="340">
        <v>-63656</v>
      </c>
      <c r="Q238" s="340">
        <v>-63656</v>
      </c>
      <c r="R238" s="340">
        <v>-63656</v>
      </c>
      <c r="S238" s="340">
        <v>-63656</v>
      </c>
      <c r="T238" s="340">
        <f t="shared" si="161"/>
        <v>-63655</v>
      </c>
      <c r="U238" s="288">
        <f t="shared" si="162"/>
        <v>-63655</v>
      </c>
      <c r="V238" s="27">
        <f t="shared" si="163"/>
        <v>-63655</v>
      </c>
      <c r="W238" s="217">
        <f>-V238</f>
        <v>63655</v>
      </c>
      <c r="X238" s="217">
        <f>SUM(V238:W238)</f>
        <v>0</v>
      </c>
      <c r="Y238" s="261" t="s">
        <v>25</v>
      </c>
      <c r="Z238" s="257">
        <f>SUMIF('Allocation Factors'!$B$3:$B$88,'Accumulated Deferred Income Tax'!Y238,'Allocation Factors'!$P$3:$P$88)</f>
        <v>1</v>
      </c>
      <c r="AA238" s="258">
        <f t="shared" ref="AA238" si="174">ROUND(V238*Z238,0)</f>
        <v>-63655</v>
      </c>
      <c r="AB238" s="258">
        <f>ROUND(W238*Z238,0)</f>
        <v>63655</v>
      </c>
      <c r="AC238" s="27">
        <f t="shared" ref="AC238" si="175">SUM(AA238:AB238)</f>
        <v>0</v>
      </c>
    </row>
    <row r="239" spans="1:29">
      <c r="A239" s="26">
        <v>286894</v>
      </c>
      <c r="B239" s="26">
        <v>283</v>
      </c>
      <c r="C239" s="84" t="s">
        <v>617</v>
      </c>
      <c r="D239" s="259">
        <v>415.26100000000002</v>
      </c>
      <c r="E239" s="26" t="s">
        <v>8</v>
      </c>
      <c r="F239" s="261" t="s">
        <v>9</v>
      </c>
      <c r="G239" s="288">
        <v>0</v>
      </c>
      <c r="H239" s="288">
        <v>0</v>
      </c>
      <c r="I239" s="288">
        <v>0</v>
      </c>
      <c r="J239" s="288">
        <v>0</v>
      </c>
      <c r="K239" s="288">
        <v>0</v>
      </c>
      <c r="L239" s="288">
        <v>0</v>
      </c>
      <c r="M239" s="288">
        <v>245317</v>
      </c>
      <c r="N239" s="340">
        <v>475814</v>
      </c>
      <c r="O239" s="340">
        <v>590459</v>
      </c>
      <c r="P239" s="340">
        <v>643605</v>
      </c>
      <c r="Q239" s="340">
        <v>647408</v>
      </c>
      <c r="R239" s="340">
        <v>705963</v>
      </c>
      <c r="S239" s="340">
        <v>332483</v>
      </c>
      <c r="T239" s="340">
        <f t="shared" si="161"/>
        <v>289567</v>
      </c>
      <c r="U239" s="288">
        <f t="shared" si="162"/>
        <v>289567</v>
      </c>
      <c r="V239" s="27">
        <f t="shared" si="163"/>
        <v>289567</v>
      </c>
      <c r="W239" s="217">
        <v>0</v>
      </c>
      <c r="X239" s="217">
        <f t="shared" si="170"/>
        <v>289567</v>
      </c>
      <c r="Y239" s="261" t="s">
        <v>26</v>
      </c>
      <c r="Z239" s="257">
        <f>SUMIF('Allocation Factors'!$B$3:$B$88,'Accumulated Deferred Income Tax'!Y239,'Allocation Factors'!$P$3:$P$88)</f>
        <v>0</v>
      </c>
      <c r="AA239" s="258">
        <f t="shared" ref="AA239" si="176">ROUND(V239*Z239,0)</f>
        <v>0</v>
      </c>
      <c r="AB239" s="258">
        <f t="shared" ref="AB239:AB296" si="177">ROUND(W239*Z239,0)</f>
        <v>0</v>
      </c>
      <c r="AC239" s="27">
        <f t="shared" ref="AC239:AC296" si="178">SUM(AA239:AB239)</f>
        <v>0</v>
      </c>
    </row>
    <row r="240" spans="1:29">
      <c r="A240" s="26">
        <v>286895</v>
      </c>
      <c r="B240" s="26">
        <v>283</v>
      </c>
      <c r="C240" s="84" t="s">
        <v>693</v>
      </c>
      <c r="D240" s="259">
        <v>415.262</v>
      </c>
      <c r="E240" s="26" t="s">
        <v>8</v>
      </c>
      <c r="F240" s="261" t="s">
        <v>9</v>
      </c>
      <c r="G240" s="288">
        <v>0</v>
      </c>
      <c r="H240" s="288">
        <v>0</v>
      </c>
      <c r="I240" s="288">
        <v>0</v>
      </c>
      <c r="J240" s="288">
        <v>0</v>
      </c>
      <c r="K240" s="288">
        <v>0</v>
      </c>
      <c r="L240" s="288">
        <v>0</v>
      </c>
      <c r="M240" s="288">
        <v>0</v>
      </c>
      <c r="N240" s="340">
        <v>0</v>
      </c>
      <c r="O240" s="340">
        <v>0</v>
      </c>
      <c r="P240" s="340">
        <v>-886452</v>
      </c>
      <c r="Q240" s="340">
        <v>-1186725</v>
      </c>
      <c r="R240" s="340">
        <v>-1859570</v>
      </c>
      <c r="S240" s="340">
        <v>-2666319</v>
      </c>
      <c r="T240" s="340">
        <f t="shared" si="161"/>
        <v>-438826</v>
      </c>
      <c r="U240" s="288">
        <f t="shared" ref="U240" si="179">+T240</f>
        <v>-438826</v>
      </c>
      <c r="V240" s="27">
        <f t="shared" ref="V240" si="180">IF(F240="U",U240,0)</f>
        <v>-438826</v>
      </c>
      <c r="W240" s="217">
        <v>0</v>
      </c>
      <c r="X240" s="217">
        <f t="shared" si="170"/>
        <v>-438826</v>
      </c>
      <c r="Y240" s="261" t="s">
        <v>28</v>
      </c>
      <c r="Z240" s="257">
        <f>SUMIF('Allocation Factors'!$B$3:$B$88,'Accumulated Deferred Income Tax'!Y240,'Allocation Factors'!$P$3:$P$88)</f>
        <v>0</v>
      </c>
      <c r="AA240" s="258">
        <f t="shared" ref="AA240" si="181">ROUND(V240*Z240,0)</f>
        <v>0</v>
      </c>
      <c r="AB240" s="258">
        <f t="shared" ref="AB240" si="182">ROUND(W240*Z240,0)</f>
        <v>0</v>
      </c>
      <c r="AC240" s="27">
        <f t="shared" ref="AC240" si="183">SUM(AA240:AB240)</f>
        <v>0</v>
      </c>
    </row>
    <row r="241" spans="1:29">
      <c r="A241" s="26">
        <v>286896</v>
      </c>
      <c r="B241" s="26">
        <v>283</v>
      </c>
      <c r="C241" s="84" t="s">
        <v>595</v>
      </c>
      <c r="D241" s="259">
        <v>415.73399999999998</v>
      </c>
      <c r="E241" s="26" t="s">
        <v>8</v>
      </c>
      <c r="F241" s="261" t="s">
        <v>9</v>
      </c>
      <c r="G241" s="288">
        <v>-1083805</v>
      </c>
      <c r="H241" s="288">
        <v>-1078863</v>
      </c>
      <c r="I241" s="288">
        <v>-1073921</v>
      </c>
      <c r="J241" s="288">
        <v>-1068980</v>
      </c>
      <c r="K241" s="288">
        <v>-1063935</v>
      </c>
      <c r="L241" s="288">
        <v>-1059096</v>
      </c>
      <c r="M241" s="288">
        <v>-1054155</v>
      </c>
      <c r="N241" s="340">
        <v>-1049213</v>
      </c>
      <c r="O241" s="340">
        <v>-1044271</v>
      </c>
      <c r="P241" s="340">
        <v>-1039330</v>
      </c>
      <c r="Q241" s="340">
        <v>-1034388</v>
      </c>
      <c r="R241" s="340">
        <v>-1029446</v>
      </c>
      <c r="S241" s="340">
        <v>-1024505</v>
      </c>
      <c r="T241" s="340">
        <f t="shared" si="161"/>
        <v>-1054146</v>
      </c>
      <c r="U241" s="288">
        <f t="shared" si="162"/>
        <v>-1054146</v>
      </c>
      <c r="V241" s="27">
        <f t="shared" si="163"/>
        <v>-1054146</v>
      </c>
      <c r="W241" s="217">
        <v>0</v>
      </c>
      <c r="X241" s="217">
        <f t="shared" si="170"/>
        <v>-1054146</v>
      </c>
      <c r="Y241" s="261" t="s">
        <v>16</v>
      </c>
      <c r="Z241" s="257">
        <f>SUMIF('Allocation Factors'!$B$3:$B$88,'Accumulated Deferred Income Tax'!Y241,'Allocation Factors'!$P$3:$P$88)</f>
        <v>0</v>
      </c>
      <c r="AA241" s="258">
        <f t="shared" ref="AA241:AA242" si="184">ROUND(V241*Z241,0)</f>
        <v>0</v>
      </c>
      <c r="AB241" s="258">
        <f t="shared" si="177"/>
        <v>0</v>
      </c>
      <c r="AC241" s="27">
        <f t="shared" si="178"/>
        <v>0</v>
      </c>
    </row>
    <row r="242" spans="1:29">
      <c r="A242" s="26">
        <v>286898</v>
      </c>
      <c r="B242" s="26">
        <v>283</v>
      </c>
      <c r="C242" s="84" t="s">
        <v>608</v>
      </c>
      <c r="D242" s="259">
        <v>415.73599999999999</v>
      </c>
      <c r="E242" s="26" t="s">
        <v>8</v>
      </c>
      <c r="F242" s="261" t="s">
        <v>9</v>
      </c>
      <c r="G242" s="288">
        <v>-10303892</v>
      </c>
      <c r="H242" s="288">
        <v>-10225832</v>
      </c>
      <c r="I242" s="288">
        <v>-10147772</v>
      </c>
      <c r="J242" s="288">
        <v>-10069713</v>
      </c>
      <c r="K242" s="288">
        <v>-9990677</v>
      </c>
      <c r="L242" s="288">
        <v>-9913593</v>
      </c>
      <c r="M242" s="288">
        <v>-9835533</v>
      </c>
      <c r="N242" s="340">
        <v>-9757474</v>
      </c>
      <c r="O242" s="340">
        <v>-9679414</v>
      </c>
      <c r="P242" s="340">
        <v>-9601354</v>
      </c>
      <c r="Q242" s="340">
        <v>-9523294</v>
      </c>
      <c r="R242" s="340">
        <v>-9445235</v>
      </c>
      <c r="S242" s="340">
        <v>-9367175</v>
      </c>
      <c r="T242" s="340">
        <f t="shared" si="161"/>
        <v>-9835452</v>
      </c>
      <c r="U242" s="288">
        <f t="shared" si="162"/>
        <v>-9835452</v>
      </c>
      <c r="V242" s="27">
        <f t="shared" si="163"/>
        <v>-9835452</v>
      </c>
      <c r="W242" s="217">
        <v>0</v>
      </c>
      <c r="X242" s="217">
        <f t="shared" si="170"/>
        <v>-9835452</v>
      </c>
      <c r="Y242" s="261" t="s">
        <v>30</v>
      </c>
      <c r="Z242" s="257">
        <f>SUMIF('Allocation Factors'!$B$3:$B$88,'Accumulated Deferred Income Tax'!Y242,'Allocation Factors'!$P$3:$P$88)</f>
        <v>0</v>
      </c>
      <c r="AA242" s="258">
        <f t="shared" si="184"/>
        <v>0</v>
      </c>
      <c r="AB242" s="258">
        <f t="shared" si="177"/>
        <v>0</v>
      </c>
      <c r="AC242" s="27">
        <f t="shared" si="178"/>
        <v>0</v>
      </c>
    </row>
    <row r="243" spans="1:29">
      <c r="A243" s="26">
        <v>286899</v>
      </c>
      <c r="B243" s="26">
        <v>283</v>
      </c>
      <c r="C243" s="84" t="s">
        <v>567</v>
      </c>
      <c r="D243" s="259">
        <v>415.93900000000002</v>
      </c>
      <c r="E243" s="26" t="s">
        <v>8</v>
      </c>
      <c r="F243" s="261" t="s">
        <v>9</v>
      </c>
      <c r="G243" s="288">
        <v>128650</v>
      </c>
      <c r="H243" s="288">
        <v>128650</v>
      </c>
      <c r="I243" s="288">
        <v>128650</v>
      </c>
      <c r="J243" s="288">
        <v>128650</v>
      </c>
      <c r="K243" s="288">
        <v>0</v>
      </c>
      <c r="L243" s="288">
        <v>0</v>
      </c>
      <c r="M243" s="288">
        <v>0</v>
      </c>
      <c r="N243" s="340">
        <v>0</v>
      </c>
      <c r="O243" s="340">
        <v>0</v>
      </c>
      <c r="P243" s="340">
        <v>0</v>
      </c>
      <c r="Q243" s="340">
        <v>0</v>
      </c>
      <c r="R243" s="340">
        <v>0</v>
      </c>
      <c r="S243" s="340">
        <v>0</v>
      </c>
      <c r="T243" s="340">
        <f t="shared" si="161"/>
        <v>37523</v>
      </c>
      <c r="U243" s="288">
        <f t="shared" si="162"/>
        <v>37523</v>
      </c>
      <c r="V243" s="27">
        <f t="shared" si="163"/>
        <v>37523</v>
      </c>
      <c r="W243" s="217">
        <v>0</v>
      </c>
      <c r="X243" s="217">
        <f t="shared" si="170"/>
        <v>37523</v>
      </c>
      <c r="Y243" s="261" t="s">
        <v>30</v>
      </c>
      <c r="Z243" s="257">
        <f>SUMIF('Allocation Factors'!$B$3:$B$88,'Accumulated Deferred Income Tax'!Y243,'Allocation Factors'!$P$3:$P$88)</f>
        <v>0</v>
      </c>
      <c r="AA243" s="258">
        <f t="shared" ref="AA243" si="185">ROUND(V243*Z243,0)</f>
        <v>0</v>
      </c>
      <c r="AB243" s="258">
        <f t="shared" si="177"/>
        <v>0</v>
      </c>
      <c r="AC243" s="27">
        <f t="shared" si="178"/>
        <v>0</v>
      </c>
    </row>
    <row r="244" spans="1:29">
      <c r="A244" s="26">
        <v>286900</v>
      </c>
      <c r="B244" s="26">
        <v>283</v>
      </c>
      <c r="C244" s="84" t="s">
        <v>490</v>
      </c>
      <c r="D244" s="259">
        <v>415.93700000000001</v>
      </c>
      <c r="E244" s="26" t="s">
        <v>8</v>
      </c>
      <c r="F244" s="261" t="s">
        <v>312</v>
      </c>
      <c r="G244" s="288">
        <v>68301</v>
      </c>
      <c r="H244" s="288">
        <v>68301</v>
      </c>
      <c r="I244" s="288">
        <v>68301</v>
      </c>
      <c r="J244" s="288">
        <v>68301</v>
      </c>
      <c r="K244" s="288">
        <v>68294</v>
      </c>
      <c r="L244" s="288">
        <v>68301</v>
      </c>
      <c r="M244" s="288">
        <v>68301</v>
      </c>
      <c r="N244" s="340">
        <v>68301</v>
      </c>
      <c r="O244" s="340">
        <v>68301</v>
      </c>
      <c r="P244" s="340">
        <v>68301</v>
      </c>
      <c r="Q244" s="340">
        <v>68301</v>
      </c>
      <c r="R244" s="340">
        <v>68301</v>
      </c>
      <c r="S244" s="340">
        <v>68301</v>
      </c>
      <c r="T244" s="340">
        <f t="shared" si="161"/>
        <v>68300</v>
      </c>
      <c r="U244" s="288">
        <f t="shared" si="162"/>
        <v>68300</v>
      </c>
      <c r="V244" s="27">
        <f t="shared" si="163"/>
        <v>0</v>
      </c>
      <c r="W244" s="217">
        <v>0</v>
      </c>
      <c r="X244" s="217">
        <f t="shared" si="170"/>
        <v>0</v>
      </c>
      <c r="Y244" s="261" t="s">
        <v>310</v>
      </c>
      <c r="Z244" s="257">
        <f>SUMIF('Allocation Factors'!$B$3:$B$88,'Accumulated Deferred Income Tax'!Y244,'Allocation Factors'!$P$3:$P$88)</f>
        <v>0</v>
      </c>
      <c r="AA244" s="258">
        <f t="shared" ref="AA244:AA291" si="186">ROUND(V244*Z244,0)</f>
        <v>0</v>
      </c>
      <c r="AB244" s="258">
        <f t="shared" si="177"/>
        <v>0</v>
      </c>
      <c r="AC244" s="27">
        <f t="shared" si="178"/>
        <v>0</v>
      </c>
    </row>
    <row r="245" spans="1:29">
      <c r="A245" s="26">
        <v>286901</v>
      </c>
      <c r="B245" s="26">
        <v>283</v>
      </c>
      <c r="C245" s="84" t="s">
        <v>491</v>
      </c>
      <c r="D245" s="259">
        <v>415.93799999999999</v>
      </c>
      <c r="E245" s="26" t="s">
        <v>8</v>
      </c>
      <c r="F245" s="26" t="s">
        <v>9</v>
      </c>
      <c r="G245" s="288">
        <v>12797</v>
      </c>
      <c r="H245" s="288">
        <v>12797</v>
      </c>
      <c r="I245" s="288">
        <v>12797</v>
      </c>
      <c r="J245" s="288">
        <v>12797</v>
      </c>
      <c r="K245" s="288">
        <v>12795</v>
      </c>
      <c r="L245" s="288">
        <v>12797</v>
      </c>
      <c r="M245" s="288">
        <v>12797</v>
      </c>
      <c r="N245" s="340">
        <v>12797</v>
      </c>
      <c r="O245" s="340">
        <v>12797</v>
      </c>
      <c r="P245" s="340">
        <v>12797</v>
      </c>
      <c r="Q245" s="340">
        <v>12797</v>
      </c>
      <c r="R245" s="340">
        <v>12797</v>
      </c>
      <c r="S245" s="340">
        <v>12797</v>
      </c>
      <c r="T245" s="340">
        <f t="shared" si="161"/>
        <v>12797</v>
      </c>
      <c r="U245" s="288">
        <f t="shared" si="162"/>
        <v>12797</v>
      </c>
      <c r="V245" s="27">
        <f t="shared" si="163"/>
        <v>12797</v>
      </c>
      <c r="W245" s="217">
        <v>0</v>
      </c>
      <c r="X245" s="217">
        <f t="shared" si="170"/>
        <v>12797</v>
      </c>
      <c r="Y245" s="261" t="s">
        <v>16</v>
      </c>
      <c r="Z245" s="257">
        <f>SUMIF('Allocation Factors'!$B$3:$B$88,'Accumulated Deferred Income Tax'!Y245,'Allocation Factors'!$P$3:$P$88)</f>
        <v>0</v>
      </c>
      <c r="AA245" s="258">
        <f t="shared" si="186"/>
        <v>0</v>
      </c>
      <c r="AB245" s="258">
        <f t="shared" si="177"/>
        <v>0</v>
      </c>
      <c r="AC245" s="27">
        <f t="shared" si="178"/>
        <v>0</v>
      </c>
    </row>
    <row r="246" spans="1:29">
      <c r="A246" s="26">
        <v>286904</v>
      </c>
      <c r="B246" s="26">
        <v>283</v>
      </c>
      <c r="C246" s="84" t="s">
        <v>574</v>
      </c>
      <c r="D246" s="259">
        <v>415.52</v>
      </c>
      <c r="E246" s="26" t="s">
        <v>8</v>
      </c>
      <c r="F246" s="261" t="s">
        <v>9</v>
      </c>
      <c r="G246" s="288">
        <v>-991628</v>
      </c>
      <c r="H246" s="288">
        <v>-978439</v>
      </c>
      <c r="I246" s="288">
        <v>-230472</v>
      </c>
      <c r="J246" s="288">
        <v>-404256</v>
      </c>
      <c r="K246" s="288">
        <v>-691304</v>
      </c>
      <c r="L246" s="288">
        <v>-849371</v>
      </c>
      <c r="M246" s="288">
        <v>-34505</v>
      </c>
      <c r="N246" s="340">
        <v>-696900</v>
      </c>
      <c r="O246" s="340">
        <v>-93239</v>
      </c>
      <c r="P246" s="340">
        <v>-563166</v>
      </c>
      <c r="Q246" s="340">
        <v>-971209</v>
      </c>
      <c r="R246" s="340">
        <v>-1138772</v>
      </c>
      <c r="S246" s="340">
        <v>-1369818</v>
      </c>
      <c r="T246" s="340">
        <f t="shared" si="161"/>
        <v>-652696</v>
      </c>
      <c r="U246" s="288">
        <f t="shared" si="162"/>
        <v>-652696</v>
      </c>
      <c r="V246" s="27">
        <f t="shared" si="163"/>
        <v>-652696</v>
      </c>
      <c r="W246" s="217">
        <v>0</v>
      </c>
      <c r="X246" s="217">
        <f t="shared" si="170"/>
        <v>-652696</v>
      </c>
      <c r="Y246" s="261" t="s">
        <v>14</v>
      </c>
      <c r="Z246" s="257">
        <f>SUMIF('Allocation Factors'!$B$3:$B$88,'Accumulated Deferred Income Tax'!Y246,'Allocation Factors'!$P$3:$P$88)</f>
        <v>0</v>
      </c>
      <c r="AA246" s="258">
        <f t="shared" ref="AA246" si="187">ROUND(V246*Z246,0)</f>
        <v>0</v>
      </c>
      <c r="AB246" s="258">
        <f t="shared" si="177"/>
        <v>0</v>
      </c>
      <c r="AC246" s="27">
        <f t="shared" si="178"/>
        <v>0</v>
      </c>
    </row>
    <row r="247" spans="1:29">
      <c r="A247" s="26">
        <v>286905</v>
      </c>
      <c r="B247" s="26">
        <v>283</v>
      </c>
      <c r="C247" s="84" t="s">
        <v>349</v>
      </c>
      <c r="D247" s="259">
        <v>415.53</v>
      </c>
      <c r="E247" s="26" t="s">
        <v>8</v>
      </c>
      <c r="F247" s="261" t="s">
        <v>9</v>
      </c>
      <c r="G247" s="288">
        <v>-73760</v>
      </c>
      <c r="H247" s="288">
        <v>-73760</v>
      </c>
      <c r="I247" s="288">
        <v>-73760</v>
      </c>
      <c r="J247" s="288">
        <v>-73760</v>
      </c>
      <c r="K247" s="288">
        <v>-73753</v>
      </c>
      <c r="L247" s="288">
        <v>-73760</v>
      </c>
      <c r="M247" s="288">
        <v>0</v>
      </c>
      <c r="N247" s="340">
        <v>0</v>
      </c>
      <c r="O247" s="340">
        <v>0</v>
      </c>
      <c r="P247" s="340">
        <v>0</v>
      </c>
      <c r="Q247" s="340">
        <v>0</v>
      </c>
      <c r="R247" s="340">
        <v>0</v>
      </c>
      <c r="S247" s="340">
        <v>0</v>
      </c>
      <c r="T247" s="340">
        <f t="shared" si="161"/>
        <v>-33806</v>
      </c>
      <c r="U247" s="288">
        <f t="shared" si="162"/>
        <v>-33806</v>
      </c>
      <c r="V247" s="27">
        <f t="shared" si="163"/>
        <v>-33806</v>
      </c>
      <c r="W247" s="217">
        <v>0</v>
      </c>
      <c r="X247" s="217">
        <f t="shared" si="170"/>
        <v>-33806</v>
      </c>
      <c r="Y247" s="261" t="s">
        <v>27</v>
      </c>
      <c r="Z247" s="257">
        <f>SUMIF('Allocation Factors'!$B$3:$B$88,'Accumulated Deferred Income Tax'!Y247,'Allocation Factors'!$P$3:$P$88)</f>
        <v>0</v>
      </c>
      <c r="AA247" s="258">
        <f t="shared" si="186"/>
        <v>0</v>
      </c>
      <c r="AB247" s="258">
        <f t="shared" si="177"/>
        <v>0</v>
      </c>
      <c r="AC247" s="27">
        <f t="shared" si="178"/>
        <v>0</v>
      </c>
    </row>
    <row r="248" spans="1:29">
      <c r="A248" s="26">
        <v>286908</v>
      </c>
      <c r="B248" s="26">
        <v>283</v>
      </c>
      <c r="C248" s="84" t="s">
        <v>351</v>
      </c>
      <c r="D248" s="259">
        <v>210.20099999999999</v>
      </c>
      <c r="E248" s="26" t="s">
        <v>8</v>
      </c>
      <c r="F248" s="261" t="s">
        <v>312</v>
      </c>
      <c r="G248" s="288">
        <v>-3391794</v>
      </c>
      <c r="H248" s="288">
        <v>-3391794</v>
      </c>
      <c r="I248" s="288">
        <v>-3391794</v>
      </c>
      <c r="J248" s="288">
        <v>-3391794</v>
      </c>
      <c r="K248" s="288">
        <v>-3391794</v>
      </c>
      <c r="L248" s="288">
        <v>-3391794</v>
      </c>
      <c r="M248" s="288">
        <v>-3391794</v>
      </c>
      <c r="N248" s="340">
        <v>-3391794</v>
      </c>
      <c r="O248" s="340">
        <v>-3391794</v>
      </c>
      <c r="P248" s="340">
        <v>-3391794</v>
      </c>
      <c r="Q248" s="340">
        <v>-3391794</v>
      </c>
      <c r="R248" s="340">
        <v>-3391794</v>
      </c>
      <c r="S248" s="340">
        <v>-3391794</v>
      </c>
      <c r="T248" s="340">
        <f t="shared" si="161"/>
        <v>-3391794</v>
      </c>
      <c r="U248" s="288">
        <f t="shared" si="162"/>
        <v>-3391794</v>
      </c>
      <c r="V248" s="27">
        <f t="shared" si="163"/>
        <v>0</v>
      </c>
      <c r="W248" s="217">
        <v>0</v>
      </c>
      <c r="X248" s="217">
        <f t="shared" si="170"/>
        <v>0</v>
      </c>
      <c r="Y248" s="261" t="s">
        <v>310</v>
      </c>
      <c r="Z248" s="257">
        <f>SUMIF('Allocation Factors'!$B$3:$B$88,'Accumulated Deferred Income Tax'!Y248,'Allocation Factors'!$P$3:$P$88)</f>
        <v>0</v>
      </c>
      <c r="AA248" s="258">
        <f t="shared" si="186"/>
        <v>0</v>
      </c>
      <c r="AB248" s="258">
        <f t="shared" si="177"/>
        <v>0</v>
      </c>
      <c r="AC248" s="27">
        <f t="shared" si="178"/>
        <v>0</v>
      </c>
    </row>
    <row r="249" spans="1:29">
      <c r="A249" s="26">
        <v>286909</v>
      </c>
      <c r="B249" s="26">
        <v>283</v>
      </c>
      <c r="C249" s="84" t="s">
        <v>453</v>
      </c>
      <c r="D249" s="259">
        <v>720.81500000000005</v>
      </c>
      <c r="E249" s="26" t="s">
        <v>8</v>
      </c>
      <c r="F249" s="261" t="s">
        <v>312</v>
      </c>
      <c r="G249" s="288">
        <v>-4240952</v>
      </c>
      <c r="H249" s="288">
        <v>-4233952</v>
      </c>
      <c r="I249" s="288">
        <v>-4226783</v>
      </c>
      <c r="J249" s="288">
        <v>-4218796</v>
      </c>
      <c r="K249" s="288">
        <v>-4210985</v>
      </c>
      <c r="L249" s="288">
        <v>-4205253</v>
      </c>
      <c r="M249" s="288">
        <v>-8109999</v>
      </c>
      <c r="N249" s="340">
        <v>-8104902</v>
      </c>
      <c r="O249" s="340">
        <v>-8154522</v>
      </c>
      <c r="P249" s="340">
        <v>-8171355</v>
      </c>
      <c r="Q249" s="340">
        <v>-8191641</v>
      </c>
      <c r="R249" s="340">
        <v>-8215864</v>
      </c>
      <c r="S249" s="340">
        <v>-8232654</v>
      </c>
      <c r="T249" s="340">
        <f t="shared" si="161"/>
        <v>-6356738</v>
      </c>
      <c r="U249" s="288">
        <f t="shared" si="162"/>
        <v>-6356738</v>
      </c>
      <c r="V249" s="27">
        <f t="shared" si="163"/>
        <v>0</v>
      </c>
      <c r="W249" s="217">
        <v>0</v>
      </c>
      <c r="X249" s="217">
        <f t="shared" si="170"/>
        <v>0</v>
      </c>
      <c r="Y249" s="261" t="s">
        <v>310</v>
      </c>
      <c r="Z249" s="257">
        <f>SUMIF('Allocation Factors'!$B$3:$B$88,'Accumulated Deferred Income Tax'!Y249,'Allocation Factors'!$P$3:$P$88)</f>
        <v>0</v>
      </c>
      <c r="AA249" s="258">
        <f t="shared" si="186"/>
        <v>0</v>
      </c>
      <c r="AB249" s="357">
        <f>ROUND(W249*Z249,0)</f>
        <v>0</v>
      </c>
      <c r="AC249" s="27">
        <f t="shared" si="178"/>
        <v>0</v>
      </c>
    </row>
    <row r="250" spans="1:29">
      <c r="A250" s="26">
        <v>286910</v>
      </c>
      <c r="B250" s="26">
        <v>283</v>
      </c>
      <c r="C250" s="84" t="s">
        <v>361</v>
      </c>
      <c r="D250" s="259">
        <v>415.2</v>
      </c>
      <c r="E250" s="26" t="s">
        <v>8</v>
      </c>
      <c r="F250" s="261" t="s">
        <v>9</v>
      </c>
      <c r="G250" s="288">
        <v>-903593</v>
      </c>
      <c r="H250" s="288">
        <v>-982164</v>
      </c>
      <c r="I250" s="288">
        <v>-1074599</v>
      </c>
      <c r="J250" s="288">
        <v>-1190332</v>
      </c>
      <c r="K250" s="288">
        <v>-1261172</v>
      </c>
      <c r="L250" s="288">
        <v>-1336054</v>
      </c>
      <c r="M250" s="288">
        <v>-1413170</v>
      </c>
      <c r="N250" s="340">
        <v>-589838</v>
      </c>
      <c r="O250" s="340">
        <v>-534132</v>
      </c>
      <c r="P250" s="340">
        <v>-524550</v>
      </c>
      <c r="Q250" s="340">
        <v>-477741</v>
      </c>
      <c r="R250" s="340">
        <v>-461253</v>
      </c>
      <c r="S250" s="340">
        <v>-419730</v>
      </c>
      <c r="T250" s="340">
        <f t="shared" si="161"/>
        <v>-875556</v>
      </c>
      <c r="U250" s="288">
        <f t="shared" si="162"/>
        <v>-875556</v>
      </c>
      <c r="V250" s="27">
        <f t="shared" si="163"/>
        <v>-875556</v>
      </c>
      <c r="W250" s="217">
        <v>0</v>
      </c>
      <c r="X250" s="217">
        <f t="shared" si="170"/>
        <v>-875556</v>
      </c>
      <c r="Y250" s="261" t="s">
        <v>14</v>
      </c>
      <c r="Z250" s="257">
        <f>SUMIF('Allocation Factors'!$B$3:$B$88,'Accumulated Deferred Income Tax'!Y250,'Allocation Factors'!$P$3:$P$88)</f>
        <v>0</v>
      </c>
      <c r="AA250" s="258">
        <f t="shared" ref="AA250:AA251" si="188">ROUND(V250*Z250,0)</f>
        <v>0</v>
      </c>
      <c r="AB250" s="258">
        <f t="shared" si="177"/>
        <v>0</v>
      </c>
      <c r="AC250" s="27">
        <f t="shared" si="178"/>
        <v>0</v>
      </c>
    </row>
    <row r="251" spans="1:29">
      <c r="A251" s="26">
        <v>286911</v>
      </c>
      <c r="B251" s="26">
        <v>283</v>
      </c>
      <c r="C251" s="84" t="s">
        <v>508</v>
      </c>
      <c r="D251" s="259">
        <v>415.43</v>
      </c>
      <c r="E251" s="26" t="s">
        <v>8</v>
      </c>
      <c r="F251" s="261" t="s">
        <v>9</v>
      </c>
      <c r="G251" s="288">
        <v>56424</v>
      </c>
      <c r="H251" s="288">
        <v>55348</v>
      </c>
      <c r="I251" s="288">
        <v>55273</v>
      </c>
      <c r="J251" s="288">
        <v>54836</v>
      </c>
      <c r="K251" s="288">
        <v>54801</v>
      </c>
      <c r="L251" s="288">
        <v>54035</v>
      </c>
      <c r="M251" s="288">
        <v>54041</v>
      </c>
      <c r="N251" s="340">
        <v>54048</v>
      </c>
      <c r="O251" s="340">
        <v>55350</v>
      </c>
      <c r="P251" s="340">
        <v>55379</v>
      </c>
      <c r="Q251" s="340">
        <v>55419</v>
      </c>
      <c r="R251" s="340">
        <v>55469</v>
      </c>
      <c r="S251" s="340">
        <v>55518</v>
      </c>
      <c r="T251" s="340">
        <f t="shared" si="161"/>
        <v>54998</v>
      </c>
      <c r="U251" s="288">
        <f t="shared" si="162"/>
        <v>54998</v>
      </c>
      <c r="V251" s="27">
        <f t="shared" si="163"/>
        <v>54998</v>
      </c>
      <c r="W251" s="217">
        <v>0</v>
      </c>
      <c r="X251" s="217">
        <f t="shared" si="170"/>
        <v>54998</v>
      </c>
      <c r="Y251" s="261" t="s">
        <v>14</v>
      </c>
      <c r="Z251" s="257">
        <f>SUMIF('Allocation Factors'!$B$3:$B$88,'Accumulated Deferred Income Tax'!Y251,'Allocation Factors'!$P$3:$P$88)</f>
        <v>0</v>
      </c>
      <c r="AA251" s="258">
        <f t="shared" si="188"/>
        <v>0</v>
      </c>
      <c r="AB251" s="258">
        <f t="shared" si="177"/>
        <v>0</v>
      </c>
      <c r="AC251" s="27">
        <f t="shared" si="178"/>
        <v>0</v>
      </c>
    </row>
    <row r="252" spans="1:29">
      <c r="A252" s="26">
        <v>286912</v>
      </c>
      <c r="B252" s="26">
        <v>283</v>
      </c>
      <c r="C252" s="84" t="s">
        <v>366</v>
      </c>
      <c r="D252" s="259">
        <v>415.43099999999998</v>
      </c>
      <c r="E252" s="302" t="s">
        <v>8</v>
      </c>
      <c r="F252" s="261" t="s">
        <v>9</v>
      </c>
      <c r="G252" s="288">
        <v>-97516</v>
      </c>
      <c r="H252" s="288">
        <v>-121312</v>
      </c>
      <c r="I252" s="288">
        <v>-121730</v>
      </c>
      <c r="J252" s="288">
        <v>-122908</v>
      </c>
      <c r="K252" s="288">
        <v>-123229</v>
      </c>
      <c r="L252" s="288">
        <v>-129444</v>
      </c>
      <c r="M252" s="288">
        <v>-144580</v>
      </c>
      <c r="N252" s="340">
        <v>-145337</v>
      </c>
      <c r="O252" s="340">
        <v>-145730</v>
      </c>
      <c r="P252" s="340">
        <v>-146125</v>
      </c>
      <c r="Q252" s="340">
        <v>-150463</v>
      </c>
      <c r="R252" s="340">
        <v>-154227</v>
      </c>
      <c r="S252" s="340">
        <v>-154136</v>
      </c>
      <c r="T252" s="340">
        <f t="shared" si="161"/>
        <v>-135909</v>
      </c>
      <c r="U252" s="288">
        <f t="shared" si="162"/>
        <v>-135909</v>
      </c>
      <c r="V252" s="27">
        <f t="shared" si="163"/>
        <v>-135909</v>
      </c>
      <c r="W252" s="217">
        <v>0</v>
      </c>
      <c r="X252" s="217">
        <f t="shared" si="170"/>
        <v>-135909</v>
      </c>
      <c r="Y252" s="261" t="s">
        <v>14</v>
      </c>
      <c r="Z252" s="257">
        <f>SUMIF('Allocation Factors'!$B$3:$B$88,'Accumulated Deferred Income Tax'!Y252,'Allocation Factors'!$P$3:$P$88)</f>
        <v>0</v>
      </c>
      <c r="AA252" s="258">
        <f t="shared" ref="AA252:AA253" si="189">ROUND(V252*Z252,0)</f>
        <v>0</v>
      </c>
      <c r="AB252" s="258">
        <f t="shared" si="177"/>
        <v>0</v>
      </c>
      <c r="AC252" s="27">
        <f t="shared" si="178"/>
        <v>0</v>
      </c>
    </row>
    <row r="253" spans="1:29">
      <c r="A253" s="26">
        <v>286913</v>
      </c>
      <c r="B253" s="26">
        <v>283</v>
      </c>
      <c r="C253" s="84" t="s">
        <v>363</v>
      </c>
      <c r="D253" s="259">
        <v>415.72</v>
      </c>
      <c r="E253" s="302" t="s">
        <v>8</v>
      </c>
      <c r="F253" s="261" t="s">
        <v>9</v>
      </c>
      <c r="G253" s="288">
        <v>-381412</v>
      </c>
      <c r="H253" s="288">
        <v>-423915</v>
      </c>
      <c r="I253" s="288">
        <v>-415577</v>
      </c>
      <c r="J253" s="288">
        <v>-452484</v>
      </c>
      <c r="K253" s="288">
        <v>-457477</v>
      </c>
      <c r="L253" s="288">
        <v>-468700</v>
      </c>
      <c r="M253" s="288">
        <v>-478518</v>
      </c>
      <c r="N253" s="340">
        <v>-469570</v>
      </c>
      <c r="O253" s="340">
        <v>-459854</v>
      </c>
      <c r="P253" s="340">
        <v>-450906</v>
      </c>
      <c r="Q253" s="340">
        <v>-467006</v>
      </c>
      <c r="R253" s="340">
        <v>-459583</v>
      </c>
      <c r="S253" s="340">
        <v>-523659</v>
      </c>
      <c r="T253" s="340">
        <f t="shared" si="161"/>
        <v>-454677</v>
      </c>
      <c r="U253" s="288">
        <f t="shared" si="162"/>
        <v>-454677</v>
      </c>
      <c r="V253" s="27">
        <f t="shared" si="163"/>
        <v>-454677</v>
      </c>
      <c r="W253" s="217">
        <v>0</v>
      </c>
      <c r="X253" s="217">
        <f t="shared" si="170"/>
        <v>-454677</v>
      </c>
      <c r="Y253" s="261" t="s">
        <v>14</v>
      </c>
      <c r="Z253" s="257">
        <f>SUMIF('Allocation Factors'!$B$3:$B$88,'Accumulated Deferred Income Tax'!Y253,'Allocation Factors'!$P$3:$P$88)</f>
        <v>0</v>
      </c>
      <c r="AA253" s="258">
        <f t="shared" si="189"/>
        <v>0</v>
      </c>
      <c r="AB253" s="258">
        <f t="shared" si="177"/>
        <v>0</v>
      </c>
      <c r="AC253" s="27">
        <f t="shared" si="178"/>
        <v>0</v>
      </c>
    </row>
    <row r="254" spans="1:29">
      <c r="A254" s="26">
        <v>286917</v>
      </c>
      <c r="B254" s="26">
        <v>283</v>
      </c>
      <c r="C254" s="84" t="s">
        <v>515</v>
      </c>
      <c r="D254" s="259">
        <v>415.26</v>
      </c>
      <c r="E254" s="302" t="s">
        <v>8</v>
      </c>
      <c r="F254" s="261" t="s">
        <v>9</v>
      </c>
      <c r="G254" s="288">
        <v>-4206902</v>
      </c>
      <c r="H254" s="288">
        <v>-4295765</v>
      </c>
      <c r="I254" s="288">
        <v>-4631639</v>
      </c>
      <c r="J254" s="288">
        <v>-4902873</v>
      </c>
      <c r="K254" s="288">
        <v>-5290696</v>
      </c>
      <c r="L254" s="288">
        <v>-5429037</v>
      </c>
      <c r="M254" s="288">
        <v>-5475011</v>
      </c>
      <c r="N254" s="340">
        <v>-5699499</v>
      </c>
      <c r="O254" s="340">
        <v>-5941162</v>
      </c>
      <c r="P254" s="340">
        <v>-6219978</v>
      </c>
      <c r="Q254" s="340">
        <v>-6338020</v>
      </c>
      <c r="R254" s="340">
        <v>-6681516</v>
      </c>
      <c r="S254" s="340">
        <v>-7004386</v>
      </c>
      <c r="T254" s="340">
        <f t="shared" si="161"/>
        <v>-5542570</v>
      </c>
      <c r="U254" s="288">
        <f t="shared" si="162"/>
        <v>-5542570</v>
      </c>
      <c r="V254" s="27">
        <f t="shared" si="163"/>
        <v>-5542570</v>
      </c>
      <c r="W254" s="217">
        <v>0</v>
      </c>
      <c r="X254" s="217">
        <f t="shared" si="170"/>
        <v>-5542570</v>
      </c>
      <c r="Y254" s="261" t="s">
        <v>14</v>
      </c>
      <c r="Z254" s="257">
        <f>SUMIF('Allocation Factors'!$B$3:$B$88,'Accumulated Deferred Income Tax'!Y254,'Allocation Factors'!$P$3:$P$88)</f>
        <v>0</v>
      </c>
      <c r="AA254" s="258">
        <f t="shared" ref="AA254" si="190">ROUND(V254*Z254,0)</f>
        <v>0</v>
      </c>
      <c r="AB254" s="258">
        <f t="shared" si="177"/>
        <v>0</v>
      </c>
      <c r="AC254" s="27">
        <f t="shared" si="178"/>
        <v>0</v>
      </c>
    </row>
    <row r="255" spans="1:29">
      <c r="A255" s="26">
        <v>286918</v>
      </c>
      <c r="B255" s="26">
        <v>283</v>
      </c>
      <c r="C255" s="84" t="s">
        <v>557</v>
      </c>
      <c r="D255" s="259">
        <v>210.17500000000001</v>
      </c>
      <c r="E255" s="302" t="s">
        <v>8</v>
      </c>
      <c r="F255" s="261" t="s">
        <v>9</v>
      </c>
      <c r="G255" s="288">
        <v>-466761</v>
      </c>
      <c r="H255" s="288">
        <v>-306749</v>
      </c>
      <c r="I255" s="288">
        <v>-470683</v>
      </c>
      <c r="J255" s="288">
        <v>-637189</v>
      </c>
      <c r="K255" s="288">
        <v>-584721</v>
      </c>
      <c r="L255" s="288">
        <v>-450585</v>
      </c>
      <c r="M255" s="288">
        <v>-418623</v>
      </c>
      <c r="N255" s="340">
        <v>-281845</v>
      </c>
      <c r="O255" s="340">
        <v>-220580</v>
      </c>
      <c r="P255" s="340">
        <v>-727352</v>
      </c>
      <c r="Q255" s="340">
        <v>-632504</v>
      </c>
      <c r="R255" s="340">
        <v>-528476</v>
      </c>
      <c r="S255" s="340">
        <v>-442977</v>
      </c>
      <c r="T255" s="340">
        <f t="shared" si="161"/>
        <v>-476181</v>
      </c>
      <c r="U255" s="288">
        <f t="shared" si="162"/>
        <v>-476181</v>
      </c>
      <c r="V255" s="27">
        <f t="shared" si="163"/>
        <v>-476181</v>
      </c>
      <c r="W255" s="217">
        <v>0</v>
      </c>
      <c r="X255" s="217">
        <f t="shared" si="170"/>
        <v>-476181</v>
      </c>
      <c r="Y255" s="261" t="s">
        <v>18</v>
      </c>
      <c r="Z255" s="257">
        <f>SUMIF('Allocation Factors'!$B$3:$B$88,'Accumulated Deferred Income Tax'!Y255,'Allocation Factors'!$P$3:$P$88)</f>
        <v>7.9787774498314715E-2</v>
      </c>
      <c r="AA255" s="258">
        <f t="shared" ref="AA255" si="191">ROUND(V255*Z255,0)</f>
        <v>-37993</v>
      </c>
      <c r="AB255" s="258">
        <f t="shared" si="177"/>
        <v>0</v>
      </c>
      <c r="AC255" s="27">
        <f t="shared" si="178"/>
        <v>-37993</v>
      </c>
    </row>
    <row r="256" spans="1:29">
      <c r="A256" s="26">
        <v>286919</v>
      </c>
      <c r="B256" s="26">
        <v>283</v>
      </c>
      <c r="C256" s="84" t="s">
        <v>556</v>
      </c>
      <c r="D256" s="259">
        <v>210.17</v>
      </c>
      <c r="E256" s="302" t="s">
        <v>8</v>
      </c>
      <c r="F256" s="261" t="s">
        <v>9</v>
      </c>
      <c r="G256" s="288">
        <v>-123606</v>
      </c>
      <c r="H256" s="288">
        <v>-164056</v>
      </c>
      <c r="I256" s="288">
        <v>-82028</v>
      </c>
      <c r="J256" s="288">
        <v>-319474</v>
      </c>
      <c r="K256" s="288">
        <v>-236101</v>
      </c>
      <c r="L256" s="288">
        <v>-152774</v>
      </c>
      <c r="M256" s="288">
        <v>-69424</v>
      </c>
      <c r="N256" s="340">
        <v>-169408</v>
      </c>
      <c r="O256" s="340">
        <v>-84704</v>
      </c>
      <c r="P256" s="340">
        <v>-323538</v>
      </c>
      <c r="Q256" s="340">
        <v>-238833</v>
      </c>
      <c r="R256" s="340">
        <v>-154129</v>
      </c>
      <c r="S256" s="340">
        <v>-69425</v>
      </c>
      <c r="T256" s="340">
        <f t="shared" si="161"/>
        <v>-174249</v>
      </c>
      <c r="U256" s="288">
        <f t="shared" si="162"/>
        <v>-174249</v>
      </c>
      <c r="V256" s="27">
        <f t="shared" si="163"/>
        <v>-174249</v>
      </c>
      <c r="W256" s="217">
        <v>0</v>
      </c>
      <c r="X256" s="217">
        <f t="shared" si="170"/>
        <v>-174249</v>
      </c>
      <c r="Y256" s="261" t="s">
        <v>18</v>
      </c>
      <c r="Z256" s="257">
        <f>SUMIF('Allocation Factors'!$B$3:$B$88,'Accumulated Deferred Income Tax'!Y256,'Allocation Factors'!$P$3:$P$88)</f>
        <v>7.9787774498314715E-2</v>
      </c>
      <c r="AA256" s="258">
        <f t="shared" ref="AA256:AA274" si="192">ROUND(V256*Z256,0)</f>
        <v>-13903</v>
      </c>
      <c r="AB256" s="258">
        <f t="shared" si="177"/>
        <v>0</v>
      </c>
      <c r="AC256" s="27">
        <f t="shared" si="178"/>
        <v>-13903</v>
      </c>
    </row>
    <row r="257" spans="1:29">
      <c r="A257" s="26">
        <v>286920</v>
      </c>
      <c r="B257" s="26">
        <v>283</v>
      </c>
      <c r="C257" s="84" t="s">
        <v>559</v>
      </c>
      <c r="D257" s="259">
        <v>415.72500000000002</v>
      </c>
      <c r="E257" s="302" t="s">
        <v>8</v>
      </c>
      <c r="F257" s="261" t="s">
        <v>312</v>
      </c>
      <c r="G257" s="288">
        <v>-4994349</v>
      </c>
      <c r="H257" s="288">
        <v>-4932044</v>
      </c>
      <c r="I257" s="288">
        <v>-4869739</v>
      </c>
      <c r="J257" s="288">
        <v>-4671153</v>
      </c>
      <c r="K257" s="288">
        <v>-4609814</v>
      </c>
      <c r="L257" s="288">
        <v>-4371696</v>
      </c>
      <c r="M257" s="288">
        <v>-4270012</v>
      </c>
      <c r="N257" s="340">
        <v>-4209124</v>
      </c>
      <c r="O257" s="340">
        <v>-4148236</v>
      </c>
      <c r="P257" s="340">
        <v>-4027704</v>
      </c>
      <c r="Q257" s="340">
        <v>-3962859</v>
      </c>
      <c r="R257" s="340">
        <v>-3898014</v>
      </c>
      <c r="S257" s="340">
        <v>-3833168</v>
      </c>
      <c r="T257" s="340">
        <f t="shared" si="161"/>
        <v>-4365346</v>
      </c>
      <c r="U257" s="288">
        <f t="shared" si="162"/>
        <v>-4365346</v>
      </c>
      <c r="V257" s="27">
        <f t="shared" si="163"/>
        <v>0</v>
      </c>
      <c r="W257" s="217">
        <v>0</v>
      </c>
      <c r="X257" s="217">
        <f t="shared" si="170"/>
        <v>0</v>
      </c>
      <c r="Y257" s="261" t="s">
        <v>310</v>
      </c>
      <c r="Z257" s="257">
        <f>SUMIF('Allocation Factors'!$B$3:$B$88,'Accumulated Deferred Income Tax'!Y257,'Allocation Factors'!$P$3:$P$88)</f>
        <v>0</v>
      </c>
      <c r="AA257" s="258">
        <f t="shared" si="192"/>
        <v>0</v>
      </c>
      <c r="AB257" s="258">
        <f t="shared" si="177"/>
        <v>0</v>
      </c>
      <c r="AC257" s="27">
        <f t="shared" si="178"/>
        <v>0</v>
      </c>
    </row>
    <row r="258" spans="1:29">
      <c r="A258" s="26">
        <v>286921</v>
      </c>
      <c r="B258" s="26">
        <v>283</v>
      </c>
      <c r="C258" s="84" t="s">
        <v>618</v>
      </c>
      <c r="D258" s="259">
        <v>415.73099999999999</v>
      </c>
      <c r="E258" s="302" t="s">
        <v>8</v>
      </c>
      <c r="F258" s="261" t="s">
        <v>312</v>
      </c>
      <c r="G258" s="288">
        <v>567551</v>
      </c>
      <c r="H258" s="288">
        <v>567551</v>
      </c>
      <c r="I258" s="288">
        <v>567551</v>
      </c>
      <c r="J258" s="288">
        <v>555825</v>
      </c>
      <c r="K258" s="288">
        <v>555771</v>
      </c>
      <c r="L258" s="288">
        <v>541752</v>
      </c>
      <c r="M258" s="288">
        <v>541752</v>
      </c>
      <c r="N258" s="340">
        <v>541752</v>
      </c>
      <c r="O258" s="340">
        <v>541752</v>
      </c>
      <c r="P258" s="340">
        <v>541752</v>
      </c>
      <c r="Q258" s="340">
        <v>541752</v>
      </c>
      <c r="R258" s="340">
        <v>541752</v>
      </c>
      <c r="S258" s="340">
        <v>541752</v>
      </c>
      <c r="T258" s="340">
        <f t="shared" si="161"/>
        <v>549468</v>
      </c>
      <c r="U258" s="288">
        <f t="shared" si="162"/>
        <v>549468</v>
      </c>
      <c r="V258" s="27">
        <f t="shared" si="163"/>
        <v>0</v>
      </c>
      <c r="W258" s="217">
        <v>0</v>
      </c>
      <c r="X258" s="217">
        <f t="shared" si="170"/>
        <v>0</v>
      </c>
      <c r="Y258" s="261" t="s">
        <v>310</v>
      </c>
      <c r="Z258" s="257">
        <f>SUMIF('Allocation Factors'!$B$3:$B$88,'Accumulated Deferred Income Tax'!Y258,'Allocation Factors'!$P$3:$P$88)</f>
        <v>0</v>
      </c>
      <c r="AA258" s="258">
        <f t="shared" si="192"/>
        <v>0</v>
      </c>
      <c r="AB258" s="258">
        <f t="shared" si="177"/>
        <v>0</v>
      </c>
      <c r="AC258" s="27">
        <f t="shared" si="178"/>
        <v>0</v>
      </c>
    </row>
    <row r="259" spans="1:29">
      <c r="A259" s="26">
        <v>286925</v>
      </c>
      <c r="B259" s="26">
        <v>283</v>
      </c>
      <c r="C259" s="84" t="s">
        <v>619</v>
      </c>
      <c r="D259" s="259">
        <v>415.72800000000001</v>
      </c>
      <c r="E259" s="302" t="s">
        <v>8</v>
      </c>
      <c r="F259" s="261" t="s">
        <v>9</v>
      </c>
      <c r="G259" s="288">
        <v>152490</v>
      </c>
      <c r="H259" s="288">
        <v>140153</v>
      </c>
      <c r="I259" s="288">
        <v>127803</v>
      </c>
      <c r="J259" s="288">
        <v>115440</v>
      </c>
      <c r="K259" s="288">
        <v>103055</v>
      </c>
      <c r="L259" s="288">
        <v>38532</v>
      </c>
      <c r="M259" s="288">
        <v>25590</v>
      </c>
      <c r="N259" s="340">
        <v>25356</v>
      </c>
      <c r="O259" s="340">
        <v>25121</v>
      </c>
      <c r="P259" s="340">
        <v>24886</v>
      </c>
      <c r="Q259" s="340">
        <v>24651</v>
      </c>
      <c r="R259" s="340">
        <v>24415</v>
      </c>
      <c r="S259" s="340">
        <v>24179</v>
      </c>
      <c r="T259" s="340">
        <f t="shared" si="161"/>
        <v>63611</v>
      </c>
      <c r="U259" s="288">
        <f t="shared" si="162"/>
        <v>63611</v>
      </c>
      <c r="V259" s="27">
        <f t="shared" si="163"/>
        <v>63611</v>
      </c>
      <c r="W259" s="217">
        <v>0</v>
      </c>
      <c r="X259" s="217">
        <f t="shared" si="170"/>
        <v>63611</v>
      </c>
      <c r="Y259" s="261" t="s">
        <v>28</v>
      </c>
      <c r="Z259" s="257">
        <f>SUMIF('Allocation Factors'!$B$3:$B$88,'Accumulated Deferred Income Tax'!Y259,'Allocation Factors'!$P$3:$P$88)</f>
        <v>0</v>
      </c>
      <c r="AA259" s="258">
        <f t="shared" ref="AA259:AA261" si="193">ROUND(V259*Z259,0)</f>
        <v>0</v>
      </c>
      <c r="AB259" s="258">
        <f t="shared" si="177"/>
        <v>0</v>
      </c>
      <c r="AC259" s="27">
        <f t="shared" si="178"/>
        <v>0</v>
      </c>
    </row>
    <row r="260" spans="1:29">
      <c r="A260" s="26">
        <v>286926</v>
      </c>
      <c r="B260" s="26">
        <v>283</v>
      </c>
      <c r="C260" s="84" t="s">
        <v>620</v>
      </c>
      <c r="D260" s="259">
        <v>415.72899999999998</v>
      </c>
      <c r="E260" s="302" t="s">
        <v>8</v>
      </c>
      <c r="F260" s="261" t="s">
        <v>9</v>
      </c>
      <c r="G260" s="288">
        <v>382525</v>
      </c>
      <c r="H260" s="288">
        <v>382525</v>
      </c>
      <c r="I260" s="288">
        <v>382525</v>
      </c>
      <c r="J260" s="288">
        <v>382525</v>
      </c>
      <c r="K260" s="288">
        <v>382488</v>
      </c>
      <c r="L260" s="288">
        <v>304350</v>
      </c>
      <c r="M260" s="288">
        <v>304350</v>
      </c>
      <c r="N260" s="340">
        <v>304350</v>
      </c>
      <c r="O260" s="340">
        <v>304350</v>
      </c>
      <c r="P260" s="340">
        <v>304350</v>
      </c>
      <c r="Q260" s="340">
        <v>304350</v>
      </c>
      <c r="R260" s="340">
        <v>304350</v>
      </c>
      <c r="S260" s="340">
        <v>304350</v>
      </c>
      <c r="T260" s="340">
        <f t="shared" si="161"/>
        <v>333663</v>
      </c>
      <c r="U260" s="288">
        <f t="shared" si="162"/>
        <v>333663</v>
      </c>
      <c r="V260" s="27">
        <f t="shared" si="163"/>
        <v>333663</v>
      </c>
      <c r="W260" s="217">
        <v>0</v>
      </c>
      <c r="X260" s="217">
        <f t="shared" si="170"/>
        <v>333663</v>
      </c>
      <c r="Y260" s="261" t="s">
        <v>26</v>
      </c>
      <c r="Z260" s="257">
        <f>SUMIF('Allocation Factors'!$B$3:$B$88,'Accumulated Deferred Income Tax'!Y260,'Allocation Factors'!$P$3:$P$88)</f>
        <v>0</v>
      </c>
      <c r="AA260" s="258">
        <f t="shared" si="193"/>
        <v>0</v>
      </c>
      <c r="AB260" s="258">
        <f t="shared" si="177"/>
        <v>0</v>
      </c>
      <c r="AC260" s="27">
        <f t="shared" si="178"/>
        <v>0</v>
      </c>
    </row>
    <row r="261" spans="1:29">
      <c r="A261" s="26">
        <v>286927</v>
      </c>
      <c r="B261" s="26">
        <v>283</v>
      </c>
      <c r="C261" s="84" t="s">
        <v>621</v>
      </c>
      <c r="D261" s="259">
        <v>415.73</v>
      </c>
      <c r="E261" s="302" t="s">
        <v>8</v>
      </c>
      <c r="F261" s="261" t="s">
        <v>9</v>
      </c>
      <c r="G261" s="288">
        <v>127156</v>
      </c>
      <c r="H261" s="288">
        <v>127156</v>
      </c>
      <c r="I261" s="288">
        <v>127156</v>
      </c>
      <c r="J261" s="288">
        <v>127156</v>
      </c>
      <c r="K261" s="288">
        <v>127143</v>
      </c>
      <c r="L261" s="288">
        <v>101169</v>
      </c>
      <c r="M261" s="288">
        <v>101169</v>
      </c>
      <c r="N261" s="340">
        <v>101169</v>
      </c>
      <c r="O261" s="340">
        <v>101169</v>
      </c>
      <c r="P261" s="340">
        <v>101169</v>
      </c>
      <c r="Q261" s="340">
        <v>101169</v>
      </c>
      <c r="R261" s="340">
        <v>101169</v>
      </c>
      <c r="S261" s="340">
        <v>101169</v>
      </c>
      <c r="T261" s="340">
        <f t="shared" si="161"/>
        <v>110913</v>
      </c>
      <c r="U261" s="288">
        <f t="shared" si="162"/>
        <v>110913</v>
      </c>
      <c r="V261" s="27">
        <f t="shared" si="163"/>
        <v>110913</v>
      </c>
      <c r="W261" s="217">
        <v>0</v>
      </c>
      <c r="X261" s="217">
        <f t="shared" si="170"/>
        <v>110913</v>
      </c>
      <c r="Y261" s="261" t="s">
        <v>30</v>
      </c>
      <c r="Z261" s="257">
        <f>SUMIF('Allocation Factors'!$B$3:$B$88,'Accumulated Deferred Income Tax'!Y261,'Allocation Factors'!$P$3:$P$88)</f>
        <v>0</v>
      </c>
      <c r="AA261" s="258">
        <f t="shared" si="193"/>
        <v>0</v>
      </c>
      <c r="AB261" s="258">
        <f t="shared" si="177"/>
        <v>0</v>
      </c>
      <c r="AC261" s="27">
        <f t="shared" si="178"/>
        <v>0</v>
      </c>
    </row>
    <row r="262" spans="1:29">
      <c r="A262" s="26">
        <v>286928</v>
      </c>
      <c r="B262" s="26">
        <v>283</v>
      </c>
      <c r="C262" s="84" t="s">
        <v>564</v>
      </c>
      <c r="D262" s="259">
        <v>415.83300000000003</v>
      </c>
      <c r="E262" s="302" t="s">
        <v>8</v>
      </c>
      <c r="F262" s="261" t="s">
        <v>9</v>
      </c>
      <c r="G262" s="288">
        <v>-116353</v>
      </c>
      <c r="H262" s="288">
        <v>-115817</v>
      </c>
      <c r="I262" s="288">
        <v>-162973</v>
      </c>
      <c r="J262" s="288">
        <v>-162220</v>
      </c>
      <c r="K262" s="288">
        <v>-161451</v>
      </c>
      <c r="L262" s="288">
        <v>-160713</v>
      </c>
      <c r="M262" s="288">
        <v>-197233</v>
      </c>
      <c r="N262" s="340">
        <v>-194493</v>
      </c>
      <c r="O262" s="340">
        <v>-193632</v>
      </c>
      <c r="P262" s="340">
        <v>-192778</v>
      </c>
      <c r="Q262" s="340">
        <v>-191991</v>
      </c>
      <c r="R262" s="340">
        <v>-191240</v>
      </c>
      <c r="S262" s="340">
        <v>-190522</v>
      </c>
      <c r="T262" s="340">
        <f t="shared" si="161"/>
        <v>-173165</v>
      </c>
      <c r="U262" s="288">
        <f t="shared" ref="U262:U291" si="194">+T262</f>
        <v>-173165</v>
      </c>
      <c r="V262" s="27">
        <f t="shared" ref="V262:V291" si="195">IF(F262="U",U262,0)</f>
        <v>-173165</v>
      </c>
      <c r="W262" s="217">
        <v>0</v>
      </c>
      <c r="X262" s="217">
        <f t="shared" si="170"/>
        <v>-173165</v>
      </c>
      <c r="Y262" s="261" t="s">
        <v>14</v>
      </c>
      <c r="Z262" s="257">
        <f>SUMIF('Allocation Factors'!$B$3:$B$88,'Accumulated Deferred Income Tax'!Y262,'Allocation Factors'!$P$3:$P$88)</f>
        <v>0</v>
      </c>
      <c r="AA262" s="258">
        <f t="shared" si="192"/>
        <v>0</v>
      </c>
      <c r="AB262" s="258">
        <f t="shared" si="177"/>
        <v>0</v>
      </c>
      <c r="AC262" s="27">
        <f t="shared" si="178"/>
        <v>0</v>
      </c>
    </row>
    <row r="263" spans="1:29">
      <c r="A263" s="26">
        <v>286929</v>
      </c>
      <c r="B263" s="26">
        <v>283</v>
      </c>
      <c r="C263" s="84" t="s">
        <v>622</v>
      </c>
      <c r="D263" s="259">
        <v>415.84100000000001</v>
      </c>
      <c r="E263" s="302" t="s">
        <v>8</v>
      </c>
      <c r="F263" s="261" t="s">
        <v>9</v>
      </c>
      <c r="G263" s="288">
        <v>152092</v>
      </c>
      <c r="H263" s="288">
        <v>152046</v>
      </c>
      <c r="I263" s="288">
        <v>151965</v>
      </c>
      <c r="J263" s="288">
        <v>151470</v>
      </c>
      <c r="K263" s="288">
        <v>151194</v>
      </c>
      <c r="L263" s="288">
        <v>151112</v>
      </c>
      <c r="M263" s="288">
        <v>151006</v>
      </c>
      <c r="N263" s="340">
        <v>150858</v>
      </c>
      <c r="O263" s="340">
        <v>150832</v>
      </c>
      <c r="P263" s="340">
        <v>150688</v>
      </c>
      <c r="Q263" s="340">
        <v>149310</v>
      </c>
      <c r="R263" s="340">
        <v>148467</v>
      </c>
      <c r="S263" s="340">
        <v>102246</v>
      </c>
      <c r="T263" s="340">
        <f t="shared" si="161"/>
        <v>148843</v>
      </c>
      <c r="U263" s="288">
        <f t="shared" si="194"/>
        <v>148843</v>
      </c>
      <c r="V263" s="27">
        <f t="shared" si="195"/>
        <v>148843</v>
      </c>
      <c r="W263" s="217">
        <v>0</v>
      </c>
      <c r="X263" s="217">
        <f t="shared" si="170"/>
        <v>148843</v>
      </c>
      <c r="Y263" s="261" t="s">
        <v>14</v>
      </c>
      <c r="Z263" s="257">
        <f>SUMIF('Allocation Factors'!$B$3:$B$88,'Accumulated Deferred Income Tax'!Y263,'Allocation Factors'!$P$3:$P$88)</f>
        <v>0</v>
      </c>
      <c r="AA263" s="258">
        <f t="shared" si="192"/>
        <v>0</v>
      </c>
      <c r="AB263" s="258">
        <f t="shared" si="177"/>
        <v>0</v>
      </c>
      <c r="AC263" s="27">
        <f t="shared" si="178"/>
        <v>0</v>
      </c>
    </row>
    <row r="264" spans="1:29">
      <c r="A264" s="26">
        <v>286930</v>
      </c>
      <c r="B264" s="26">
        <v>283</v>
      </c>
      <c r="C264" s="84" t="s">
        <v>623</v>
      </c>
      <c r="D264" s="259">
        <v>415.42599999999999</v>
      </c>
      <c r="E264" s="302" t="s">
        <v>8</v>
      </c>
      <c r="F264" s="261" t="s">
        <v>9</v>
      </c>
      <c r="G264" s="288">
        <v>-3799896</v>
      </c>
      <c r="H264" s="288">
        <v>-3735169</v>
      </c>
      <c r="I264" s="288">
        <v>-3670241</v>
      </c>
      <c r="J264" s="288">
        <v>-3605111</v>
      </c>
      <c r="K264" s="288">
        <v>-3539431</v>
      </c>
      <c r="L264" s="288">
        <v>-3474240</v>
      </c>
      <c r="M264" s="288">
        <v>-3408500</v>
      </c>
      <c r="N264" s="340">
        <v>-3342554</v>
      </c>
      <c r="O264" s="340">
        <v>-3276403</v>
      </c>
      <c r="P264" s="340">
        <v>-3210046</v>
      </c>
      <c r="Q264" s="340">
        <v>-3143482</v>
      </c>
      <c r="R264" s="340">
        <v>-3076712</v>
      </c>
      <c r="S264" s="340">
        <v>-3009733</v>
      </c>
      <c r="T264" s="340">
        <f t="shared" si="161"/>
        <v>-3407225</v>
      </c>
      <c r="U264" s="288">
        <f t="shared" si="194"/>
        <v>-3407225</v>
      </c>
      <c r="V264" s="27">
        <f t="shared" si="195"/>
        <v>-3407225</v>
      </c>
      <c r="W264" s="217">
        <v>0</v>
      </c>
      <c r="X264" s="217">
        <f t="shared" si="170"/>
        <v>-3407225</v>
      </c>
      <c r="Y264" s="261" t="s">
        <v>14</v>
      </c>
      <c r="Z264" s="257">
        <f>SUMIF('Allocation Factors'!$B$3:$B$88,'Accumulated Deferred Income Tax'!Y264,'Allocation Factors'!$P$3:$P$88)</f>
        <v>0</v>
      </c>
      <c r="AA264" s="258">
        <f t="shared" ref="AA264:AA266" si="196">ROUND(V264*Z264,0)</f>
        <v>0</v>
      </c>
      <c r="AB264" s="258">
        <f t="shared" si="177"/>
        <v>0</v>
      </c>
      <c r="AC264" s="27">
        <f t="shared" si="178"/>
        <v>0</v>
      </c>
    </row>
    <row r="265" spans="1:29">
      <c r="A265" s="26">
        <v>286932</v>
      </c>
      <c r="B265" s="26">
        <v>283</v>
      </c>
      <c r="C265" s="84" t="s">
        <v>596</v>
      </c>
      <c r="D265" s="259">
        <v>415.72300000000001</v>
      </c>
      <c r="E265" s="302" t="s">
        <v>8</v>
      </c>
      <c r="F265" s="261" t="s">
        <v>9</v>
      </c>
      <c r="G265" s="288">
        <v>198139</v>
      </c>
      <c r="H265" s="288">
        <v>231162</v>
      </c>
      <c r="I265" s="288">
        <v>264185</v>
      </c>
      <c r="J265" s="288">
        <v>297208</v>
      </c>
      <c r="K265" s="288">
        <v>330199</v>
      </c>
      <c r="L265" s="288">
        <v>363254</v>
      </c>
      <c r="M265" s="288">
        <v>0</v>
      </c>
      <c r="N265" s="340">
        <v>0</v>
      </c>
      <c r="O265" s="340">
        <v>0</v>
      </c>
      <c r="P265" s="340">
        <v>0</v>
      </c>
      <c r="Q265" s="340">
        <v>0</v>
      </c>
      <c r="R265" s="340">
        <v>0</v>
      </c>
      <c r="S265" s="340">
        <v>0</v>
      </c>
      <c r="T265" s="340">
        <f t="shared" si="161"/>
        <v>132090</v>
      </c>
      <c r="U265" s="288">
        <f t="shared" si="194"/>
        <v>132090</v>
      </c>
      <c r="V265" s="27">
        <f t="shared" si="195"/>
        <v>132090</v>
      </c>
      <c r="W265" s="217">
        <v>0</v>
      </c>
      <c r="X265" s="217">
        <f t="shared" si="170"/>
        <v>132090</v>
      </c>
      <c r="Y265" s="261" t="s">
        <v>27</v>
      </c>
      <c r="Z265" s="257">
        <f>SUMIF('Allocation Factors'!$B$3:$B$88,'Accumulated Deferred Income Tax'!Y265,'Allocation Factors'!$P$3:$P$88)</f>
        <v>0</v>
      </c>
      <c r="AA265" s="258">
        <f t="shared" ref="AA265" si="197">ROUND(V265*Z265,0)</f>
        <v>0</v>
      </c>
      <c r="AB265" s="258">
        <f t="shared" si="177"/>
        <v>0</v>
      </c>
      <c r="AC265" s="27">
        <f t="shared" si="178"/>
        <v>0</v>
      </c>
    </row>
    <row r="266" spans="1:29">
      <c r="A266" s="26">
        <v>286933</v>
      </c>
      <c r="B266" s="26">
        <v>283</v>
      </c>
      <c r="C266" s="84" t="s">
        <v>624</v>
      </c>
      <c r="D266" s="259">
        <v>415.64499999999998</v>
      </c>
      <c r="E266" s="302" t="s">
        <v>8</v>
      </c>
      <c r="F266" s="261" t="s">
        <v>9</v>
      </c>
      <c r="G266" s="288">
        <v>-302458</v>
      </c>
      <c r="H266" s="288">
        <v>-265766</v>
      </c>
      <c r="I266" s="288">
        <v>-230117</v>
      </c>
      <c r="J266" s="288">
        <v>-210588</v>
      </c>
      <c r="K266" s="288">
        <v>-202453</v>
      </c>
      <c r="L266" s="288">
        <v>-199126</v>
      </c>
      <c r="M266" s="288">
        <v>-157481</v>
      </c>
      <c r="N266" s="340">
        <v>-97926</v>
      </c>
      <c r="O266" s="340">
        <v>-68080</v>
      </c>
      <c r="P266" s="340">
        <v>-44594</v>
      </c>
      <c r="Q266" s="340">
        <v>-30910</v>
      </c>
      <c r="R266" s="340">
        <v>-20866</v>
      </c>
      <c r="S266" s="340">
        <v>-15625</v>
      </c>
      <c r="T266" s="340">
        <f t="shared" si="161"/>
        <v>-140579</v>
      </c>
      <c r="U266" s="288">
        <f t="shared" si="194"/>
        <v>-140579</v>
      </c>
      <c r="V266" s="27">
        <f t="shared" si="195"/>
        <v>-140579</v>
      </c>
      <c r="W266" s="217">
        <v>0</v>
      </c>
      <c r="X266" s="217">
        <f t="shared" si="170"/>
        <v>-140579</v>
      </c>
      <c r="Y266" s="261" t="s">
        <v>14</v>
      </c>
      <c r="Z266" s="257">
        <f>SUMIF('Allocation Factors'!$B$3:$B$88,'Accumulated Deferred Income Tax'!Y266,'Allocation Factors'!$P$3:$P$88)</f>
        <v>0</v>
      </c>
      <c r="AA266" s="258">
        <f t="shared" si="196"/>
        <v>0</v>
      </c>
      <c r="AB266" s="258">
        <f t="shared" si="177"/>
        <v>0</v>
      </c>
      <c r="AC266" s="27">
        <f t="shared" si="178"/>
        <v>0</v>
      </c>
    </row>
    <row r="267" spans="1:29">
      <c r="A267" s="26">
        <v>286935</v>
      </c>
      <c r="B267" s="26">
        <v>283</v>
      </c>
      <c r="C267" s="84" t="s">
        <v>676</v>
      </c>
      <c r="D267" s="259">
        <v>415.25099999999998</v>
      </c>
      <c r="E267" s="302" t="s">
        <v>8</v>
      </c>
      <c r="F267" s="261" t="s">
        <v>9</v>
      </c>
      <c r="G267" s="288">
        <v>0</v>
      </c>
      <c r="H267" s="288">
        <v>0</v>
      </c>
      <c r="I267" s="288">
        <v>0</v>
      </c>
      <c r="J267" s="288">
        <v>0</v>
      </c>
      <c r="K267" s="288">
        <v>0</v>
      </c>
      <c r="L267" s="288">
        <v>0</v>
      </c>
      <c r="M267" s="288">
        <v>0</v>
      </c>
      <c r="N267" s="340">
        <v>-127</v>
      </c>
      <c r="O267" s="340">
        <v>-52720</v>
      </c>
      <c r="P267" s="340">
        <v>-68234</v>
      </c>
      <c r="Q267" s="340">
        <v>-74593</v>
      </c>
      <c r="R267" s="340">
        <v>-76871</v>
      </c>
      <c r="S267" s="340">
        <v>-80578</v>
      </c>
      <c r="T267" s="340">
        <f t="shared" si="161"/>
        <v>-26070</v>
      </c>
      <c r="U267" s="288">
        <f t="shared" ref="U267" si="198">+T267</f>
        <v>-26070</v>
      </c>
      <c r="V267" s="27">
        <f t="shared" ref="V267" si="199">IF(F267="U",U267,0)</f>
        <v>-26070</v>
      </c>
      <c r="W267" s="217">
        <v>0</v>
      </c>
      <c r="X267" s="217">
        <f t="shared" si="170"/>
        <v>-26070</v>
      </c>
      <c r="Y267" s="261" t="s">
        <v>14</v>
      </c>
      <c r="Z267" s="257">
        <f>SUMIF('Allocation Factors'!$B$3:$B$88,'Accumulated Deferred Income Tax'!Y267,'Allocation Factors'!$P$3:$P$88)</f>
        <v>0</v>
      </c>
      <c r="AA267" s="258">
        <f t="shared" ref="AA267" si="200">ROUND(V267*Z267,0)</f>
        <v>0</v>
      </c>
      <c r="AB267" s="258">
        <f t="shared" ref="AB267" si="201">ROUND(W267*Z267,0)</f>
        <v>0</v>
      </c>
      <c r="AC267" s="27">
        <f t="shared" ref="AC267" si="202">SUM(AA267:AB267)</f>
        <v>0</v>
      </c>
    </row>
    <row r="268" spans="1:29" s="191" customFormat="1">
      <c r="A268" s="26">
        <v>286936</v>
      </c>
      <c r="B268" s="26">
        <v>283</v>
      </c>
      <c r="C268" s="84" t="s">
        <v>648</v>
      </c>
      <c r="D268" s="259">
        <v>415.255</v>
      </c>
      <c r="E268" s="302" t="s">
        <v>8</v>
      </c>
      <c r="F268" s="261" t="s">
        <v>9</v>
      </c>
      <c r="G268" s="288">
        <v>0</v>
      </c>
      <c r="H268" s="288">
        <v>0</v>
      </c>
      <c r="I268" s="288">
        <v>0</v>
      </c>
      <c r="J268" s="288">
        <v>0</v>
      </c>
      <c r="K268" s="288">
        <v>0</v>
      </c>
      <c r="L268" s="288">
        <v>-54501</v>
      </c>
      <c r="M268" s="288">
        <v>-54344</v>
      </c>
      <c r="N268" s="340">
        <v>-54187</v>
      </c>
      <c r="O268" s="340">
        <v>-54031</v>
      </c>
      <c r="P268" s="340">
        <v>-53874</v>
      </c>
      <c r="Q268" s="340">
        <v>-53718</v>
      </c>
      <c r="R268" s="340">
        <v>-53561</v>
      </c>
      <c r="S268" s="340">
        <v>-53404</v>
      </c>
      <c r="T268" s="340">
        <f t="shared" si="161"/>
        <v>-33743</v>
      </c>
      <c r="U268" s="288">
        <f t="shared" si="194"/>
        <v>-33743</v>
      </c>
      <c r="V268" s="27">
        <f t="shared" si="195"/>
        <v>-33743</v>
      </c>
      <c r="W268" s="217">
        <v>0</v>
      </c>
      <c r="X268" s="217">
        <f t="shared" si="170"/>
        <v>-33743</v>
      </c>
      <c r="Y268" s="261" t="s">
        <v>14</v>
      </c>
      <c r="Z268" s="257">
        <f>SUMIF('Allocation Factors'!$B$3:$B$88,'Accumulated Deferred Income Tax'!Y268,'Allocation Factors'!$P$3:$P$88)</f>
        <v>0</v>
      </c>
      <c r="AA268" s="258">
        <f t="shared" ref="AA268:AA270" si="203">ROUND(V268*Z268,0)</f>
        <v>0</v>
      </c>
      <c r="AB268" s="258">
        <f t="shared" si="177"/>
        <v>0</v>
      </c>
      <c r="AC268" s="27">
        <f t="shared" si="178"/>
        <v>0</v>
      </c>
    </row>
    <row r="269" spans="1:29" s="191" customFormat="1">
      <c r="A269" s="26">
        <v>286937</v>
      </c>
      <c r="B269" s="26">
        <v>283</v>
      </c>
      <c r="C269" s="84" t="s">
        <v>747</v>
      </c>
      <c r="D269" s="259">
        <v>415.27</v>
      </c>
      <c r="E269" s="302" t="s">
        <v>8</v>
      </c>
      <c r="F269" s="261" t="s">
        <v>9</v>
      </c>
      <c r="G269" s="288">
        <v>0</v>
      </c>
      <c r="H269" s="288">
        <v>0</v>
      </c>
      <c r="I269" s="288">
        <v>0</v>
      </c>
      <c r="J269" s="288">
        <v>0</v>
      </c>
      <c r="K269" s="288">
        <v>0</v>
      </c>
      <c r="L269" s="288">
        <v>0</v>
      </c>
      <c r="M269" s="288">
        <v>0</v>
      </c>
      <c r="N269" s="340">
        <v>51540</v>
      </c>
      <c r="O269" s="340">
        <v>149809</v>
      </c>
      <c r="P269" s="340">
        <v>248193</v>
      </c>
      <c r="Q269" s="340">
        <v>338243</v>
      </c>
      <c r="R269" s="340">
        <v>429195</v>
      </c>
      <c r="S269" s="340">
        <v>522532</v>
      </c>
      <c r="T269" s="340">
        <f t="shared" si="161"/>
        <v>123187</v>
      </c>
      <c r="U269" s="288">
        <f t="shared" ref="U269" si="204">+T269</f>
        <v>123187</v>
      </c>
      <c r="V269" s="27">
        <f t="shared" ref="V269" si="205">IF(F269="U",U269,0)</f>
        <v>123187</v>
      </c>
      <c r="W269" s="217">
        <v>0</v>
      </c>
      <c r="X269" s="217">
        <f t="shared" si="170"/>
        <v>123187</v>
      </c>
      <c r="Y269" s="261" t="s">
        <v>14</v>
      </c>
      <c r="Z269" s="257">
        <f>SUMIF('Allocation Factors'!$B$3:$B$88,'Accumulated Deferred Income Tax'!Y269,'Allocation Factors'!$P$3:$P$88)</f>
        <v>0</v>
      </c>
      <c r="AA269" s="258">
        <f t="shared" ref="AA269" si="206">ROUND(V269*Z269,0)</f>
        <v>0</v>
      </c>
      <c r="AB269" s="258">
        <f t="shared" ref="AB269" si="207">ROUND(W269*Z269,0)</f>
        <v>0</v>
      </c>
      <c r="AC269" s="27">
        <f t="shared" ref="AC269" si="208">SUM(AA269:AB269)</f>
        <v>0</v>
      </c>
    </row>
    <row r="270" spans="1:29" s="191" customFormat="1">
      <c r="A270" s="26">
        <v>286938</v>
      </c>
      <c r="B270" s="26">
        <v>283</v>
      </c>
      <c r="C270" s="84" t="s">
        <v>649</v>
      </c>
      <c r="D270" s="259">
        <v>415.64600000000002</v>
      </c>
      <c r="E270" s="302" t="s">
        <v>8</v>
      </c>
      <c r="F270" s="261" t="s">
        <v>9</v>
      </c>
      <c r="G270" s="288">
        <v>0</v>
      </c>
      <c r="H270" s="288">
        <v>0</v>
      </c>
      <c r="I270" s="288">
        <v>0</v>
      </c>
      <c r="J270" s="288">
        <v>0</v>
      </c>
      <c r="K270" s="288">
        <v>0</v>
      </c>
      <c r="L270" s="288">
        <v>0</v>
      </c>
      <c r="M270" s="288">
        <v>-6185</v>
      </c>
      <c r="N270" s="340">
        <v>-10132</v>
      </c>
      <c r="O270" s="340">
        <v>-14079</v>
      </c>
      <c r="P270" s="340">
        <v>-18026</v>
      </c>
      <c r="Q270" s="340">
        <v>-21973</v>
      </c>
      <c r="R270" s="340">
        <v>-25920</v>
      </c>
      <c r="S270" s="340">
        <v>-29867</v>
      </c>
      <c r="T270" s="340">
        <f t="shared" si="161"/>
        <v>-9271</v>
      </c>
      <c r="U270" s="288">
        <f t="shared" si="194"/>
        <v>-9271</v>
      </c>
      <c r="V270" s="27">
        <f t="shared" si="195"/>
        <v>-9271</v>
      </c>
      <c r="W270" s="217">
        <v>0</v>
      </c>
      <c r="X270" s="217">
        <f t="shared" ref="X270" si="209">SUM(V270:W270)</f>
        <v>-9271</v>
      </c>
      <c r="Y270" s="261" t="s">
        <v>14</v>
      </c>
      <c r="Z270" s="257">
        <f>SUMIF('Allocation Factors'!$B$3:$B$88,'Accumulated Deferred Income Tax'!Y270,'Allocation Factors'!$P$3:$P$88)</f>
        <v>0</v>
      </c>
      <c r="AA270" s="258">
        <f t="shared" si="203"/>
        <v>0</v>
      </c>
      <c r="AB270" s="258">
        <f t="shared" si="177"/>
        <v>0</v>
      </c>
      <c r="AC270" s="27">
        <f t="shared" si="178"/>
        <v>0</v>
      </c>
    </row>
    <row r="271" spans="1:29" s="191" customFormat="1">
      <c r="A271" s="26">
        <v>286941</v>
      </c>
      <c r="B271" s="26">
        <v>283</v>
      </c>
      <c r="C271" s="84" t="s">
        <v>684</v>
      </c>
      <c r="D271" s="259">
        <v>415.44</v>
      </c>
      <c r="E271" s="302" t="s">
        <v>8</v>
      </c>
      <c r="F271" s="261" t="s">
        <v>9</v>
      </c>
      <c r="G271" s="288">
        <v>0</v>
      </c>
      <c r="H271" s="288">
        <v>0</v>
      </c>
      <c r="I271" s="288">
        <v>0</v>
      </c>
      <c r="J271" s="288">
        <v>0</v>
      </c>
      <c r="K271" s="288">
        <v>0</v>
      </c>
      <c r="L271" s="288">
        <v>0</v>
      </c>
      <c r="M271" s="288">
        <v>0</v>
      </c>
      <c r="N271" s="340">
        <v>0</v>
      </c>
      <c r="O271" s="340">
        <v>0</v>
      </c>
      <c r="P271" s="340">
        <v>0</v>
      </c>
      <c r="Q271" s="340">
        <v>0</v>
      </c>
      <c r="R271" s="340">
        <v>-540</v>
      </c>
      <c r="S271" s="340">
        <v>-429</v>
      </c>
      <c r="T271" s="340">
        <f t="shared" si="161"/>
        <v>-63</v>
      </c>
      <c r="U271" s="288">
        <f t="shared" ref="U271:U272" si="210">+T271</f>
        <v>-63</v>
      </c>
      <c r="V271" s="27">
        <f t="shared" ref="V271:V272" si="211">IF(F271="U",U271,0)</f>
        <v>-63</v>
      </c>
      <c r="W271" s="217">
        <v>0</v>
      </c>
      <c r="X271" s="217">
        <f t="shared" ref="X271:X272" si="212">SUM(V271:W271)</f>
        <v>-63</v>
      </c>
      <c r="Y271" s="261" t="s">
        <v>14</v>
      </c>
      <c r="Z271" s="257">
        <f>SUMIF('Allocation Factors'!$B$3:$B$88,'Accumulated Deferred Income Tax'!Y271,'Allocation Factors'!$P$3:$P$88)</f>
        <v>0</v>
      </c>
      <c r="AA271" s="258">
        <f t="shared" ref="AA271:AA272" si="213">ROUND(V271*Z271,0)</f>
        <v>0</v>
      </c>
      <c r="AB271" s="258">
        <f t="shared" ref="AB271:AB272" si="214">ROUND(W271*Z271,0)</f>
        <v>0</v>
      </c>
      <c r="AC271" s="27">
        <f t="shared" ref="AC271:AC272" si="215">SUM(AA271:AB271)</f>
        <v>0</v>
      </c>
    </row>
    <row r="272" spans="1:29" s="191" customFormat="1">
      <c r="A272" s="26">
        <v>286942</v>
      </c>
      <c r="B272" s="26">
        <v>283</v>
      </c>
      <c r="C272" s="84" t="s">
        <v>685</v>
      </c>
      <c r="D272" s="259">
        <v>415.44099999999997</v>
      </c>
      <c r="E272" s="302" t="s">
        <v>8</v>
      </c>
      <c r="F272" s="261" t="s">
        <v>9</v>
      </c>
      <c r="G272" s="288">
        <v>0</v>
      </c>
      <c r="H272" s="288">
        <v>0</v>
      </c>
      <c r="I272" s="288">
        <v>0</v>
      </c>
      <c r="J272" s="288">
        <v>0</v>
      </c>
      <c r="K272" s="288">
        <v>0</v>
      </c>
      <c r="L272" s="288">
        <v>0</v>
      </c>
      <c r="M272" s="288">
        <v>0</v>
      </c>
      <c r="N272" s="340">
        <v>0</v>
      </c>
      <c r="O272" s="340">
        <v>0</v>
      </c>
      <c r="P272" s="340">
        <v>0</v>
      </c>
      <c r="Q272" s="340">
        <v>0</v>
      </c>
      <c r="R272" s="340">
        <v>-27</v>
      </c>
      <c r="S272" s="340">
        <v>-906</v>
      </c>
      <c r="T272" s="340">
        <f t="shared" si="161"/>
        <v>-40</v>
      </c>
      <c r="U272" s="288">
        <f t="shared" si="210"/>
        <v>-40</v>
      </c>
      <c r="V272" s="27">
        <f t="shared" si="211"/>
        <v>-40</v>
      </c>
      <c r="W272" s="217">
        <v>0</v>
      </c>
      <c r="X272" s="217">
        <f t="shared" si="212"/>
        <v>-40</v>
      </c>
      <c r="Y272" s="261" t="s">
        <v>14</v>
      </c>
      <c r="Z272" s="257">
        <f>SUMIF('Allocation Factors'!$B$3:$B$88,'Accumulated Deferred Income Tax'!Y272,'Allocation Factors'!$P$3:$P$88)</f>
        <v>0</v>
      </c>
      <c r="AA272" s="258">
        <f t="shared" si="213"/>
        <v>0</v>
      </c>
      <c r="AB272" s="258">
        <f t="shared" si="214"/>
        <v>0</v>
      </c>
      <c r="AC272" s="27">
        <f t="shared" si="215"/>
        <v>0</v>
      </c>
    </row>
    <row r="273" spans="1:29" s="191" customFormat="1">
      <c r="A273" s="26">
        <v>286943</v>
      </c>
      <c r="B273" s="26">
        <v>283</v>
      </c>
      <c r="C273" s="84" t="s">
        <v>695</v>
      </c>
      <c r="D273" s="259">
        <v>415.26299999999998</v>
      </c>
      <c r="E273" s="302" t="s">
        <v>8</v>
      </c>
      <c r="F273" s="261" t="s">
        <v>9</v>
      </c>
      <c r="G273" s="288">
        <v>0</v>
      </c>
      <c r="H273" s="288">
        <v>0</v>
      </c>
      <c r="I273" s="288">
        <v>0</v>
      </c>
      <c r="J273" s="288">
        <v>0</v>
      </c>
      <c r="K273" s="288">
        <v>0</v>
      </c>
      <c r="L273" s="288">
        <v>0</v>
      </c>
      <c r="M273" s="288">
        <v>0</v>
      </c>
      <c r="N273" s="340">
        <v>0</v>
      </c>
      <c r="O273" s="340">
        <v>0</v>
      </c>
      <c r="P273" s="340">
        <v>0</v>
      </c>
      <c r="Q273" s="340">
        <v>0</v>
      </c>
      <c r="R273" s="340">
        <v>0</v>
      </c>
      <c r="S273" s="340">
        <v>-464363</v>
      </c>
      <c r="T273" s="340">
        <f t="shared" si="161"/>
        <v>-19348</v>
      </c>
      <c r="U273" s="288">
        <f t="shared" ref="U273" si="216">+T273</f>
        <v>-19348</v>
      </c>
      <c r="V273" s="27">
        <f t="shared" ref="V273" si="217">IF(F273="U",U273,0)</f>
        <v>-19348</v>
      </c>
      <c r="W273" s="217">
        <v>0</v>
      </c>
      <c r="X273" s="217">
        <f t="shared" ref="X273" si="218">SUM(V273:W273)</f>
        <v>-19348</v>
      </c>
      <c r="Y273" s="261" t="s">
        <v>14</v>
      </c>
      <c r="Z273" s="257">
        <f>SUMIF('Allocation Factors'!$B$3:$B$88,'Accumulated Deferred Income Tax'!Y273,'Allocation Factors'!$P$3:$P$88)</f>
        <v>0</v>
      </c>
      <c r="AA273" s="258">
        <f t="shared" ref="AA273" si="219">ROUND(V273*Z273,0)</f>
        <v>0</v>
      </c>
      <c r="AB273" s="258">
        <f t="shared" ref="AB273" si="220">ROUND(W273*Z273,0)</f>
        <v>0</v>
      </c>
      <c r="AC273" s="27">
        <f t="shared" ref="AC273" si="221">SUM(AA273:AB273)</f>
        <v>0</v>
      </c>
    </row>
    <row r="274" spans="1:29">
      <c r="A274" s="26">
        <v>287564</v>
      </c>
      <c r="B274" s="26">
        <v>283</v>
      </c>
      <c r="C274" s="84" t="s">
        <v>32</v>
      </c>
      <c r="D274" s="259">
        <v>425.13</v>
      </c>
      <c r="E274" s="302" t="s">
        <v>8</v>
      </c>
      <c r="F274" s="261" t="s">
        <v>312</v>
      </c>
      <c r="G274" s="288">
        <v>-85474</v>
      </c>
      <c r="H274" s="288">
        <v>-85472</v>
      </c>
      <c r="I274" s="288">
        <v>-85472</v>
      </c>
      <c r="J274" s="288">
        <v>-90757</v>
      </c>
      <c r="K274" s="288">
        <v>-90750</v>
      </c>
      <c r="L274" s="288">
        <v>-90757</v>
      </c>
      <c r="M274" s="288">
        <v>-96042</v>
      </c>
      <c r="N274" s="340">
        <v>-96042</v>
      </c>
      <c r="O274" s="340">
        <v>-96042</v>
      </c>
      <c r="P274" s="340">
        <v>-101327</v>
      </c>
      <c r="Q274" s="340">
        <v>-101327</v>
      </c>
      <c r="R274" s="340">
        <v>-101327</v>
      </c>
      <c r="S274" s="340">
        <v>-106697</v>
      </c>
      <c r="T274" s="340">
        <f t="shared" si="161"/>
        <v>-94283</v>
      </c>
      <c r="U274" s="288">
        <f t="shared" si="194"/>
        <v>-94283</v>
      </c>
      <c r="V274" s="27">
        <f t="shared" si="195"/>
        <v>0</v>
      </c>
      <c r="W274" s="217">
        <v>0</v>
      </c>
      <c r="X274" s="217">
        <f t="shared" ref="X274:X275" si="222">SUM(V274:W274)</f>
        <v>0</v>
      </c>
      <c r="Y274" s="261" t="s">
        <v>310</v>
      </c>
      <c r="Z274" s="257">
        <f>SUMIF('Allocation Factors'!$B$3:$B$88,'Accumulated Deferred Income Tax'!Y274,'Allocation Factors'!$P$3:$P$88)</f>
        <v>0</v>
      </c>
      <c r="AA274" s="258">
        <f t="shared" si="192"/>
        <v>0</v>
      </c>
      <c r="AB274" s="258">
        <f t="shared" si="177"/>
        <v>0</v>
      </c>
      <c r="AC274" s="27">
        <f t="shared" si="178"/>
        <v>0</v>
      </c>
    </row>
    <row r="275" spans="1:29">
      <c r="A275" s="26">
        <v>287569</v>
      </c>
      <c r="B275" s="26">
        <v>283</v>
      </c>
      <c r="C275" s="84" t="s">
        <v>675</v>
      </c>
      <c r="D275" s="26">
        <v>720.80499999999995</v>
      </c>
      <c r="E275" s="302" t="s">
        <v>8</v>
      </c>
      <c r="F275" s="261" t="s">
        <v>312</v>
      </c>
      <c r="G275" s="288">
        <v>-2045357</v>
      </c>
      <c r="H275" s="288">
        <v>-2045357</v>
      </c>
      <c r="I275" s="288">
        <v>-5314429</v>
      </c>
      <c r="J275" s="288">
        <v>-5649794</v>
      </c>
      <c r="K275" s="288">
        <v>-5984574</v>
      </c>
      <c r="L275" s="288">
        <v>-6320523</v>
      </c>
      <c r="M275" s="288">
        <v>-15544398</v>
      </c>
      <c r="N275" s="340">
        <v>-15851185</v>
      </c>
      <c r="O275" s="340">
        <v>-16157972</v>
      </c>
      <c r="P275" s="340">
        <v>-16464760</v>
      </c>
      <c r="Q275" s="340">
        <v>-16771547</v>
      </c>
      <c r="R275" s="340">
        <v>-17078334</v>
      </c>
      <c r="S275" s="340">
        <v>-17385121</v>
      </c>
      <c r="T275" s="340">
        <f t="shared" si="161"/>
        <v>-11074843</v>
      </c>
      <c r="U275" s="288">
        <f t="shared" si="194"/>
        <v>-11074843</v>
      </c>
      <c r="V275" s="27">
        <f t="shared" si="195"/>
        <v>0</v>
      </c>
      <c r="W275" s="217">
        <v>0</v>
      </c>
      <c r="X275" s="217">
        <f t="shared" si="222"/>
        <v>0</v>
      </c>
      <c r="Y275" s="261" t="s">
        <v>310</v>
      </c>
      <c r="Z275" s="257">
        <f>SUMIF('Allocation Factors'!$B$3:$B$88,'Accumulated Deferred Income Tax'!Y275,'Allocation Factors'!$P$3:$P$88)</f>
        <v>0</v>
      </c>
      <c r="AA275" s="258">
        <f t="shared" ref="AA275" si="223">ROUND(V275*Z275,0)</f>
        <v>0</v>
      </c>
      <c r="AB275" s="357">
        <f>ROUND(W275*Z275,0)</f>
        <v>0</v>
      </c>
      <c r="AC275" s="27">
        <f t="shared" si="178"/>
        <v>0</v>
      </c>
    </row>
    <row r="276" spans="1:29">
      <c r="A276" s="26">
        <v>287570</v>
      </c>
      <c r="B276" s="26">
        <v>283</v>
      </c>
      <c r="C276" s="70" t="s">
        <v>439</v>
      </c>
      <c r="D276" s="259">
        <v>415.70100000000002</v>
      </c>
      <c r="E276" s="302" t="s">
        <v>8</v>
      </c>
      <c r="F276" s="26" t="s">
        <v>9</v>
      </c>
      <c r="G276" s="288">
        <v>-37393</v>
      </c>
      <c r="H276" s="288">
        <v>-37610</v>
      </c>
      <c r="I276" s="288">
        <v>-37712</v>
      </c>
      <c r="J276" s="288">
        <v>-96349</v>
      </c>
      <c r="K276" s="288">
        <v>-96392</v>
      </c>
      <c r="L276" s="288">
        <v>-96407</v>
      </c>
      <c r="M276" s="288">
        <v>-96414</v>
      </c>
      <c r="N276" s="340">
        <v>-96424</v>
      </c>
      <c r="O276" s="340">
        <v>-96708</v>
      </c>
      <c r="P276" s="340">
        <v>-96732</v>
      </c>
      <c r="Q276" s="340">
        <v>-96835</v>
      </c>
      <c r="R276" s="340">
        <v>-96986</v>
      </c>
      <c r="S276" s="340">
        <v>-97072</v>
      </c>
      <c r="T276" s="340">
        <f t="shared" si="161"/>
        <v>-84317</v>
      </c>
      <c r="U276" s="288">
        <f t="shared" si="194"/>
        <v>-84317</v>
      </c>
      <c r="V276" s="27">
        <f t="shared" si="195"/>
        <v>-84317</v>
      </c>
      <c r="W276" s="217">
        <v>0</v>
      </c>
      <c r="X276" s="217">
        <f t="shared" ref="X276:X323" si="224">SUM(V276:W276)</f>
        <v>-84317</v>
      </c>
      <c r="Y276" s="261" t="s">
        <v>14</v>
      </c>
      <c r="Z276" s="257">
        <f>SUMIF('Allocation Factors'!$B$3:$B$88,'Accumulated Deferred Income Tax'!Y276,'Allocation Factors'!$P$3:$P$88)</f>
        <v>0</v>
      </c>
      <c r="AA276" s="258">
        <f t="shared" si="186"/>
        <v>0</v>
      </c>
      <c r="AB276" s="258">
        <f t="shared" si="177"/>
        <v>0</v>
      </c>
      <c r="AC276" s="27">
        <f t="shared" si="178"/>
        <v>0</v>
      </c>
    </row>
    <row r="277" spans="1:29">
      <c r="A277" s="26">
        <v>287571</v>
      </c>
      <c r="B277" s="26">
        <v>283</v>
      </c>
      <c r="C277" s="70" t="s">
        <v>382</v>
      </c>
      <c r="D277" s="259">
        <v>415.702</v>
      </c>
      <c r="E277" s="26" t="s">
        <v>8</v>
      </c>
      <c r="F277" s="26" t="s">
        <v>9</v>
      </c>
      <c r="G277" s="288">
        <v>-176393</v>
      </c>
      <c r="H277" s="288">
        <v>-175829</v>
      </c>
      <c r="I277" s="288">
        <v>-175268</v>
      </c>
      <c r="J277" s="288">
        <v>-174708</v>
      </c>
      <c r="K277" s="288">
        <v>-174136</v>
      </c>
      <c r="L277" s="288">
        <v>-173592</v>
      </c>
      <c r="M277" s="288">
        <v>-173032</v>
      </c>
      <c r="N277" s="340">
        <v>-172472</v>
      </c>
      <c r="O277" s="340">
        <v>-171912</v>
      </c>
      <c r="P277" s="340">
        <v>-171352</v>
      </c>
      <c r="Q277" s="340">
        <v>-170792</v>
      </c>
      <c r="R277" s="340">
        <v>-170232</v>
      </c>
      <c r="S277" s="340">
        <v>-169672</v>
      </c>
      <c r="T277" s="340">
        <f t="shared" si="161"/>
        <v>-173030</v>
      </c>
      <c r="U277" s="288">
        <f t="shared" si="194"/>
        <v>-173030</v>
      </c>
      <c r="V277" s="27">
        <f t="shared" si="195"/>
        <v>-173030</v>
      </c>
      <c r="W277" s="217">
        <v>0</v>
      </c>
      <c r="X277" s="217">
        <f t="shared" ref="X277:X278" si="225">SUM(V277:W277)</f>
        <v>-173030</v>
      </c>
      <c r="Y277" s="261" t="s">
        <v>65</v>
      </c>
      <c r="Z277" s="257">
        <f>SUMIF('Allocation Factors'!$B$3:$B$88,'Accumulated Deferred Income Tax'!Y277,'Allocation Factors'!$P$3:$P$88)</f>
        <v>0</v>
      </c>
      <c r="AA277" s="258">
        <f t="shared" si="186"/>
        <v>0</v>
      </c>
      <c r="AB277" s="258">
        <f t="shared" si="177"/>
        <v>0</v>
      </c>
      <c r="AC277" s="27">
        <f t="shared" si="178"/>
        <v>0</v>
      </c>
    </row>
    <row r="278" spans="1:29">
      <c r="A278" s="26">
        <v>287573</v>
      </c>
      <c r="B278" s="26">
        <v>283</v>
      </c>
      <c r="C278" s="84" t="s">
        <v>704</v>
      </c>
      <c r="D278" s="259">
        <v>415.87299999999999</v>
      </c>
      <c r="E278" s="26" t="s">
        <v>8</v>
      </c>
      <c r="F278" s="26" t="s">
        <v>9</v>
      </c>
      <c r="G278" s="288">
        <v>0</v>
      </c>
      <c r="H278" s="288">
        <v>0</v>
      </c>
      <c r="I278" s="288">
        <v>-469886</v>
      </c>
      <c r="J278" s="288">
        <v>-1504298</v>
      </c>
      <c r="K278" s="288">
        <v>-2681717</v>
      </c>
      <c r="L278" s="288">
        <v>-2194030</v>
      </c>
      <c r="M278" s="288">
        <v>-3181956</v>
      </c>
      <c r="N278" s="340">
        <v>-2786835</v>
      </c>
      <c r="O278" s="340">
        <v>-3075232</v>
      </c>
      <c r="P278" s="340">
        <v>-3338577</v>
      </c>
      <c r="Q278" s="340">
        <v>-3814875</v>
      </c>
      <c r="R278" s="340">
        <v>-5300282</v>
      </c>
      <c r="S278" s="340">
        <v>-5754499</v>
      </c>
      <c r="T278" s="340">
        <f t="shared" si="161"/>
        <v>-2602078</v>
      </c>
      <c r="U278" s="288">
        <f t="shared" si="194"/>
        <v>-2602078</v>
      </c>
      <c r="V278" s="27">
        <f t="shared" si="195"/>
        <v>-2602078</v>
      </c>
      <c r="W278" s="217">
        <v>0</v>
      </c>
      <c r="X278" s="217">
        <f t="shared" si="225"/>
        <v>-2602078</v>
      </c>
      <c r="Y278" s="261" t="s">
        <v>14</v>
      </c>
      <c r="Z278" s="257">
        <f>SUMIF('Allocation Factors'!$B$3:$B$88,'Accumulated Deferred Income Tax'!Y278,'Allocation Factors'!$P$3:$P$88)</f>
        <v>0</v>
      </c>
      <c r="AA278" s="258">
        <f t="shared" ref="AA278" si="226">ROUND(V278*Z278,0)</f>
        <v>0</v>
      </c>
      <c r="AB278" s="258">
        <f t="shared" si="177"/>
        <v>0</v>
      </c>
      <c r="AC278" s="27">
        <f t="shared" si="178"/>
        <v>0</v>
      </c>
    </row>
    <row r="279" spans="1:29">
      <c r="A279" s="26">
        <v>287576</v>
      </c>
      <c r="B279" s="26">
        <v>283</v>
      </c>
      <c r="C279" s="25" t="s">
        <v>445</v>
      </c>
      <c r="D279" s="259">
        <v>430.11</v>
      </c>
      <c r="E279" s="26" t="s">
        <v>8</v>
      </c>
      <c r="F279" s="26" t="s">
        <v>9</v>
      </c>
      <c r="G279" s="288">
        <v>-989990</v>
      </c>
      <c r="H279" s="288">
        <v>-1180791</v>
      </c>
      <c r="I279" s="288">
        <v>-1250065</v>
      </c>
      <c r="J279" s="288">
        <v>-1132992</v>
      </c>
      <c r="K279" s="288">
        <v>-1170305</v>
      </c>
      <c r="L279" s="288">
        <v>-1113903</v>
      </c>
      <c r="M279" s="288">
        <v>-867976</v>
      </c>
      <c r="N279" s="340">
        <v>-837591</v>
      </c>
      <c r="O279" s="340">
        <v>-951094</v>
      </c>
      <c r="P279" s="340">
        <v>-864247</v>
      </c>
      <c r="Q279" s="340">
        <v>-932989</v>
      </c>
      <c r="R279" s="340">
        <v>-788569</v>
      </c>
      <c r="S279" s="340">
        <v>-652451</v>
      </c>
      <c r="T279" s="340">
        <f t="shared" si="161"/>
        <v>-992645</v>
      </c>
      <c r="U279" s="288">
        <f t="shared" si="194"/>
        <v>-992645</v>
      </c>
      <c r="V279" s="27">
        <f t="shared" si="195"/>
        <v>-992645</v>
      </c>
      <c r="W279" s="217">
        <v>0</v>
      </c>
      <c r="X279" s="217">
        <f t="shared" si="224"/>
        <v>-992645</v>
      </c>
      <c r="Y279" s="26" t="s">
        <v>14</v>
      </c>
      <c r="Z279" s="257">
        <f>SUMIF('Allocation Factors'!$B$3:$B$88,'Accumulated Deferred Income Tax'!Y279,'Allocation Factors'!$P$3:$P$88)</f>
        <v>0</v>
      </c>
      <c r="AA279" s="258">
        <f t="shared" si="186"/>
        <v>0</v>
      </c>
      <c r="AB279" s="258">
        <f t="shared" si="177"/>
        <v>0</v>
      </c>
      <c r="AC279" s="27">
        <f t="shared" si="178"/>
        <v>0</v>
      </c>
    </row>
    <row r="280" spans="1:29">
      <c r="A280" s="26">
        <v>287583</v>
      </c>
      <c r="B280" s="26">
        <v>283</v>
      </c>
      <c r="C280" s="84" t="s">
        <v>368</v>
      </c>
      <c r="D280" s="259">
        <v>415.82600000000002</v>
      </c>
      <c r="E280" s="26" t="s">
        <v>8</v>
      </c>
      <c r="F280" s="261" t="s">
        <v>312</v>
      </c>
      <c r="G280" s="288">
        <v>-321954</v>
      </c>
      <c r="H280" s="288">
        <v>-320459</v>
      </c>
      <c r="I280" s="288">
        <v>-493021</v>
      </c>
      <c r="J280" s="288">
        <v>-490715</v>
      </c>
      <c r="K280" s="288">
        <v>-488359</v>
      </c>
      <c r="L280" s="288">
        <v>-486102</v>
      </c>
      <c r="M280" s="288">
        <v>-620093</v>
      </c>
      <c r="N280" s="340">
        <v>-610467</v>
      </c>
      <c r="O280" s="340">
        <v>-607707</v>
      </c>
      <c r="P280" s="340">
        <v>-604938</v>
      </c>
      <c r="Q280" s="340">
        <v>-602169</v>
      </c>
      <c r="R280" s="340">
        <v>-599401</v>
      </c>
      <c r="S280" s="340">
        <v>-596632</v>
      </c>
      <c r="T280" s="340">
        <f t="shared" si="161"/>
        <v>-531894</v>
      </c>
      <c r="U280" s="288">
        <f t="shared" si="194"/>
        <v>-531894</v>
      </c>
      <c r="V280" s="27">
        <f t="shared" si="195"/>
        <v>0</v>
      </c>
      <c r="W280" s="217">
        <v>0</v>
      </c>
      <c r="X280" s="217">
        <v>0</v>
      </c>
      <c r="Y280" s="261" t="s">
        <v>310</v>
      </c>
      <c r="Z280" s="257">
        <f>SUMIF('Allocation Factors'!$B$3:$B$88,'Accumulated Deferred Income Tax'!Y280,'Allocation Factors'!$P$3:$P$88)</f>
        <v>0</v>
      </c>
      <c r="AA280" s="258">
        <f t="shared" ref="AA280" si="227">ROUND(V280*Z280,0)</f>
        <v>0</v>
      </c>
      <c r="AB280" s="258">
        <f t="shared" si="177"/>
        <v>0</v>
      </c>
      <c r="AC280" s="27">
        <f t="shared" si="178"/>
        <v>0</v>
      </c>
    </row>
    <row r="281" spans="1:29">
      <c r="A281" s="26">
        <v>287590</v>
      </c>
      <c r="B281" s="26">
        <v>283</v>
      </c>
      <c r="C281" s="84" t="s">
        <v>566</v>
      </c>
      <c r="D281" s="259">
        <v>415.84</v>
      </c>
      <c r="E281" s="26" t="s">
        <v>8</v>
      </c>
      <c r="F281" s="26" t="s">
        <v>9</v>
      </c>
      <c r="G281" s="288">
        <v>-9413</v>
      </c>
      <c r="H281" s="288">
        <v>-9422</v>
      </c>
      <c r="I281" s="288">
        <v>-9432</v>
      </c>
      <c r="J281" s="288">
        <v>-9442</v>
      </c>
      <c r="K281" s="288">
        <v>-9451</v>
      </c>
      <c r="L281" s="288">
        <v>-9462</v>
      </c>
      <c r="M281" s="288">
        <v>-9471</v>
      </c>
      <c r="N281" s="340">
        <v>-9486</v>
      </c>
      <c r="O281" s="340">
        <v>-9500</v>
      </c>
      <c r="P281" s="340">
        <v>-9515</v>
      </c>
      <c r="Q281" s="340">
        <v>-9529</v>
      </c>
      <c r="R281" s="340">
        <v>-9544</v>
      </c>
      <c r="S281" s="340">
        <v>-9558</v>
      </c>
      <c r="T281" s="340">
        <f t="shared" si="161"/>
        <v>-9478</v>
      </c>
      <c r="U281" s="288">
        <f t="shared" si="194"/>
        <v>-9478</v>
      </c>
      <c r="V281" s="27">
        <f t="shared" si="195"/>
        <v>-9478</v>
      </c>
      <c r="W281" s="217">
        <v>0</v>
      </c>
      <c r="X281" s="217">
        <f t="shared" si="224"/>
        <v>-9478</v>
      </c>
      <c r="Y281" s="261" t="s">
        <v>14</v>
      </c>
      <c r="Z281" s="257">
        <f>SUMIF('Allocation Factors'!$B$3:$B$88,'Accumulated Deferred Income Tax'!Y281,'Allocation Factors'!$P$3:$P$88)</f>
        <v>0</v>
      </c>
      <c r="AA281" s="258">
        <f t="shared" ref="AA281" si="228">ROUND(V281*Z281,0)</f>
        <v>0</v>
      </c>
      <c r="AB281" s="258">
        <f t="shared" si="177"/>
        <v>0</v>
      </c>
      <c r="AC281" s="27">
        <f t="shared" si="178"/>
        <v>0</v>
      </c>
    </row>
    <row r="282" spans="1:29">
      <c r="A282" s="26">
        <v>287591</v>
      </c>
      <c r="B282" s="26">
        <v>283</v>
      </c>
      <c r="C282" s="25" t="s">
        <v>381</v>
      </c>
      <c r="D282" s="259">
        <v>415.30099999999999</v>
      </c>
      <c r="E282" s="26">
        <v>4.1100000000000003</v>
      </c>
      <c r="F282" s="26" t="s">
        <v>9</v>
      </c>
      <c r="G282" s="288">
        <v>595066</v>
      </c>
      <c r="H282" s="288">
        <v>600803</v>
      </c>
      <c r="I282" s="288">
        <v>617496</v>
      </c>
      <c r="J282" s="288">
        <v>640047</v>
      </c>
      <c r="K282" s="288">
        <v>668979</v>
      </c>
      <c r="L282" s="288">
        <v>689582</v>
      </c>
      <c r="M282" s="288">
        <v>746616</v>
      </c>
      <c r="N282" s="340">
        <v>743489</v>
      </c>
      <c r="O282" s="340">
        <v>766903</v>
      </c>
      <c r="P282" s="340">
        <v>771559</v>
      </c>
      <c r="Q282" s="340">
        <v>771513</v>
      </c>
      <c r="R282" s="340">
        <v>776537</v>
      </c>
      <c r="S282" s="340">
        <v>784616</v>
      </c>
      <c r="T282" s="340">
        <f t="shared" si="161"/>
        <v>706947</v>
      </c>
      <c r="U282" s="288">
        <f t="shared" si="194"/>
        <v>706947</v>
      </c>
      <c r="V282" s="27">
        <f t="shared" si="195"/>
        <v>706947</v>
      </c>
      <c r="W282" s="217">
        <f>-V282</f>
        <v>-706947</v>
      </c>
      <c r="X282" s="217">
        <f>SUM(V282:W282)</f>
        <v>0</v>
      </c>
      <c r="Y282" s="26" t="s">
        <v>25</v>
      </c>
      <c r="Z282" s="257">
        <f>SUMIF('Allocation Factors'!$B$3:$B$88,'Accumulated Deferred Income Tax'!Y282,'Allocation Factors'!$P$3:$P$88)</f>
        <v>1</v>
      </c>
      <c r="AA282" s="258">
        <f t="shared" si="186"/>
        <v>706947</v>
      </c>
      <c r="AB282" s="258">
        <f>ROUND(W282*Z282,0)</f>
        <v>-706947</v>
      </c>
      <c r="AC282" s="27">
        <f t="shared" si="178"/>
        <v>0</v>
      </c>
    </row>
    <row r="283" spans="1:29">
      <c r="A283" s="26">
        <v>287593</v>
      </c>
      <c r="B283" s="26">
        <v>283</v>
      </c>
      <c r="C283" s="84" t="s">
        <v>732</v>
      </c>
      <c r="D283" s="259">
        <v>415.87400000000002</v>
      </c>
      <c r="E283" s="26" t="s">
        <v>8</v>
      </c>
      <c r="F283" s="26" t="s">
        <v>9</v>
      </c>
      <c r="G283" s="288">
        <v>-1863479</v>
      </c>
      <c r="H283" s="288">
        <v>-5285337</v>
      </c>
      <c r="I283" s="288">
        <v>-6959174</v>
      </c>
      <c r="J283" s="288">
        <v>-7137007</v>
      </c>
      <c r="K283" s="288">
        <v>-6681514</v>
      </c>
      <c r="L283" s="288">
        <v>-5146560</v>
      </c>
      <c r="M283" s="288">
        <v>-5130427</v>
      </c>
      <c r="N283" s="340">
        <v>-5788417</v>
      </c>
      <c r="O283" s="340">
        <v>-5415151</v>
      </c>
      <c r="P283" s="340">
        <v>-5483816</v>
      </c>
      <c r="Q283" s="340">
        <v>-5918698</v>
      </c>
      <c r="R283" s="340">
        <v>-6482649</v>
      </c>
      <c r="S283" s="340">
        <v>-7809459</v>
      </c>
      <c r="T283" s="340">
        <f t="shared" si="161"/>
        <v>-5855435</v>
      </c>
      <c r="U283" s="288">
        <f t="shared" si="194"/>
        <v>-5855435</v>
      </c>
      <c r="V283" s="27">
        <f t="shared" si="195"/>
        <v>-5855435</v>
      </c>
      <c r="W283" s="217">
        <v>0</v>
      </c>
      <c r="X283" s="217">
        <f t="shared" si="224"/>
        <v>-5855435</v>
      </c>
      <c r="Y283" s="261" t="s">
        <v>14</v>
      </c>
      <c r="Z283" s="257">
        <f>SUMIF('Allocation Factors'!$B$3:$B$88,'Accumulated Deferred Income Tax'!Y283,'Allocation Factors'!$P$3:$P$88)</f>
        <v>0</v>
      </c>
      <c r="AA283" s="258">
        <f t="shared" ref="AA283" si="229">ROUND(V283*Z283,0)</f>
        <v>0</v>
      </c>
      <c r="AB283" s="258">
        <f t="shared" si="177"/>
        <v>0</v>
      </c>
      <c r="AC283" s="27">
        <f t="shared" si="178"/>
        <v>0</v>
      </c>
    </row>
    <row r="284" spans="1:29">
      <c r="A284" s="26">
        <v>287596</v>
      </c>
      <c r="B284" s="26">
        <v>283</v>
      </c>
      <c r="C284" s="25" t="s">
        <v>736</v>
      </c>
      <c r="D284" s="259">
        <v>415.892</v>
      </c>
      <c r="E284" s="26" t="s">
        <v>8</v>
      </c>
      <c r="F284" s="26" t="s">
        <v>9</v>
      </c>
      <c r="G284" s="288">
        <v>-5179346</v>
      </c>
      <c r="H284" s="288">
        <v>-6287179</v>
      </c>
      <c r="I284" s="288">
        <v>-6869955</v>
      </c>
      <c r="J284" s="288">
        <v>-6726644</v>
      </c>
      <c r="K284" s="288">
        <v>-6986911</v>
      </c>
      <c r="L284" s="288">
        <v>-6607866</v>
      </c>
      <c r="M284" s="288">
        <v>-6504910</v>
      </c>
      <c r="N284" s="340">
        <v>-6547963</v>
      </c>
      <c r="O284" s="340">
        <v>-6119853</v>
      </c>
      <c r="P284" s="340">
        <v>-6449361</v>
      </c>
      <c r="Q284" s="340">
        <v>-6352950</v>
      </c>
      <c r="R284" s="340">
        <v>-7095475</v>
      </c>
      <c r="S284" s="340">
        <v>-7090717</v>
      </c>
      <c r="T284" s="340">
        <f t="shared" si="161"/>
        <v>-6557008</v>
      </c>
      <c r="U284" s="288">
        <f t="shared" si="194"/>
        <v>-6557008</v>
      </c>
      <c r="V284" s="27">
        <f t="shared" si="195"/>
        <v>-6557008</v>
      </c>
      <c r="W284" s="217">
        <v>0</v>
      </c>
      <c r="X284" s="217">
        <f t="shared" si="224"/>
        <v>-6557008</v>
      </c>
      <c r="Y284" s="26" t="s">
        <v>14</v>
      </c>
      <c r="Z284" s="257">
        <f>SUMIF('Allocation Factors'!$B$3:$B$88,'Accumulated Deferred Income Tax'!Y284,'Allocation Factors'!$P$3:$P$88)</f>
        <v>0</v>
      </c>
      <c r="AA284" s="258">
        <f t="shared" si="186"/>
        <v>0</v>
      </c>
      <c r="AB284" s="258">
        <f t="shared" si="177"/>
        <v>0</v>
      </c>
      <c r="AC284" s="27">
        <f t="shared" si="178"/>
        <v>0</v>
      </c>
    </row>
    <row r="285" spans="1:29">
      <c r="A285" s="26">
        <v>287597</v>
      </c>
      <c r="B285" s="26">
        <v>283</v>
      </c>
      <c r="C285" s="25" t="s">
        <v>383</v>
      </c>
      <c r="D285" s="259">
        <v>415.70299999999997</v>
      </c>
      <c r="E285" s="26" t="s">
        <v>8</v>
      </c>
      <c r="F285" s="26" t="s">
        <v>9</v>
      </c>
      <c r="G285" s="288">
        <v>-65308</v>
      </c>
      <c r="H285" s="288">
        <v>-64870</v>
      </c>
      <c r="I285" s="288">
        <v>-64435</v>
      </c>
      <c r="J285" s="288">
        <v>-63999</v>
      </c>
      <c r="K285" s="288">
        <v>-63560</v>
      </c>
      <c r="L285" s="288">
        <v>-63129</v>
      </c>
      <c r="M285" s="288">
        <v>-62693</v>
      </c>
      <c r="N285" s="340">
        <v>-62258</v>
      </c>
      <c r="O285" s="340">
        <v>-61822</v>
      </c>
      <c r="P285" s="340">
        <v>-61387</v>
      </c>
      <c r="Q285" s="340">
        <v>-60951</v>
      </c>
      <c r="R285" s="340">
        <v>-60516</v>
      </c>
      <c r="S285" s="340">
        <v>-60081</v>
      </c>
      <c r="T285" s="340">
        <f t="shared" si="161"/>
        <v>-62693</v>
      </c>
      <c r="U285" s="288">
        <f t="shared" si="194"/>
        <v>-62693</v>
      </c>
      <c r="V285" s="27">
        <f t="shared" si="195"/>
        <v>-62693</v>
      </c>
      <c r="W285" s="217">
        <v>0</v>
      </c>
      <c r="X285" s="217">
        <f t="shared" si="224"/>
        <v>-62693</v>
      </c>
      <c r="Y285" s="26" t="s">
        <v>30</v>
      </c>
      <c r="Z285" s="257">
        <f>SUMIF('Allocation Factors'!$B$3:$B$88,'Accumulated Deferred Income Tax'!Y285,'Allocation Factors'!$P$3:$P$88)</f>
        <v>0</v>
      </c>
      <c r="AA285" s="258">
        <f t="shared" si="186"/>
        <v>0</v>
      </c>
      <c r="AB285" s="258">
        <f t="shared" si="177"/>
        <v>0</v>
      </c>
      <c r="AC285" s="27">
        <f t="shared" si="178"/>
        <v>0</v>
      </c>
    </row>
    <row r="286" spans="1:29">
      <c r="A286" s="26">
        <v>287601</v>
      </c>
      <c r="B286" s="26">
        <v>283</v>
      </c>
      <c r="C286" s="84" t="s">
        <v>339</v>
      </c>
      <c r="D286" s="259">
        <v>415.67700000000002</v>
      </c>
      <c r="E286" s="26" t="s">
        <v>8</v>
      </c>
      <c r="F286" s="26" t="s">
        <v>9</v>
      </c>
      <c r="G286" s="288">
        <v>-8732</v>
      </c>
      <c r="H286" s="288">
        <v>-8457</v>
      </c>
      <c r="I286" s="288">
        <v>-8184</v>
      </c>
      <c r="J286" s="288">
        <v>-7911</v>
      </c>
      <c r="K286" s="288">
        <v>-7639</v>
      </c>
      <c r="L286" s="288">
        <v>-7365</v>
      </c>
      <c r="M286" s="288">
        <v>-7092</v>
      </c>
      <c r="N286" s="340">
        <v>-6819</v>
      </c>
      <c r="O286" s="340">
        <v>-6546</v>
      </c>
      <c r="P286" s="340">
        <v>-6273</v>
      </c>
      <c r="Q286" s="340">
        <v>-6000</v>
      </c>
      <c r="R286" s="340">
        <v>-5727</v>
      </c>
      <c r="S286" s="340">
        <v>-5455</v>
      </c>
      <c r="T286" s="340">
        <f t="shared" si="161"/>
        <v>-7092</v>
      </c>
      <c r="U286" s="288">
        <f t="shared" si="194"/>
        <v>-7092</v>
      </c>
      <c r="V286" s="27">
        <f t="shared" si="195"/>
        <v>-7092</v>
      </c>
      <c r="W286" s="217">
        <v>0</v>
      </c>
      <c r="X286" s="217">
        <f t="shared" si="224"/>
        <v>-7092</v>
      </c>
      <c r="Y286" s="261" t="s">
        <v>14</v>
      </c>
      <c r="Z286" s="257">
        <f>SUMIF('Allocation Factors'!$B$3:$B$88,'Accumulated Deferred Income Tax'!Y286,'Allocation Factors'!$P$3:$P$88)</f>
        <v>0</v>
      </c>
      <c r="AA286" s="258">
        <f t="shared" si="186"/>
        <v>0</v>
      </c>
      <c r="AB286" s="258">
        <f t="shared" si="177"/>
        <v>0</v>
      </c>
      <c r="AC286" s="27">
        <f t="shared" si="178"/>
        <v>0</v>
      </c>
    </row>
    <row r="287" spans="1:29">
      <c r="A287" s="26">
        <v>287614</v>
      </c>
      <c r="B287" s="26">
        <v>283</v>
      </c>
      <c r="C287" s="84" t="s">
        <v>722</v>
      </c>
      <c r="D287" s="259">
        <v>430.1</v>
      </c>
      <c r="E287" s="26" t="s">
        <v>8</v>
      </c>
      <c r="F287" s="26" t="s">
        <v>9</v>
      </c>
      <c r="G287" s="288">
        <v>-48827697</v>
      </c>
      <c r="H287" s="288">
        <v>-47939712</v>
      </c>
      <c r="I287" s="288">
        <v>-47754811</v>
      </c>
      <c r="J287" s="288">
        <v>-47878937</v>
      </c>
      <c r="K287" s="288">
        <v>-48198383</v>
      </c>
      <c r="L287" s="288">
        <v>-48798448</v>
      </c>
      <c r="M287" s="288">
        <v>-51023353</v>
      </c>
      <c r="N287" s="340">
        <v>-50857219</v>
      </c>
      <c r="O287" s="340">
        <v>-50694474</v>
      </c>
      <c r="P287" s="340">
        <v>-50918469</v>
      </c>
      <c r="Q287" s="340">
        <v>-51063525</v>
      </c>
      <c r="R287" s="340">
        <v>-51534087</v>
      </c>
      <c r="S287" s="340">
        <v>-52102723</v>
      </c>
      <c r="T287" s="340">
        <f t="shared" si="161"/>
        <v>-49760552</v>
      </c>
      <c r="U287" s="288">
        <f t="shared" si="194"/>
        <v>-49760552</v>
      </c>
      <c r="V287" s="27">
        <f t="shared" si="195"/>
        <v>-49760552</v>
      </c>
      <c r="W287" s="217">
        <v>0</v>
      </c>
      <c r="X287" s="217">
        <f t="shared" si="224"/>
        <v>-49760552</v>
      </c>
      <c r="Y287" s="261" t="s">
        <v>14</v>
      </c>
      <c r="Z287" s="257">
        <f>SUMIF('Allocation Factors'!$B$3:$B$88,'Accumulated Deferred Income Tax'!Y287,'Allocation Factors'!$P$3:$P$88)</f>
        <v>0</v>
      </c>
      <c r="AA287" s="258">
        <f t="shared" si="186"/>
        <v>0</v>
      </c>
      <c r="AB287" s="258">
        <f t="shared" si="177"/>
        <v>0</v>
      </c>
      <c r="AC287" s="27">
        <f t="shared" si="178"/>
        <v>0</v>
      </c>
    </row>
    <row r="288" spans="1:29">
      <c r="A288" s="26">
        <v>287634</v>
      </c>
      <c r="B288" s="26">
        <v>283</v>
      </c>
      <c r="C288" s="25" t="s">
        <v>429</v>
      </c>
      <c r="D288" s="259">
        <v>415.3</v>
      </c>
      <c r="E288" s="26">
        <v>4.1100000000000003</v>
      </c>
      <c r="F288" s="256" t="s">
        <v>9</v>
      </c>
      <c r="G288" s="288">
        <v>-28670474</v>
      </c>
      <c r="H288" s="288">
        <v>-28572662</v>
      </c>
      <c r="I288" s="288">
        <v>-28579599</v>
      </c>
      <c r="J288" s="288">
        <v>-28545778</v>
      </c>
      <c r="K288" s="288">
        <v>-28459562</v>
      </c>
      <c r="L288" s="288">
        <v>-28372401</v>
      </c>
      <c r="M288" s="288">
        <v>-27388281</v>
      </c>
      <c r="N288" s="340">
        <v>-27481507</v>
      </c>
      <c r="O288" s="340">
        <v>-27681736</v>
      </c>
      <c r="P288" s="340">
        <v>-27570658</v>
      </c>
      <c r="Q288" s="340">
        <v>-27464460</v>
      </c>
      <c r="R288" s="340">
        <v>-27354315</v>
      </c>
      <c r="S288" s="340">
        <v>-27233247</v>
      </c>
      <c r="T288" s="340">
        <f t="shared" si="161"/>
        <v>-27951902</v>
      </c>
      <c r="U288" s="288">
        <f t="shared" si="194"/>
        <v>-27951902</v>
      </c>
      <c r="V288" s="27">
        <f t="shared" si="195"/>
        <v>-27951902</v>
      </c>
      <c r="W288" s="217">
        <f>-V288</f>
        <v>27951902</v>
      </c>
      <c r="X288" s="217">
        <f t="shared" si="224"/>
        <v>0</v>
      </c>
      <c r="Y288" s="261" t="s">
        <v>10</v>
      </c>
      <c r="Z288" s="257">
        <f>SUMIF('Allocation Factors'!$B$3:$B$88,'Accumulated Deferred Income Tax'!Y288,'Allocation Factors'!$P$3:$P$88)</f>
        <v>7.0845810240555085E-2</v>
      </c>
      <c r="AA288" s="258">
        <f t="shared" si="186"/>
        <v>-1980275</v>
      </c>
      <c r="AB288" s="357">
        <f>ROUND(W288*Z288,0)</f>
        <v>1980275</v>
      </c>
      <c r="AC288" s="27">
        <f t="shared" si="178"/>
        <v>0</v>
      </c>
    </row>
    <row r="289" spans="1:29">
      <c r="A289" s="26">
        <v>287640</v>
      </c>
      <c r="B289" s="26">
        <v>283</v>
      </c>
      <c r="C289" s="25" t="s">
        <v>438</v>
      </c>
      <c r="D289" s="259">
        <v>415.68</v>
      </c>
      <c r="E289" s="26" t="s">
        <v>8</v>
      </c>
      <c r="F289" s="26" t="s">
        <v>9</v>
      </c>
      <c r="G289" s="288">
        <v>-565802</v>
      </c>
      <c r="H289" s="288">
        <v>-569327</v>
      </c>
      <c r="I289" s="288">
        <v>-572872</v>
      </c>
      <c r="J289" s="288">
        <v>-581582</v>
      </c>
      <c r="K289" s="288">
        <v>-585144</v>
      </c>
      <c r="L289" s="288">
        <v>-614438</v>
      </c>
      <c r="M289" s="288">
        <v>-624977</v>
      </c>
      <c r="N289" s="340">
        <v>-628855</v>
      </c>
      <c r="O289" s="340">
        <v>-632757</v>
      </c>
      <c r="P289" s="340">
        <v>-661619</v>
      </c>
      <c r="Q289" s="340">
        <v>-665716</v>
      </c>
      <c r="R289" s="340">
        <v>-671105</v>
      </c>
      <c r="S289" s="340">
        <v>-678606</v>
      </c>
      <c r="T289" s="340">
        <f t="shared" si="161"/>
        <v>-619216</v>
      </c>
      <c r="U289" s="288">
        <f t="shared" si="194"/>
        <v>-619216</v>
      </c>
      <c r="V289" s="27">
        <f t="shared" si="195"/>
        <v>-619216</v>
      </c>
      <c r="W289" s="217">
        <v>0</v>
      </c>
      <c r="X289" s="217">
        <f t="shared" si="224"/>
        <v>-619216</v>
      </c>
      <c r="Y289" s="261" t="s">
        <v>14</v>
      </c>
      <c r="Z289" s="257">
        <f>SUMIF('Allocation Factors'!$B$3:$B$88,'Accumulated Deferred Income Tax'!Y289,'Allocation Factors'!$P$3:$P$88)</f>
        <v>0</v>
      </c>
      <c r="AA289" s="258">
        <f t="shared" si="186"/>
        <v>0</v>
      </c>
      <c r="AB289" s="258">
        <f t="shared" si="177"/>
        <v>0</v>
      </c>
      <c r="AC289" s="27">
        <f t="shared" si="178"/>
        <v>0</v>
      </c>
    </row>
    <row r="290" spans="1:29">
      <c r="A290" s="26">
        <v>287642</v>
      </c>
      <c r="B290" s="26">
        <v>283</v>
      </c>
      <c r="C290" s="25" t="s">
        <v>288</v>
      </c>
      <c r="D290" s="259" t="s">
        <v>47</v>
      </c>
      <c r="E290" s="26" t="s">
        <v>8</v>
      </c>
      <c r="F290" s="26" t="s">
        <v>312</v>
      </c>
      <c r="G290" s="288">
        <v>-56875002</v>
      </c>
      <c r="H290" s="288">
        <v>-57696225</v>
      </c>
      <c r="I290" s="288">
        <v>-58517448</v>
      </c>
      <c r="J290" s="288">
        <v>-56793589</v>
      </c>
      <c r="K290" s="288">
        <v>-57600394</v>
      </c>
      <c r="L290" s="288">
        <v>-58418451</v>
      </c>
      <c r="M290" s="288">
        <v>-59035190</v>
      </c>
      <c r="N290" s="340">
        <v>-59649936</v>
      </c>
      <c r="O290" s="340">
        <v>-59982019</v>
      </c>
      <c r="P290" s="340">
        <v>-60747184</v>
      </c>
      <c r="Q290" s="340">
        <v>-61370160</v>
      </c>
      <c r="R290" s="340">
        <v>-61992051</v>
      </c>
      <c r="S290" s="340">
        <v>-62907115</v>
      </c>
      <c r="T290" s="340">
        <f t="shared" si="161"/>
        <v>-59307809</v>
      </c>
      <c r="U290" s="288">
        <f t="shared" si="194"/>
        <v>-59307809</v>
      </c>
      <c r="V290" s="27">
        <f t="shared" si="195"/>
        <v>0</v>
      </c>
      <c r="W290" s="217">
        <v>0</v>
      </c>
      <c r="X290" s="217">
        <f t="shared" si="224"/>
        <v>0</v>
      </c>
      <c r="Y290" s="26" t="s">
        <v>310</v>
      </c>
      <c r="Z290" s="257">
        <f>SUMIF('Allocation Factors'!$B$3:$B$88,'Accumulated Deferred Income Tax'!Y290,'Allocation Factors'!$P$3:$P$88)</f>
        <v>0</v>
      </c>
      <c r="AA290" s="258">
        <f t="shared" si="186"/>
        <v>0</v>
      </c>
      <c r="AB290" s="258">
        <f t="shared" si="177"/>
        <v>0</v>
      </c>
      <c r="AC290" s="27">
        <f t="shared" si="178"/>
        <v>0</v>
      </c>
    </row>
    <row r="291" spans="1:29">
      <c r="A291" s="26">
        <v>287647</v>
      </c>
      <c r="B291" s="26">
        <v>283</v>
      </c>
      <c r="C291" s="25" t="s">
        <v>442</v>
      </c>
      <c r="D291" s="259">
        <v>425.1</v>
      </c>
      <c r="E291" s="26" t="s">
        <v>8</v>
      </c>
      <c r="F291" s="26" t="s">
        <v>9</v>
      </c>
      <c r="G291" s="288">
        <v>-25410</v>
      </c>
      <c r="H291" s="288">
        <v>-25411</v>
      </c>
      <c r="I291" s="288">
        <v>-25411</v>
      </c>
      <c r="J291" s="288">
        <v>-25411</v>
      </c>
      <c r="K291" s="288">
        <v>-25407</v>
      </c>
      <c r="L291" s="288">
        <v>-25411</v>
      </c>
      <c r="M291" s="288">
        <v>0</v>
      </c>
      <c r="N291" s="340">
        <v>-9834</v>
      </c>
      <c r="O291" s="340">
        <v>-9834</v>
      </c>
      <c r="P291" s="340">
        <v>-9834</v>
      </c>
      <c r="Q291" s="340">
        <v>-9834</v>
      </c>
      <c r="R291" s="340">
        <v>-9834</v>
      </c>
      <c r="S291" s="340">
        <v>-9834</v>
      </c>
      <c r="T291" s="340">
        <f t="shared" ref="T291:T344" si="230">ROUND(SUM(SUM(H291:R291)*2+S291+G291)/24,0)</f>
        <v>-16154</v>
      </c>
      <c r="U291" s="288">
        <f t="shared" si="194"/>
        <v>-16154</v>
      </c>
      <c r="V291" s="27">
        <f t="shared" si="195"/>
        <v>-16154</v>
      </c>
      <c r="W291" s="217">
        <v>0</v>
      </c>
      <c r="X291" s="217">
        <f t="shared" si="224"/>
        <v>-16154</v>
      </c>
      <c r="Y291" s="26" t="s">
        <v>27</v>
      </c>
      <c r="Z291" s="257">
        <f>SUMIF('Allocation Factors'!$B$3:$B$88,'Accumulated Deferred Income Tax'!Y291,'Allocation Factors'!$P$3:$P$88)</f>
        <v>0</v>
      </c>
      <c r="AA291" s="258">
        <f t="shared" si="186"/>
        <v>0</v>
      </c>
      <c r="AB291" s="258">
        <f t="shared" si="177"/>
        <v>0</v>
      </c>
      <c r="AC291" s="27">
        <f t="shared" si="178"/>
        <v>0</v>
      </c>
    </row>
    <row r="292" spans="1:29" s="178" customFormat="1">
      <c r="A292" s="26">
        <v>287661</v>
      </c>
      <c r="B292" s="26">
        <v>283</v>
      </c>
      <c r="C292" s="25" t="s">
        <v>34</v>
      </c>
      <c r="D292" s="259">
        <v>425.36</v>
      </c>
      <c r="E292" s="26" t="s">
        <v>8</v>
      </c>
      <c r="F292" s="256" t="s">
        <v>9</v>
      </c>
      <c r="G292" s="288">
        <v>-636721</v>
      </c>
      <c r="H292" s="288">
        <v>-633201</v>
      </c>
      <c r="I292" s="288">
        <v>-629683</v>
      </c>
      <c r="J292" s="288">
        <v>-626165</v>
      </c>
      <c r="K292" s="288">
        <v>-622589</v>
      </c>
      <c r="L292" s="288">
        <v>-619129</v>
      </c>
      <c r="M292" s="288">
        <v>-615614</v>
      </c>
      <c r="N292" s="340">
        <v>-612097</v>
      </c>
      <c r="O292" s="340">
        <v>-608579</v>
      </c>
      <c r="P292" s="340">
        <v>-605061</v>
      </c>
      <c r="Q292" s="340">
        <v>-601543</v>
      </c>
      <c r="R292" s="340">
        <v>-598025</v>
      </c>
      <c r="S292" s="340">
        <v>-594507</v>
      </c>
      <c r="T292" s="340">
        <f t="shared" si="230"/>
        <v>-615608</v>
      </c>
      <c r="U292" s="288">
        <f t="shared" ref="U292:U318" si="231">+T292</f>
        <v>-615608</v>
      </c>
      <c r="V292" s="27">
        <f t="shared" ref="V292:V318" si="232">IF(F292="U",U292,0)</f>
        <v>-615608</v>
      </c>
      <c r="W292" s="217">
        <v>0</v>
      </c>
      <c r="X292" s="217">
        <f t="shared" si="224"/>
        <v>-615608</v>
      </c>
      <c r="Y292" s="261" t="s">
        <v>143</v>
      </c>
      <c r="Z292" s="257">
        <f>SUMIF('Allocation Factors'!$B$3:$B$88,'Accumulated Deferred Income Tax'!Y292,'Allocation Factors'!$P$3:$P$88)</f>
        <v>0.22162982918040364</v>
      </c>
      <c r="AA292" s="258">
        <f t="shared" ref="AA292:AA319" si="233">ROUND(V292*Z292,0)</f>
        <v>-136437</v>
      </c>
      <c r="AB292" s="258">
        <f t="shared" si="177"/>
        <v>0</v>
      </c>
      <c r="AC292" s="27">
        <f t="shared" si="178"/>
        <v>-136437</v>
      </c>
    </row>
    <row r="293" spans="1:29" s="178" customFormat="1">
      <c r="A293" s="26">
        <v>287662</v>
      </c>
      <c r="B293" s="26">
        <v>283</v>
      </c>
      <c r="C293" s="25" t="s">
        <v>423</v>
      </c>
      <c r="D293" s="259">
        <v>210.1</v>
      </c>
      <c r="E293" s="26" t="s">
        <v>8</v>
      </c>
      <c r="F293" s="26" t="s">
        <v>9</v>
      </c>
      <c r="G293" s="288">
        <v>-1002514</v>
      </c>
      <c r="H293" s="288">
        <v>-894127</v>
      </c>
      <c r="I293" s="288">
        <v>-785739</v>
      </c>
      <c r="J293" s="288">
        <v>-677352</v>
      </c>
      <c r="K293" s="288">
        <v>-568908</v>
      </c>
      <c r="L293" s="288">
        <v>-460577</v>
      </c>
      <c r="M293" s="288">
        <v>-352189</v>
      </c>
      <c r="N293" s="340">
        <v>-243801</v>
      </c>
      <c r="O293" s="340">
        <v>-108389</v>
      </c>
      <c r="P293" s="340">
        <v>-1475198</v>
      </c>
      <c r="Q293" s="340">
        <v>-1352265</v>
      </c>
      <c r="R293" s="340">
        <v>-1234206</v>
      </c>
      <c r="S293" s="340">
        <v>-1084463</v>
      </c>
      <c r="T293" s="340">
        <f t="shared" si="230"/>
        <v>-766353</v>
      </c>
      <c r="U293" s="288">
        <f t="shared" si="231"/>
        <v>-766353</v>
      </c>
      <c r="V293" s="27">
        <f t="shared" si="232"/>
        <v>-766353</v>
      </c>
      <c r="W293" s="217">
        <v>0</v>
      </c>
      <c r="X293" s="217">
        <f t="shared" si="224"/>
        <v>-766353</v>
      </c>
      <c r="Y293" s="26" t="s">
        <v>28</v>
      </c>
      <c r="Z293" s="257">
        <f>SUMIF('Allocation Factors'!$B$3:$B$88,'Accumulated Deferred Income Tax'!Y293,'Allocation Factors'!$P$3:$P$88)</f>
        <v>0</v>
      </c>
      <c r="AA293" s="258">
        <f t="shared" si="233"/>
        <v>0</v>
      </c>
      <c r="AB293" s="258">
        <f t="shared" si="177"/>
        <v>0</v>
      </c>
      <c r="AC293" s="27">
        <f t="shared" si="178"/>
        <v>0</v>
      </c>
    </row>
    <row r="294" spans="1:29">
      <c r="A294" s="26">
        <v>287664</v>
      </c>
      <c r="B294" s="26">
        <v>283</v>
      </c>
      <c r="C294" s="25" t="s">
        <v>424</v>
      </c>
      <c r="D294" s="259">
        <v>210.12</v>
      </c>
      <c r="E294" s="26" t="s">
        <v>8</v>
      </c>
      <c r="F294" s="26" t="s">
        <v>9</v>
      </c>
      <c r="G294" s="288">
        <v>-1704835</v>
      </c>
      <c r="H294" s="288">
        <v>-1562767</v>
      </c>
      <c r="I294" s="288">
        <v>-1420698</v>
      </c>
      <c r="J294" s="288">
        <v>-1278628</v>
      </c>
      <c r="K294" s="288">
        <v>-1136446</v>
      </c>
      <c r="L294" s="288">
        <v>-994489</v>
      </c>
      <c r="M294" s="288">
        <v>-852419</v>
      </c>
      <c r="N294" s="340">
        <v>-710349</v>
      </c>
      <c r="O294" s="340">
        <v>-568279</v>
      </c>
      <c r="P294" s="340">
        <v>-426210</v>
      </c>
      <c r="Q294" s="340">
        <v>-284140</v>
      </c>
      <c r="R294" s="340">
        <v>-142070</v>
      </c>
      <c r="S294" s="340">
        <v>-1665562</v>
      </c>
      <c r="T294" s="340">
        <f t="shared" si="230"/>
        <v>-921808</v>
      </c>
      <c r="U294" s="288">
        <f t="shared" si="231"/>
        <v>-921808</v>
      </c>
      <c r="V294" s="27">
        <f t="shared" si="232"/>
        <v>-921808</v>
      </c>
      <c r="W294" s="217">
        <v>0</v>
      </c>
      <c r="X294" s="217">
        <f t="shared" si="224"/>
        <v>-921808</v>
      </c>
      <c r="Y294" s="26" t="s">
        <v>26</v>
      </c>
      <c r="Z294" s="257">
        <f>SUMIF('Allocation Factors'!$B$3:$B$88,'Accumulated Deferred Income Tax'!Y294,'Allocation Factors'!$P$3:$P$88)</f>
        <v>0</v>
      </c>
      <c r="AA294" s="258">
        <f t="shared" si="233"/>
        <v>0</v>
      </c>
      <c r="AB294" s="258">
        <f t="shared" si="177"/>
        <v>0</v>
      </c>
      <c r="AC294" s="27">
        <f t="shared" si="178"/>
        <v>0</v>
      </c>
    </row>
    <row r="295" spans="1:29">
      <c r="A295" s="26">
        <v>287665</v>
      </c>
      <c r="B295" s="26">
        <v>283</v>
      </c>
      <c r="C295" s="25" t="s">
        <v>425</v>
      </c>
      <c r="D295" s="259">
        <v>210.13</v>
      </c>
      <c r="E295" s="302" t="s">
        <v>8</v>
      </c>
      <c r="F295" s="26" t="s">
        <v>9</v>
      </c>
      <c r="G295" s="288">
        <v>-69907</v>
      </c>
      <c r="H295" s="288">
        <v>-55082</v>
      </c>
      <c r="I295" s="288">
        <v>-46603</v>
      </c>
      <c r="J295" s="288">
        <v>-34952</v>
      </c>
      <c r="K295" s="288">
        <v>-23300</v>
      </c>
      <c r="L295" s="288">
        <v>-81556</v>
      </c>
      <c r="M295" s="288">
        <v>-69905</v>
      </c>
      <c r="N295" s="340">
        <v>-58254</v>
      </c>
      <c r="O295" s="340">
        <v>-46603</v>
      </c>
      <c r="P295" s="340">
        <v>-34952</v>
      </c>
      <c r="Q295" s="340">
        <v>-23300</v>
      </c>
      <c r="R295" s="340">
        <v>-83829</v>
      </c>
      <c r="S295" s="340">
        <v>-72178</v>
      </c>
      <c r="T295" s="340">
        <f t="shared" si="230"/>
        <v>-52448</v>
      </c>
      <c r="U295" s="288">
        <f t="shared" si="231"/>
        <v>-52448</v>
      </c>
      <c r="V295" s="27">
        <f t="shared" si="232"/>
        <v>-52448</v>
      </c>
      <c r="W295" s="217">
        <v>0</v>
      </c>
      <c r="X295" s="217">
        <f t="shared" si="224"/>
        <v>-52448</v>
      </c>
      <c r="Y295" s="26" t="s">
        <v>27</v>
      </c>
      <c r="Z295" s="257">
        <f>SUMIF('Allocation Factors'!$B$3:$B$88,'Accumulated Deferred Income Tax'!Y295,'Allocation Factors'!$P$3:$P$88)</f>
        <v>0</v>
      </c>
      <c r="AA295" s="258">
        <f t="shared" si="233"/>
        <v>0</v>
      </c>
      <c r="AB295" s="258">
        <f t="shared" si="177"/>
        <v>0</v>
      </c>
      <c r="AC295" s="27">
        <f t="shared" si="178"/>
        <v>0</v>
      </c>
    </row>
    <row r="296" spans="1:29">
      <c r="A296" s="26">
        <v>287666</v>
      </c>
      <c r="B296" s="26">
        <v>283</v>
      </c>
      <c r="C296" s="84" t="s">
        <v>492</v>
      </c>
      <c r="D296" s="259">
        <v>210.14</v>
      </c>
      <c r="E296" s="302" t="s">
        <v>8</v>
      </c>
      <c r="F296" s="26" t="s">
        <v>9</v>
      </c>
      <c r="G296" s="288">
        <v>0</v>
      </c>
      <c r="H296" s="288">
        <v>0</v>
      </c>
      <c r="I296" s="288">
        <v>0</v>
      </c>
      <c r="J296" s="288">
        <v>-122723</v>
      </c>
      <c r="K296" s="288">
        <v>-81807</v>
      </c>
      <c r="L296" s="288">
        <v>-40908</v>
      </c>
      <c r="M296" s="288">
        <v>0</v>
      </c>
      <c r="N296" s="340">
        <v>0</v>
      </c>
      <c r="O296" s="340">
        <v>0</v>
      </c>
      <c r="P296" s="340">
        <v>-122723</v>
      </c>
      <c r="Q296" s="340">
        <v>-81815</v>
      </c>
      <c r="R296" s="340">
        <v>-40908</v>
      </c>
      <c r="S296" s="340">
        <v>0</v>
      </c>
      <c r="T296" s="340">
        <f t="shared" si="230"/>
        <v>-40907</v>
      </c>
      <c r="U296" s="288">
        <f t="shared" si="231"/>
        <v>-40907</v>
      </c>
      <c r="V296" s="27">
        <f t="shared" si="232"/>
        <v>-40907</v>
      </c>
      <c r="W296" s="217">
        <v>0</v>
      </c>
      <c r="X296" s="217">
        <f t="shared" si="224"/>
        <v>-40907</v>
      </c>
      <c r="Y296" s="261" t="s">
        <v>30</v>
      </c>
      <c r="Z296" s="257">
        <f>SUMIF('Allocation Factors'!$B$3:$B$88,'Accumulated Deferred Income Tax'!Y296,'Allocation Factors'!$P$3:$P$88)</f>
        <v>0</v>
      </c>
      <c r="AA296" s="258">
        <f t="shared" si="233"/>
        <v>0</v>
      </c>
      <c r="AB296" s="258">
        <f t="shared" si="177"/>
        <v>0</v>
      </c>
      <c r="AC296" s="27">
        <f t="shared" si="178"/>
        <v>0</v>
      </c>
    </row>
    <row r="297" spans="1:29">
      <c r="A297" s="26">
        <v>287669</v>
      </c>
      <c r="B297" s="26">
        <v>283</v>
      </c>
      <c r="C297" s="25" t="s">
        <v>426</v>
      </c>
      <c r="D297" s="259">
        <v>210.18</v>
      </c>
      <c r="E297" s="302" t="s">
        <v>8</v>
      </c>
      <c r="F297" s="26" t="s">
        <v>9</v>
      </c>
      <c r="G297" s="288">
        <v>-1001497</v>
      </c>
      <c r="H297" s="288">
        <v>-880601</v>
      </c>
      <c r="I297" s="288">
        <v>-719805</v>
      </c>
      <c r="J297" s="288">
        <v>-559009</v>
      </c>
      <c r="K297" s="288">
        <v>-398174</v>
      </c>
      <c r="L297" s="288">
        <v>-256239</v>
      </c>
      <c r="M297" s="288">
        <v>-76620</v>
      </c>
      <c r="N297" s="340">
        <v>-782640</v>
      </c>
      <c r="O297" s="340">
        <v>-691286</v>
      </c>
      <c r="P297" s="340">
        <v>-816962</v>
      </c>
      <c r="Q297" s="340">
        <v>-821761</v>
      </c>
      <c r="R297" s="340">
        <v>-667843</v>
      </c>
      <c r="S297" s="340">
        <v>-977005</v>
      </c>
      <c r="T297" s="340">
        <f t="shared" si="230"/>
        <v>-638349</v>
      </c>
      <c r="U297" s="288">
        <f t="shared" si="231"/>
        <v>-638349</v>
      </c>
      <c r="V297" s="27">
        <f t="shared" si="232"/>
        <v>-638349</v>
      </c>
      <c r="W297" s="217">
        <v>0</v>
      </c>
      <c r="X297" s="217">
        <f t="shared" si="224"/>
        <v>-638349</v>
      </c>
      <c r="Y297" s="26" t="s">
        <v>10</v>
      </c>
      <c r="Z297" s="257">
        <f>SUMIF('Allocation Factors'!$B$3:$B$88,'Accumulated Deferred Income Tax'!Y297,'Allocation Factors'!$P$3:$P$88)</f>
        <v>7.0845810240555085E-2</v>
      </c>
      <c r="AA297" s="258">
        <f t="shared" si="233"/>
        <v>-45224</v>
      </c>
      <c r="AB297" s="357">
        <f>ROUND(W297*Z297,0)</f>
        <v>0</v>
      </c>
      <c r="AC297" s="27">
        <f t="shared" ref="AC297:AC349" si="234">SUM(AA297:AB297)</f>
        <v>-45224</v>
      </c>
    </row>
    <row r="298" spans="1:29">
      <c r="A298" s="26">
        <v>287673</v>
      </c>
      <c r="B298" s="26">
        <v>283</v>
      </c>
      <c r="C298" s="84" t="s">
        <v>626</v>
      </c>
      <c r="D298" s="259">
        <v>730.11</v>
      </c>
      <c r="E298" s="302" t="s">
        <v>8</v>
      </c>
      <c r="F298" s="261" t="s">
        <v>312</v>
      </c>
      <c r="G298" s="288">
        <v>-25158280</v>
      </c>
      <c r="H298" s="288">
        <v>-25259582</v>
      </c>
      <c r="I298" s="288">
        <v>-20639915</v>
      </c>
      <c r="J298" s="288">
        <v>-36563649</v>
      </c>
      <c r="K298" s="288">
        <v>-28537839</v>
      </c>
      <c r="L298" s="288">
        <v>-20658817</v>
      </c>
      <c r="M298" s="288">
        <v>-13026247</v>
      </c>
      <c r="N298" s="340">
        <v>-29215657</v>
      </c>
      <c r="O298" s="340">
        <v>-26296260</v>
      </c>
      <c r="P298" s="340">
        <v>-48009692</v>
      </c>
      <c r="Q298" s="340">
        <v>-78908751</v>
      </c>
      <c r="R298" s="340">
        <v>-173414011</v>
      </c>
      <c r="S298" s="340">
        <v>-54763568</v>
      </c>
      <c r="T298" s="340">
        <f t="shared" si="230"/>
        <v>-45040945</v>
      </c>
      <c r="U298" s="288">
        <f t="shared" si="231"/>
        <v>-45040945</v>
      </c>
      <c r="V298" s="27">
        <f t="shared" si="232"/>
        <v>0</v>
      </c>
      <c r="W298" s="217">
        <v>0</v>
      </c>
      <c r="X298" s="217">
        <f t="shared" si="224"/>
        <v>0</v>
      </c>
      <c r="Y298" s="261" t="s">
        <v>310</v>
      </c>
      <c r="Z298" s="257">
        <f>SUMIF('Allocation Factors'!$B$3:$B$88,'Accumulated Deferred Income Tax'!Y298,'Allocation Factors'!$P$3:$P$88)</f>
        <v>0</v>
      </c>
      <c r="AA298" s="258">
        <f t="shared" ref="AA298" si="235">ROUND(V298*Z298,0)</f>
        <v>0</v>
      </c>
      <c r="AB298" s="258">
        <f t="shared" ref="AB298:AB349" si="236">ROUND(W298*Z298,0)</f>
        <v>0</v>
      </c>
      <c r="AC298" s="27">
        <f t="shared" si="234"/>
        <v>0</v>
      </c>
    </row>
    <row r="299" spans="1:29" s="178" customFormat="1">
      <c r="A299" s="26">
        <v>287675</v>
      </c>
      <c r="B299" s="26">
        <v>283</v>
      </c>
      <c r="C299" s="25" t="s">
        <v>413</v>
      </c>
      <c r="D299" s="259">
        <v>740.1</v>
      </c>
      <c r="E299" s="302" t="s">
        <v>8</v>
      </c>
      <c r="F299" s="256" t="s">
        <v>9</v>
      </c>
      <c r="G299" s="288">
        <v>-761564</v>
      </c>
      <c r="H299" s="288">
        <v>-749630</v>
      </c>
      <c r="I299" s="288">
        <v>-737696</v>
      </c>
      <c r="J299" s="288">
        <v>-725762</v>
      </c>
      <c r="K299" s="288">
        <v>-713758</v>
      </c>
      <c r="L299" s="288">
        <v>-702198</v>
      </c>
      <c r="M299" s="288">
        <v>-697297</v>
      </c>
      <c r="N299" s="340">
        <v>-678937</v>
      </c>
      <c r="O299" s="340">
        <v>-670690</v>
      </c>
      <c r="P299" s="340">
        <v>-662443</v>
      </c>
      <c r="Q299" s="340">
        <v>-654195</v>
      </c>
      <c r="R299" s="340">
        <v>-645948</v>
      </c>
      <c r="S299" s="340">
        <v>-637701</v>
      </c>
      <c r="T299" s="340">
        <f t="shared" si="230"/>
        <v>-694849</v>
      </c>
      <c r="U299" s="288">
        <f t="shared" si="231"/>
        <v>-694849</v>
      </c>
      <c r="V299" s="27">
        <f t="shared" si="232"/>
        <v>-694849</v>
      </c>
      <c r="W299" s="217">
        <v>0</v>
      </c>
      <c r="X299" s="217">
        <f t="shared" si="224"/>
        <v>-694849</v>
      </c>
      <c r="Y299" s="26" t="s">
        <v>15</v>
      </c>
      <c r="Z299" s="257">
        <f>SUMIF('Allocation Factors'!$B$3:$B$88,'Accumulated Deferred Income Tax'!Y299,'Allocation Factors'!$P$3:$P$88)</f>
        <v>6.8841450639549967E-2</v>
      </c>
      <c r="AA299" s="258">
        <f t="shared" si="233"/>
        <v>-47834</v>
      </c>
      <c r="AB299" s="258">
        <f t="shared" si="236"/>
        <v>0</v>
      </c>
      <c r="AC299" s="27">
        <f t="shared" si="234"/>
        <v>-47834</v>
      </c>
    </row>
    <row r="300" spans="1:29" s="191" customFormat="1">
      <c r="A300" s="26">
        <v>287685</v>
      </c>
      <c r="B300" s="26">
        <v>283</v>
      </c>
      <c r="C300" s="25" t="s">
        <v>645</v>
      </c>
      <c r="D300" s="259">
        <v>425.38</v>
      </c>
      <c r="E300" s="302" t="s">
        <v>8</v>
      </c>
      <c r="F300" s="256" t="s">
        <v>9</v>
      </c>
      <c r="G300" s="288">
        <v>0</v>
      </c>
      <c r="H300" s="288">
        <v>0</v>
      </c>
      <c r="I300" s="288">
        <v>0</v>
      </c>
      <c r="J300" s="288">
        <v>-3954</v>
      </c>
      <c r="K300" s="288">
        <v>-3641</v>
      </c>
      <c r="L300" s="288">
        <v>0</v>
      </c>
      <c r="M300" s="288">
        <v>0</v>
      </c>
      <c r="N300" s="340">
        <v>-10213</v>
      </c>
      <c r="O300" s="340">
        <v>-36341</v>
      </c>
      <c r="P300" s="340">
        <v>-61823</v>
      </c>
      <c r="Q300" s="340">
        <v>-74343</v>
      </c>
      <c r="R300" s="340">
        <v>-86504</v>
      </c>
      <c r="S300" s="340">
        <v>-103599</v>
      </c>
      <c r="T300" s="340">
        <f t="shared" si="230"/>
        <v>-27385</v>
      </c>
      <c r="U300" s="288">
        <f t="shared" si="231"/>
        <v>-27385</v>
      </c>
      <c r="V300" s="27">
        <f t="shared" si="232"/>
        <v>-27385</v>
      </c>
      <c r="W300" s="217">
        <v>0</v>
      </c>
      <c r="X300" s="217">
        <f t="shared" si="224"/>
        <v>-27385</v>
      </c>
      <c r="Y300" s="26" t="s">
        <v>27</v>
      </c>
      <c r="Z300" s="257">
        <f>SUMIF('Allocation Factors'!$B$3:$B$88,'Accumulated Deferred Income Tax'!Y300,'Allocation Factors'!$P$3:$P$88)</f>
        <v>0</v>
      </c>
      <c r="AA300" s="258">
        <f t="shared" ref="AA300" si="237">ROUND(V300*Z300,0)</f>
        <v>0</v>
      </c>
      <c r="AB300" s="258">
        <f t="shared" si="236"/>
        <v>0</v>
      </c>
      <c r="AC300" s="27">
        <f t="shared" si="234"/>
        <v>0</v>
      </c>
    </row>
    <row r="301" spans="1:29">
      <c r="A301" s="26">
        <v>287708</v>
      </c>
      <c r="B301" s="26">
        <v>283</v>
      </c>
      <c r="C301" s="25" t="s">
        <v>377</v>
      </c>
      <c r="D301" s="259">
        <v>210.2</v>
      </c>
      <c r="E301" s="302" t="s">
        <v>8</v>
      </c>
      <c r="F301" s="256" t="s">
        <v>9</v>
      </c>
      <c r="G301" s="288">
        <v>-5112539</v>
      </c>
      <c r="H301" s="288">
        <v>-5124640</v>
      </c>
      <c r="I301" s="288">
        <v>-5136741</v>
      </c>
      <c r="J301" s="288">
        <v>-5148843</v>
      </c>
      <c r="K301" s="288">
        <v>-5160440</v>
      </c>
      <c r="L301" s="288">
        <v>-5173045</v>
      </c>
      <c r="M301" s="288">
        <v>-5295231</v>
      </c>
      <c r="N301" s="340">
        <v>-5295231</v>
      </c>
      <c r="O301" s="340">
        <v>-5295231</v>
      </c>
      <c r="P301" s="340">
        <v>-5339862</v>
      </c>
      <c r="Q301" s="340">
        <v>-5354739</v>
      </c>
      <c r="R301" s="340">
        <v>-5369616</v>
      </c>
      <c r="S301" s="340">
        <v>-5592644</v>
      </c>
      <c r="T301" s="340">
        <f t="shared" si="230"/>
        <v>-5253851</v>
      </c>
      <c r="U301" s="288">
        <f t="shared" si="231"/>
        <v>-5253851</v>
      </c>
      <c r="V301" s="27">
        <f t="shared" si="232"/>
        <v>-5253851</v>
      </c>
      <c r="W301" s="217">
        <v>0</v>
      </c>
      <c r="X301" s="217">
        <f t="shared" si="224"/>
        <v>-5253851</v>
      </c>
      <c r="Y301" s="26" t="s">
        <v>45</v>
      </c>
      <c r="Z301" s="257">
        <f>SUMIF('Allocation Factors'!$B$3:$B$88,'Accumulated Deferred Income Tax'!Y301,'Allocation Factors'!$P$3:$P$88)</f>
        <v>7.0845810240555071E-2</v>
      </c>
      <c r="AA301" s="258">
        <f t="shared" si="233"/>
        <v>-372213</v>
      </c>
      <c r="AB301" s="258">
        <f t="shared" si="236"/>
        <v>0</v>
      </c>
      <c r="AC301" s="27">
        <f t="shared" si="234"/>
        <v>-372213</v>
      </c>
    </row>
    <row r="302" spans="1:29">
      <c r="A302" s="26">
        <v>287738</v>
      </c>
      <c r="B302" s="26">
        <v>283</v>
      </c>
      <c r="C302" s="25" t="s">
        <v>715</v>
      </c>
      <c r="D302" s="259">
        <v>320.27</v>
      </c>
      <c r="E302" s="302" t="s">
        <v>8</v>
      </c>
      <c r="F302" s="261" t="s">
        <v>312</v>
      </c>
      <c r="G302" s="288">
        <v>-103189035</v>
      </c>
      <c r="H302" s="288">
        <v>-102784352</v>
      </c>
      <c r="I302" s="288">
        <v>-79570055</v>
      </c>
      <c r="J302" s="288">
        <v>-79219311</v>
      </c>
      <c r="K302" s="288">
        <v>-78860865</v>
      </c>
      <c r="L302" s="288">
        <v>-78517823</v>
      </c>
      <c r="M302" s="288">
        <v>-67543830</v>
      </c>
      <c r="N302" s="340">
        <v>-67338688</v>
      </c>
      <c r="O302" s="340">
        <v>-67045950</v>
      </c>
      <c r="P302" s="340">
        <v>-66753211</v>
      </c>
      <c r="Q302" s="340">
        <v>-66460473</v>
      </c>
      <c r="R302" s="340">
        <v>-66167734</v>
      </c>
      <c r="S302" s="340">
        <v>-65874995</v>
      </c>
      <c r="T302" s="340">
        <f t="shared" si="230"/>
        <v>-75399526</v>
      </c>
      <c r="U302" s="288">
        <f t="shared" si="231"/>
        <v>-75399526</v>
      </c>
      <c r="V302" s="27">
        <f t="shared" si="232"/>
        <v>0</v>
      </c>
      <c r="W302" s="217">
        <v>0</v>
      </c>
      <c r="X302" s="217">
        <f t="shared" si="224"/>
        <v>0</v>
      </c>
      <c r="Y302" s="261" t="s">
        <v>310</v>
      </c>
      <c r="Z302" s="257">
        <f>SUMIF('Allocation Factors'!$B$3:$B$88,'Accumulated Deferred Income Tax'!Y302,'Allocation Factors'!$P$3:$P$88)</f>
        <v>0</v>
      </c>
      <c r="AA302" s="258">
        <f t="shared" si="233"/>
        <v>0</v>
      </c>
      <c r="AB302" s="357">
        <f t="shared" si="236"/>
        <v>0</v>
      </c>
      <c r="AC302" s="27">
        <f t="shared" si="234"/>
        <v>0</v>
      </c>
    </row>
    <row r="303" spans="1:29">
      <c r="A303" s="26">
        <v>287739</v>
      </c>
      <c r="B303" s="26">
        <v>283</v>
      </c>
      <c r="C303" s="25" t="s">
        <v>716</v>
      </c>
      <c r="D303" s="259">
        <v>320.27999999999997</v>
      </c>
      <c r="E303" s="302" t="s">
        <v>8</v>
      </c>
      <c r="F303" s="261" t="s">
        <v>312</v>
      </c>
      <c r="G303" s="288">
        <v>412016</v>
      </c>
      <c r="H303" s="288">
        <v>396534</v>
      </c>
      <c r="I303" s="288">
        <v>564988</v>
      </c>
      <c r="J303" s="288">
        <v>365468</v>
      </c>
      <c r="K303" s="288">
        <v>349849</v>
      </c>
      <c r="L303" s="288">
        <v>365468</v>
      </c>
      <c r="M303" s="288">
        <v>318612</v>
      </c>
      <c r="N303" s="340">
        <v>299774</v>
      </c>
      <c r="O303" s="340">
        <v>280902</v>
      </c>
      <c r="P303" s="340">
        <v>260774</v>
      </c>
      <c r="Q303" s="340">
        <v>241835</v>
      </c>
      <c r="R303" s="340">
        <v>222863</v>
      </c>
      <c r="S303" s="340">
        <v>202626</v>
      </c>
      <c r="T303" s="340">
        <f t="shared" si="230"/>
        <v>331199</v>
      </c>
      <c r="U303" s="288">
        <f t="shared" si="231"/>
        <v>331199</v>
      </c>
      <c r="V303" s="27">
        <f t="shared" si="232"/>
        <v>0</v>
      </c>
      <c r="W303" s="217">
        <v>0</v>
      </c>
      <c r="X303" s="217">
        <f t="shared" si="224"/>
        <v>0</v>
      </c>
      <c r="Y303" s="261" t="s">
        <v>310</v>
      </c>
      <c r="Z303" s="257">
        <f>SUMIF('Allocation Factors'!$B$3:$B$88,'Accumulated Deferred Income Tax'!Y303,'Allocation Factors'!$P$3:$P$88)</f>
        <v>0</v>
      </c>
      <c r="AA303" s="258">
        <f t="shared" si="233"/>
        <v>0</v>
      </c>
      <c r="AB303" s="357">
        <f t="shared" si="236"/>
        <v>0</v>
      </c>
      <c r="AC303" s="27">
        <f t="shared" si="234"/>
        <v>0</v>
      </c>
    </row>
    <row r="304" spans="1:29">
      <c r="A304" s="26">
        <v>287770</v>
      </c>
      <c r="B304" s="26">
        <v>283</v>
      </c>
      <c r="C304" s="25" t="s">
        <v>420</v>
      </c>
      <c r="D304" s="259">
        <v>120.205</v>
      </c>
      <c r="E304" s="302" t="s">
        <v>8</v>
      </c>
      <c r="F304" s="26" t="s">
        <v>9</v>
      </c>
      <c r="G304" s="288">
        <v>-906263</v>
      </c>
      <c r="H304" s="288">
        <v>-906263</v>
      </c>
      <c r="I304" s="288">
        <v>-906263</v>
      </c>
      <c r="J304" s="288">
        <v>-799028</v>
      </c>
      <c r="K304" s="288">
        <v>-798950</v>
      </c>
      <c r="L304" s="288">
        <v>-799028</v>
      </c>
      <c r="M304" s="288">
        <v>-944320</v>
      </c>
      <c r="N304" s="340">
        <v>-944320</v>
      </c>
      <c r="O304" s="340">
        <v>-944320</v>
      </c>
      <c r="P304" s="340">
        <v>-881292</v>
      </c>
      <c r="Q304" s="340">
        <v>-881292</v>
      </c>
      <c r="R304" s="340">
        <v>-881292</v>
      </c>
      <c r="S304" s="340">
        <v>-689039</v>
      </c>
      <c r="T304" s="340">
        <f t="shared" si="230"/>
        <v>-873668</v>
      </c>
      <c r="U304" s="288">
        <f t="shared" si="231"/>
        <v>-873668</v>
      </c>
      <c r="V304" s="27">
        <f t="shared" si="232"/>
        <v>-873668</v>
      </c>
      <c r="W304" s="217">
        <v>0</v>
      </c>
      <c r="X304" s="217">
        <f t="shared" si="224"/>
        <v>-873668</v>
      </c>
      <c r="Y304" s="261" t="s">
        <v>14</v>
      </c>
      <c r="Z304" s="257">
        <f>SUMIF('Allocation Factors'!$B$3:$B$88,'Accumulated Deferred Income Tax'!Y304,'Allocation Factors'!$P$3:$P$88)</f>
        <v>0</v>
      </c>
      <c r="AA304" s="258">
        <f t="shared" si="233"/>
        <v>0</v>
      </c>
      <c r="AB304" s="258">
        <f t="shared" si="236"/>
        <v>0</v>
      </c>
      <c r="AC304" s="27">
        <f t="shared" si="234"/>
        <v>0</v>
      </c>
    </row>
    <row r="305" spans="1:29">
      <c r="A305" s="26">
        <v>287772</v>
      </c>
      <c r="B305" s="26">
        <v>283</v>
      </c>
      <c r="C305" s="84" t="s">
        <v>625</v>
      </c>
      <c r="D305" s="259">
        <v>505.8</v>
      </c>
      <c r="E305" s="302" t="s">
        <v>8</v>
      </c>
      <c r="F305" s="26" t="s">
        <v>9</v>
      </c>
      <c r="G305" s="288">
        <v>-3</v>
      </c>
      <c r="H305" s="288">
        <v>0</v>
      </c>
      <c r="I305" s="288">
        <v>0</v>
      </c>
      <c r="J305" s="288">
        <v>0</v>
      </c>
      <c r="K305" s="288">
        <v>0</v>
      </c>
      <c r="L305" s="288">
        <v>0</v>
      </c>
      <c r="M305" s="288">
        <v>0</v>
      </c>
      <c r="N305" s="340">
        <v>0</v>
      </c>
      <c r="O305" s="340">
        <v>0</v>
      </c>
      <c r="P305" s="340">
        <v>0</v>
      </c>
      <c r="Q305" s="340">
        <v>0</v>
      </c>
      <c r="R305" s="340">
        <v>0</v>
      </c>
      <c r="S305" s="340">
        <v>0</v>
      </c>
      <c r="T305" s="340">
        <f t="shared" si="230"/>
        <v>0</v>
      </c>
      <c r="U305" s="288">
        <f t="shared" si="231"/>
        <v>0</v>
      </c>
      <c r="V305" s="27">
        <f t="shared" si="232"/>
        <v>0</v>
      </c>
      <c r="W305" s="217">
        <v>0</v>
      </c>
      <c r="X305" s="217">
        <f t="shared" si="224"/>
        <v>0</v>
      </c>
      <c r="Y305" s="261" t="s">
        <v>153</v>
      </c>
      <c r="Z305" s="257">
        <f>SUMIF('Allocation Factors'!$B$3:$B$88,'Accumulated Deferred Income Tax'!Y305,'Allocation Factors'!$P$3:$P$88)</f>
        <v>0.22613352113854845</v>
      </c>
      <c r="AA305" s="258">
        <f t="shared" ref="AA305" si="238">ROUND(V305*Z305,0)</f>
        <v>0</v>
      </c>
      <c r="AB305" s="258">
        <f t="shared" si="236"/>
        <v>0</v>
      </c>
      <c r="AC305" s="27">
        <f t="shared" si="234"/>
        <v>0</v>
      </c>
    </row>
    <row r="306" spans="1:29">
      <c r="A306" s="26">
        <v>287781</v>
      </c>
      <c r="B306" s="26">
        <v>283</v>
      </c>
      <c r="C306" s="84" t="s">
        <v>731</v>
      </c>
      <c r="D306" s="259">
        <v>415.87</v>
      </c>
      <c r="E306" s="302" t="s">
        <v>8</v>
      </c>
      <c r="F306" s="256" t="s">
        <v>9</v>
      </c>
      <c r="G306" s="288">
        <v>-139958</v>
      </c>
      <c r="H306" s="288">
        <v>-265459</v>
      </c>
      <c r="I306" s="288">
        <v>-98848</v>
      </c>
      <c r="J306" s="288">
        <v>-191307</v>
      </c>
      <c r="K306" s="288">
        <v>-207781</v>
      </c>
      <c r="L306" s="288">
        <v>0</v>
      </c>
      <c r="M306" s="288">
        <v>-49203</v>
      </c>
      <c r="N306" s="340">
        <v>465625</v>
      </c>
      <c r="O306" s="340">
        <v>0</v>
      </c>
      <c r="P306" s="340">
        <v>-107753</v>
      </c>
      <c r="Q306" s="340">
        <v>0</v>
      </c>
      <c r="R306" s="340">
        <v>0</v>
      </c>
      <c r="S306" s="340">
        <v>-942328</v>
      </c>
      <c r="T306" s="340">
        <f t="shared" si="230"/>
        <v>-82989</v>
      </c>
      <c r="U306" s="288">
        <f t="shared" si="231"/>
        <v>-82989</v>
      </c>
      <c r="V306" s="27">
        <f t="shared" si="232"/>
        <v>-82989</v>
      </c>
      <c r="W306" s="217">
        <v>0</v>
      </c>
      <c r="X306" s="217">
        <f t="shared" si="224"/>
        <v>-82989</v>
      </c>
      <c r="Y306" s="26" t="s">
        <v>14</v>
      </c>
      <c r="Z306" s="257">
        <f>SUMIF('Allocation Factors'!$B$3:$B$88,'Accumulated Deferred Income Tax'!Y306,'Allocation Factors'!$P$3:$P$88)</f>
        <v>0</v>
      </c>
      <c r="AA306" s="258">
        <f t="shared" si="233"/>
        <v>0</v>
      </c>
      <c r="AB306" s="258">
        <f t="shared" si="236"/>
        <v>0</v>
      </c>
      <c r="AC306" s="27">
        <f t="shared" si="234"/>
        <v>0</v>
      </c>
    </row>
    <row r="307" spans="1:29">
      <c r="A307" s="26">
        <v>287783</v>
      </c>
      <c r="B307" s="26">
        <v>283</v>
      </c>
      <c r="C307" s="25" t="s">
        <v>441</v>
      </c>
      <c r="D307" s="259">
        <v>415.88</v>
      </c>
      <c r="E307" s="302" t="s">
        <v>8</v>
      </c>
      <c r="F307" s="261" t="s">
        <v>312</v>
      </c>
      <c r="G307" s="288">
        <v>157194</v>
      </c>
      <c r="H307" s="288">
        <v>155762</v>
      </c>
      <c r="I307" s="288">
        <v>147276</v>
      </c>
      <c r="J307" s="288">
        <v>134974</v>
      </c>
      <c r="K307" s="288">
        <v>114818</v>
      </c>
      <c r="L307" s="288">
        <v>103580</v>
      </c>
      <c r="M307" s="288">
        <v>85990</v>
      </c>
      <c r="N307" s="340">
        <v>73606</v>
      </c>
      <c r="O307" s="340">
        <v>69876</v>
      </c>
      <c r="P307" s="340">
        <v>62957</v>
      </c>
      <c r="Q307" s="340">
        <v>47812</v>
      </c>
      <c r="R307" s="340">
        <v>39268</v>
      </c>
      <c r="S307" s="340">
        <v>33317</v>
      </c>
      <c r="T307" s="340">
        <f t="shared" si="230"/>
        <v>94265</v>
      </c>
      <c r="U307" s="288">
        <f t="shared" si="231"/>
        <v>94265</v>
      </c>
      <c r="V307" s="27">
        <f t="shared" si="232"/>
        <v>0</v>
      </c>
      <c r="W307" s="217">
        <v>0</v>
      </c>
      <c r="X307" s="217">
        <f t="shared" si="224"/>
        <v>0</v>
      </c>
      <c r="Y307" s="256" t="s">
        <v>310</v>
      </c>
      <c r="Z307" s="257">
        <f>SUMIF('Allocation Factors'!$B$3:$B$88,'Accumulated Deferred Income Tax'!Y307,'Allocation Factors'!$P$3:$P$88)</f>
        <v>0</v>
      </c>
      <c r="AA307" s="258">
        <f t="shared" si="233"/>
        <v>0</v>
      </c>
      <c r="AB307" s="258">
        <f t="shared" si="236"/>
        <v>0</v>
      </c>
      <c r="AC307" s="27">
        <f t="shared" si="234"/>
        <v>0</v>
      </c>
    </row>
    <row r="308" spans="1:29">
      <c r="A308" s="26">
        <v>287840</v>
      </c>
      <c r="B308" s="26">
        <v>283</v>
      </c>
      <c r="C308" s="84" t="s">
        <v>334</v>
      </c>
      <c r="D308" s="259">
        <v>415.41</v>
      </c>
      <c r="E308" s="302" t="s">
        <v>8</v>
      </c>
      <c r="F308" s="26" t="s">
        <v>9</v>
      </c>
      <c r="G308" s="288">
        <v>-68930513</v>
      </c>
      <c r="H308" s="288">
        <v>-68942316</v>
      </c>
      <c r="I308" s="288">
        <v>-68954120</v>
      </c>
      <c r="J308" s="288">
        <v>-68938694</v>
      </c>
      <c r="K308" s="288">
        <v>-68943661</v>
      </c>
      <c r="L308" s="288">
        <v>-68962092</v>
      </c>
      <c r="M308" s="288">
        <v>-47792142</v>
      </c>
      <c r="N308" s="340">
        <v>-47806381</v>
      </c>
      <c r="O308" s="340">
        <v>-47820620</v>
      </c>
      <c r="P308" s="340">
        <v>-47834859</v>
      </c>
      <c r="Q308" s="340">
        <v>-47849098</v>
      </c>
      <c r="R308" s="340">
        <v>-47863337</v>
      </c>
      <c r="S308" s="340">
        <v>-47877576</v>
      </c>
      <c r="T308" s="340">
        <f t="shared" si="230"/>
        <v>-57509280</v>
      </c>
      <c r="U308" s="288">
        <f t="shared" si="231"/>
        <v>-57509280</v>
      </c>
      <c r="V308" s="27">
        <f t="shared" si="232"/>
        <v>-57509280</v>
      </c>
      <c r="W308" s="27">
        <v>0</v>
      </c>
      <c r="X308" s="217">
        <f t="shared" si="224"/>
        <v>-57509280</v>
      </c>
      <c r="Y308" s="261" t="s">
        <v>102</v>
      </c>
      <c r="Z308" s="257">
        <f>SUMIF('Allocation Factors'!$B$3:$B$88,'Accumulated Deferred Income Tax'!Y308,'Allocation Factors'!$P$3:$P$88)</f>
        <v>0</v>
      </c>
      <c r="AA308" s="258">
        <f t="shared" si="233"/>
        <v>0</v>
      </c>
      <c r="AB308" s="258">
        <f t="shared" si="236"/>
        <v>0</v>
      </c>
      <c r="AC308" s="27">
        <f t="shared" si="234"/>
        <v>0</v>
      </c>
    </row>
    <row r="309" spans="1:29">
      <c r="A309" s="26">
        <v>287841</v>
      </c>
      <c r="B309" s="26">
        <v>283</v>
      </c>
      <c r="C309" s="84" t="s">
        <v>430</v>
      </c>
      <c r="D309" s="259">
        <v>415.411</v>
      </c>
      <c r="E309" s="302" t="s">
        <v>8</v>
      </c>
      <c r="F309" s="261" t="s">
        <v>9</v>
      </c>
      <c r="G309" s="288">
        <v>637412</v>
      </c>
      <c r="H309" s="288">
        <v>637611</v>
      </c>
      <c r="I309" s="288">
        <v>637809</v>
      </c>
      <c r="J309" s="288">
        <v>637579</v>
      </c>
      <c r="K309" s="288">
        <v>637712</v>
      </c>
      <c r="L309" s="288">
        <v>637972</v>
      </c>
      <c r="M309" s="288">
        <v>310619</v>
      </c>
      <c r="N309" s="340">
        <v>310858</v>
      </c>
      <c r="O309" s="340">
        <v>311097</v>
      </c>
      <c r="P309" s="340">
        <v>311336</v>
      </c>
      <c r="Q309" s="340">
        <v>311576</v>
      </c>
      <c r="R309" s="340">
        <v>311815</v>
      </c>
      <c r="S309" s="340">
        <v>312054</v>
      </c>
      <c r="T309" s="340">
        <f t="shared" si="230"/>
        <v>460893</v>
      </c>
      <c r="U309" s="288">
        <f t="shared" si="231"/>
        <v>460893</v>
      </c>
      <c r="V309" s="27">
        <f t="shared" si="232"/>
        <v>460893</v>
      </c>
      <c r="W309" s="217">
        <v>0</v>
      </c>
      <c r="X309" s="217">
        <f t="shared" si="224"/>
        <v>460893</v>
      </c>
      <c r="Y309" s="261" t="s">
        <v>16</v>
      </c>
      <c r="Z309" s="257">
        <f>SUMIF('Allocation Factors'!$B$3:$B$88,'Accumulated Deferred Income Tax'!Y309,'Allocation Factors'!$P$3:$P$88)</f>
        <v>0</v>
      </c>
      <c r="AA309" s="258">
        <f t="shared" si="233"/>
        <v>0</v>
      </c>
      <c r="AB309" s="258">
        <f t="shared" si="236"/>
        <v>0</v>
      </c>
      <c r="AC309" s="27">
        <f t="shared" si="234"/>
        <v>0</v>
      </c>
    </row>
    <row r="310" spans="1:29">
      <c r="A310" s="26">
        <v>287842</v>
      </c>
      <c r="B310" s="26">
        <v>283</v>
      </c>
      <c r="C310" s="84" t="s">
        <v>431</v>
      </c>
      <c r="D310" s="259">
        <v>415.41199999999998</v>
      </c>
      <c r="E310" s="302" t="s">
        <v>8</v>
      </c>
      <c r="F310" s="261" t="s">
        <v>9</v>
      </c>
      <c r="G310" s="288">
        <v>657138</v>
      </c>
      <c r="H310" s="288">
        <v>664961</v>
      </c>
      <c r="I310" s="288">
        <v>672785</v>
      </c>
      <c r="J310" s="288">
        <v>680608</v>
      </c>
      <c r="K310" s="288">
        <v>688364</v>
      </c>
      <c r="L310" s="288">
        <v>696255</v>
      </c>
      <c r="M310" s="288">
        <v>704079</v>
      </c>
      <c r="N310" s="340">
        <v>684521</v>
      </c>
      <c r="O310" s="340">
        <v>664963</v>
      </c>
      <c r="P310" s="340">
        <v>645406</v>
      </c>
      <c r="Q310" s="340">
        <v>625848</v>
      </c>
      <c r="R310" s="340">
        <v>606290</v>
      </c>
      <c r="S310" s="340">
        <v>586733</v>
      </c>
      <c r="T310" s="340">
        <f t="shared" si="230"/>
        <v>663001</v>
      </c>
      <c r="U310" s="288">
        <f t="shared" si="231"/>
        <v>663001</v>
      </c>
      <c r="V310" s="27">
        <f t="shared" si="232"/>
        <v>663001</v>
      </c>
      <c r="W310" s="217">
        <v>0</v>
      </c>
      <c r="X310" s="217">
        <f t="shared" si="224"/>
        <v>663001</v>
      </c>
      <c r="Y310" s="261" t="s">
        <v>27</v>
      </c>
      <c r="Z310" s="257">
        <f>SUMIF('Allocation Factors'!$B$3:$B$88,'Accumulated Deferred Income Tax'!Y310,'Allocation Factors'!$P$3:$P$88)</f>
        <v>0</v>
      </c>
      <c r="AA310" s="258">
        <f t="shared" si="233"/>
        <v>0</v>
      </c>
      <c r="AB310" s="258">
        <f t="shared" si="236"/>
        <v>0</v>
      </c>
      <c r="AC310" s="27">
        <f t="shared" si="234"/>
        <v>0</v>
      </c>
    </row>
    <row r="311" spans="1:29">
      <c r="A311" s="26">
        <v>287843</v>
      </c>
      <c r="B311" s="26">
        <v>283</v>
      </c>
      <c r="C311" s="84" t="s">
        <v>432</v>
      </c>
      <c r="D311" s="259">
        <v>415.41300000000001</v>
      </c>
      <c r="E311" s="302" t="s">
        <v>8</v>
      </c>
      <c r="F311" s="261" t="s">
        <v>9</v>
      </c>
      <c r="G311" s="288">
        <v>2330252</v>
      </c>
      <c r="H311" s="288">
        <v>2256714</v>
      </c>
      <c r="I311" s="288">
        <v>2183015</v>
      </c>
      <c r="J311" s="288">
        <v>2109154</v>
      </c>
      <c r="K311" s="288">
        <v>2034932</v>
      </c>
      <c r="L311" s="288">
        <v>1960946</v>
      </c>
      <c r="M311" s="288">
        <v>1984600</v>
      </c>
      <c r="N311" s="340">
        <v>1910089</v>
      </c>
      <c r="O311" s="340">
        <v>1835415</v>
      </c>
      <c r="P311" s="340">
        <v>1760578</v>
      </c>
      <c r="Q311" s="340">
        <v>1685577</v>
      </c>
      <c r="R311" s="340">
        <v>1610411</v>
      </c>
      <c r="S311" s="340">
        <v>1535080</v>
      </c>
      <c r="T311" s="340">
        <f t="shared" si="230"/>
        <v>1938675</v>
      </c>
      <c r="U311" s="288">
        <f t="shared" si="231"/>
        <v>1938675</v>
      </c>
      <c r="V311" s="27">
        <f t="shared" si="232"/>
        <v>1938675</v>
      </c>
      <c r="W311" s="217">
        <v>0</v>
      </c>
      <c r="X311" s="217">
        <f t="shared" si="224"/>
        <v>1938675</v>
      </c>
      <c r="Y311" s="261" t="s">
        <v>28</v>
      </c>
      <c r="Z311" s="257">
        <f>SUMIF('Allocation Factors'!$B$3:$B$88,'Accumulated Deferred Income Tax'!Y311,'Allocation Factors'!$P$3:$P$88)</f>
        <v>0</v>
      </c>
      <c r="AA311" s="258">
        <f t="shared" si="233"/>
        <v>0</v>
      </c>
      <c r="AB311" s="258">
        <f t="shared" si="236"/>
        <v>0</v>
      </c>
      <c r="AC311" s="27">
        <f t="shared" si="234"/>
        <v>0</v>
      </c>
    </row>
    <row r="312" spans="1:29">
      <c r="A312" s="26">
        <v>287844</v>
      </c>
      <c r="B312" s="26">
        <v>283</v>
      </c>
      <c r="C312" s="84" t="s">
        <v>433</v>
      </c>
      <c r="D312" s="259">
        <v>415.41399999999999</v>
      </c>
      <c r="E312" s="302" t="s">
        <v>8</v>
      </c>
      <c r="F312" s="261" t="s">
        <v>9</v>
      </c>
      <c r="G312" s="288">
        <v>227086</v>
      </c>
      <c r="H312" s="288">
        <v>227086</v>
      </c>
      <c r="I312" s="288">
        <v>227086</v>
      </c>
      <c r="J312" s="288">
        <v>227086</v>
      </c>
      <c r="K312" s="288">
        <v>227064</v>
      </c>
      <c r="L312" s="288">
        <v>227086</v>
      </c>
      <c r="M312" s="288">
        <v>0</v>
      </c>
      <c r="N312" s="340">
        <v>0</v>
      </c>
      <c r="O312" s="340">
        <v>0</v>
      </c>
      <c r="P312" s="340">
        <v>0</v>
      </c>
      <c r="Q312" s="340">
        <v>0</v>
      </c>
      <c r="R312" s="340">
        <v>0</v>
      </c>
      <c r="S312" s="340">
        <v>0</v>
      </c>
      <c r="T312" s="340">
        <f t="shared" si="230"/>
        <v>104079</v>
      </c>
      <c r="U312" s="288">
        <f t="shared" si="231"/>
        <v>104079</v>
      </c>
      <c r="V312" s="27">
        <f t="shared" si="232"/>
        <v>104079</v>
      </c>
      <c r="W312" s="217">
        <v>0</v>
      </c>
      <c r="X312" s="217">
        <f t="shared" si="224"/>
        <v>104079</v>
      </c>
      <c r="Y312" s="261" t="s">
        <v>26</v>
      </c>
      <c r="Z312" s="257">
        <f>SUMIF('Allocation Factors'!$B$3:$B$88,'Accumulated Deferred Income Tax'!Y312,'Allocation Factors'!$P$3:$P$88)</f>
        <v>0</v>
      </c>
      <c r="AA312" s="258">
        <f t="shared" si="233"/>
        <v>0</v>
      </c>
      <c r="AB312" s="258">
        <f t="shared" si="236"/>
        <v>0</v>
      </c>
      <c r="AC312" s="27">
        <f t="shared" si="234"/>
        <v>0</v>
      </c>
    </row>
    <row r="313" spans="1:29">
      <c r="A313" s="26">
        <v>287845</v>
      </c>
      <c r="B313" s="26">
        <v>283</v>
      </c>
      <c r="C313" s="84" t="s">
        <v>434</v>
      </c>
      <c r="D313" s="259">
        <v>415.41500000000002</v>
      </c>
      <c r="E313" s="302" t="s">
        <v>8</v>
      </c>
      <c r="F313" s="261" t="s">
        <v>312</v>
      </c>
      <c r="G313" s="288">
        <v>2524500</v>
      </c>
      <c r="H313" s="288">
        <v>2524608</v>
      </c>
      <c r="I313" s="288">
        <v>2524715</v>
      </c>
      <c r="J313" s="288">
        <v>2522907</v>
      </c>
      <c r="K313" s="288">
        <v>2522761</v>
      </c>
      <c r="L313" s="288">
        <v>2523107</v>
      </c>
      <c r="M313" s="288">
        <v>1054041</v>
      </c>
      <c r="N313" s="340">
        <v>1054140</v>
      </c>
      <c r="O313" s="340">
        <v>1054238</v>
      </c>
      <c r="P313" s="340">
        <v>1054337</v>
      </c>
      <c r="Q313" s="340">
        <v>1054436</v>
      </c>
      <c r="R313" s="340">
        <v>1054534</v>
      </c>
      <c r="S313" s="340">
        <v>1054633</v>
      </c>
      <c r="T313" s="340">
        <f t="shared" si="230"/>
        <v>1727783</v>
      </c>
      <c r="U313" s="288">
        <f t="shared" si="231"/>
        <v>1727783</v>
      </c>
      <c r="V313" s="27">
        <f t="shared" si="232"/>
        <v>0</v>
      </c>
      <c r="W313" s="217">
        <v>0</v>
      </c>
      <c r="X313" s="217">
        <f t="shared" si="224"/>
        <v>0</v>
      </c>
      <c r="Y313" s="261" t="s">
        <v>310</v>
      </c>
      <c r="Z313" s="257">
        <f>SUMIF('Allocation Factors'!$B$3:$B$88,'Accumulated Deferred Income Tax'!Y313,'Allocation Factors'!$P$3:$P$88)</f>
        <v>0</v>
      </c>
      <c r="AA313" s="258">
        <f t="shared" si="233"/>
        <v>0</v>
      </c>
      <c r="AB313" s="258">
        <f t="shared" si="236"/>
        <v>0</v>
      </c>
      <c r="AC313" s="27">
        <f t="shared" si="234"/>
        <v>0</v>
      </c>
    </row>
    <row r="314" spans="1:29">
      <c r="A314" s="26">
        <v>287846</v>
      </c>
      <c r="B314" s="26">
        <v>283</v>
      </c>
      <c r="C314" s="84" t="s">
        <v>493</v>
      </c>
      <c r="D314" s="259">
        <v>415.416</v>
      </c>
      <c r="E314" s="302" t="s">
        <v>8</v>
      </c>
      <c r="F314" s="261" t="s">
        <v>312</v>
      </c>
      <c r="G314" s="288">
        <v>812598</v>
      </c>
      <c r="H314" s="288">
        <v>812598</v>
      </c>
      <c r="I314" s="288">
        <v>812598</v>
      </c>
      <c r="J314" s="288">
        <v>812598</v>
      </c>
      <c r="K314" s="288">
        <v>812519</v>
      </c>
      <c r="L314" s="288">
        <v>812598</v>
      </c>
      <c r="M314" s="288">
        <v>720231</v>
      </c>
      <c r="N314" s="340">
        <v>727339</v>
      </c>
      <c r="O314" s="340">
        <v>734447</v>
      </c>
      <c r="P314" s="340">
        <v>741556</v>
      </c>
      <c r="Q314" s="340">
        <v>748664</v>
      </c>
      <c r="R314" s="340">
        <v>755772</v>
      </c>
      <c r="S314" s="340">
        <v>762880</v>
      </c>
      <c r="T314" s="340">
        <f t="shared" si="230"/>
        <v>773222</v>
      </c>
      <c r="U314" s="288">
        <f t="shared" si="231"/>
        <v>773222</v>
      </c>
      <c r="V314" s="27">
        <f t="shared" si="232"/>
        <v>0</v>
      </c>
      <c r="W314" s="217">
        <v>0</v>
      </c>
      <c r="X314" s="217">
        <f t="shared" si="224"/>
        <v>0</v>
      </c>
      <c r="Y314" s="261" t="s">
        <v>65</v>
      </c>
      <c r="Z314" s="257">
        <f>SUMIF('Allocation Factors'!$B$3:$B$88,'Accumulated Deferred Income Tax'!Y314,'Allocation Factors'!$P$3:$P$88)</f>
        <v>0</v>
      </c>
      <c r="AA314" s="258">
        <f t="shared" si="233"/>
        <v>0</v>
      </c>
      <c r="AB314" s="258">
        <f t="shared" si="236"/>
        <v>0</v>
      </c>
      <c r="AC314" s="27">
        <f t="shared" si="234"/>
        <v>0</v>
      </c>
    </row>
    <row r="315" spans="1:29">
      <c r="A315" s="26">
        <v>287848</v>
      </c>
      <c r="B315" s="26">
        <v>283</v>
      </c>
      <c r="C315" s="84" t="s">
        <v>379</v>
      </c>
      <c r="D315" s="259">
        <v>320.28100000000001</v>
      </c>
      <c r="E315" s="302" t="s">
        <v>8</v>
      </c>
      <c r="F315" s="26" t="s">
        <v>312</v>
      </c>
      <c r="G315" s="288">
        <v>-595182</v>
      </c>
      <c r="H315" s="288">
        <v>-580102</v>
      </c>
      <c r="I315" s="288">
        <v>-564988</v>
      </c>
      <c r="J315" s="288">
        <v>-549841</v>
      </c>
      <c r="K315" s="288">
        <v>-534608</v>
      </c>
      <c r="L315" s="288">
        <v>-519448</v>
      </c>
      <c r="M315" s="288">
        <v>-504201</v>
      </c>
      <c r="N315" s="340">
        <v>-485363</v>
      </c>
      <c r="O315" s="340">
        <v>-466492</v>
      </c>
      <c r="P315" s="340">
        <v>-447586</v>
      </c>
      <c r="Q315" s="340">
        <v>-428648</v>
      </c>
      <c r="R315" s="340">
        <v>-409675</v>
      </c>
      <c r="S315" s="340">
        <v>-390669</v>
      </c>
      <c r="T315" s="340">
        <f t="shared" si="230"/>
        <v>-498656</v>
      </c>
      <c r="U315" s="288">
        <f t="shared" si="231"/>
        <v>-498656</v>
      </c>
      <c r="V315" s="27">
        <f t="shared" si="232"/>
        <v>0</v>
      </c>
      <c r="W315" s="217">
        <v>0</v>
      </c>
      <c r="X315" s="217">
        <f t="shared" si="224"/>
        <v>0</v>
      </c>
      <c r="Y315" s="261" t="s">
        <v>310</v>
      </c>
      <c r="Z315" s="257">
        <f>SUMIF('Allocation Factors'!$B$3:$B$88,'Accumulated Deferred Income Tax'!Y315,'Allocation Factors'!$P$3:$P$88)</f>
        <v>0</v>
      </c>
      <c r="AA315" s="258">
        <f t="shared" si="233"/>
        <v>0</v>
      </c>
      <c r="AB315" s="357">
        <f>ROUND(W315*Z315,0)</f>
        <v>0</v>
      </c>
      <c r="AC315" s="27">
        <f t="shared" si="234"/>
        <v>0</v>
      </c>
    </row>
    <row r="316" spans="1:29">
      <c r="A316" s="26">
        <v>287849</v>
      </c>
      <c r="B316" s="26">
        <v>283</v>
      </c>
      <c r="C316" s="84" t="s">
        <v>333</v>
      </c>
      <c r="D316" s="259">
        <v>415.42399999999998</v>
      </c>
      <c r="E316" s="302" t="s">
        <v>8</v>
      </c>
      <c r="F316" s="26" t="s">
        <v>9</v>
      </c>
      <c r="G316" s="288">
        <v>29952417</v>
      </c>
      <c r="H316" s="288">
        <v>30052828</v>
      </c>
      <c r="I316" s="288">
        <v>30154048</v>
      </c>
      <c r="J316" s="288">
        <v>30255012</v>
      </c>
      <c r="K316" s="288">
        <v>30355155</v>
      </c>
      <c r="L316" s="288">
        <v>30462490</v>
      </c>
      <c r="M316" s="288">
        <v>11404388</v>
      </c>
      <c r="N316" s="340">
        <v>11516351</v>
      </c>
      <c r="O316" s="340">
        <v>11628526</v>
      </c>
      <c r="P316" s="340">
        <v>11740915</v>
      </c>
      <c r="Q316" s="340">
        <v>11853516</v>
      </c>
      <c r="R316" s="340">
        <v>11966331</v>
      </c>
      <c r="S316" s="340">
        <v>12079360</v>
      </c>
      <c r="T316" s="340">
        <f t="shared" si="230"/>
        <v>20200454</v>
      </c>
      <c r="U316" s="288">
        <f t="shared" si="231"/>
        <v>20200454</v>
      </c>
      <c r="V316" s="27">
        <f t="shared" si="232"/>
        <v>20200454</v>
      </c>
      <c r="W316" s="217">
        <v>0</v>
      </c>
      <c r="X316" s="217">
        <f t="shared" si="224"/>
        <v>20200454</v>
      </c>
      <c r="Y316" s="261" t="s">
        <v>102</v>
      </c>
      <c r="Z316" s="257">
        <f>SUMIF('Allocation Factors'!$B$3:$B$88,'Accumulated Deferred Income Tax'!Y316,'Allocation Factors'!$P$3:$P$88)</f>
        <v>0</v>
      </c>
      <c r="AA316" s="258">
        <f t="shared" si="233"/>
        <v>0</v>
      </c>
      <c r="AB316" s="258">
        <f t="shared" si="236"/>
        <v>0</v>
      </c>
      <c r="AC316" s="27">
        <f t="shared" si="234"/>
        <v>0</v>
      </c>
    </row>
    <row r="317" spans="1:29">
      <c r="A317" s="26">
        <v>287850</v>
      </c>
      <c r="B317" s="26">
        <v>283</v>
      </c>
      <c r="C317" s="84" t="s">
        <v>359</v>
      </c>
      <c r="D317" s="259">
        <v>415.42500000000001</v>
      </c>
      <c r="E317" s="302" t="s">
        <v>8</v>
      </c>
      <c r="F317" s="26" t="s">
        <v>9</v>
      </c>
      <c r="G317" s="288">
        <v>1168493</v>
      </c>
      <c r="H317" s="288">
        <v>1168492</v>
      </c>
      <c r="I317" s="288">
        <v>1168492</v>
      </c>
      <c r="J317" s="288">
        <v>1168492</v>
      </c>
      <c r="K317" s="288">
        <v>1168378</v>
      </c>
      <c r="L317" s="288">
        <v>1168492</v>
      </c>
      <c r="M317" s="288">
        <v>1168492</v>
      </c>
      <c r="N317" s="340">
        <v>1168492</v>
      </c>
      <c r="O317" s="340">
        <v>1168492</v>
      </c>
      <c r="P317" s="340">
        <v>1168492</v>
      </c>
      <c r="Q317" s="340">
        <v>1168492</v>
      </c>
      <c r="R317" s="340">
        <v>1168492</v>
      </c>
      <c r="S317" s="340">
        <v>1168492</v>
      </c>
      <c r="T317" s="340">
        <f t="shared" si="230"/>
        <v>1168483</v>
      </c>
      <c r="U317" s="288">
        <f t="shared" si="231"/>
        <v>1168483</v>
      </c>
      <c r="V317" s="27">
        <f t="shared" si="232"/>
        <v>1168483</v>
      </c>
      <c r="W317" s="217">
        <v>0</v>
      </c>
      <c r="X317" s="217">
        <f t="shared" si="224"/>
        <v>1168483</v>
      </c>
      <c r="Y317" s="261" t="s">
        <v>14</v>
      </c>
      <c r="Z317" s="257">
        <f>SUMIF('Allocation Factors'!$B$3:$B$88,'Accumulated Deferred Income Tax'!Y317,'Allocation Factors'!$P$3:$P$88)</f>
        <v>0</v>
      </c>
      <c r="AA317" s="258">
        <f t="shared" si="233"/>
        <v>0</v>
      </c>
      <c r="AB317" s="258">
        <f t="shared" si="236"/>
        <v>0</v>
      </c>
      <c r="AC317" s="27">
        <f t="shared" si="234"/>
        <v>0</v>
      </c>
    </row>
    <row r="318" spans="1:29">
      <c r="A318" s="26">
        <v>287855</v>
      </c>
      <c r="B318" s="26">
        <v>283</v>
      </c>
      <c r="C318" s="84" t="s">
        <v>435</v>
      </c>
      <c r="D318" s="259">
        <v>415.42099999999999</v>
      </c>
      <c r="E318" s="302" t="s">
        <v>8</v>
      </c>
      <c r="F318" s="261" t="s">
        <v>312</v>
      </c>
      <c r="G318" s="288">
        <v>1990706</v>
      </c>
      <c r="H318" s="288">
        <v>1990706</v>
      </c>
      <c r="I318" s="288">
        <v>1990706</v>
      </c>
      <c r="J318" s="288">
        <v>1990706</v>
      </c>
      <c r="K318" s="288">
        <v>1990512</v>
      </c>
      <c r="L318" s="288">
        <v>1990706</v>
      </c>
      <c r="M318" s="288">
        <v>1990706</v>
      </c>
      <c r="N318" s="340">
        <v>1990706</v>
      </c>
      <c r="O318" s="340">
        <v>1990706</v>
      </c>
      <c r="P318" s="340">
        <v>1990706</v>
      </c>
      <c r="Q318" s="340">
        <v>1990706</v>
      </c>
      <c r="R318" s="340">
        <v>1990706</v>
      </c>
      <c r="S318" s="340">
        <v>1990706</v>
      </c>
      <c r="T318" s="340">
        <f t="shared" si="230"/>
        <v>1990690</v>
      </c>
      <c r="U318" s="288">
        <f t="shared" si="231"/>
        <v>1990690</v>
      </c>
      <c r="V318" s="27">
        <f t="shared" si="232"/>
        <v>0</v>
      </c>
      <c r="W318" s="217">
        <v>0</v>
      </c>
      <c r="X318" s="217">
        <f t="shared" si="224"/>
        <v>0</v>
      </c>
      <c r="Y318" s="261" t="s">
        <v>310</v>
      </c>
      <c r="Z318" s="257">
        <f>SUMIF('Allocation Factors'!$B$3:$B$88,'Accumulated Deferred Income Tax'!Y318,'Allocation Factors'!$P$3:$P$88)</f>
        <v>0</v>
      </c>
      <c r="AA318" s="258">
        <f t="shared" si="233"/>
        <v>0</v>
      </c>
      <c r="AB318" s="258">
        <f t="shared" si="236"/>
        <v>0</v>
      </c>
      <c r="AC318" s="27">
        <f t="shared" si="234"/>
        <v>0</v>
      </c>
    </row>
    <row r="319" spans="1:29">
      <c r="A319" s="26">
        <v>287858</v>
      </c>
      <c r="B319" s="26">
        <v>283</v>
      </c>
      <c r="C319" s="84" t="s">
        <v>437</v>
      </c>
      <c r="D319" s="259">
        <v>415.67599999999999</v>
      </c>
      <c r="E319" s="302" t="s">
        <v>8</v>
      </c>
      <c r="F319" s="26" t="s">
        <v>9</v>
      </c>
      <c r="G319" s="288">
        <v>-18939</v>
      </c>
      <c r="H319" s="288">
        <v>-18358</v>
      </c>
      <c r="I319" s="288">
        <v>-17775</v>
      </c>
      <c r="J319" s="288">
        <v>-17193</v>
      </c>
      <c r="K319" s="288">
        <v>-16606</v>
      </c>
      <c r="L319" s="288">
        <v>-16027</v>
      </c>
      <c r="M319" s="288">
        <v>-15445</v>
      </c>
      <c r="N319" s="340">
        <v>-14862</v>
      </c>
      <c r="O319" s="340">
        <v>-14279</v>
      </c>
      <c r="P319" s="340">
        <v>-13696</v>
      </c>
      <c r="Q319" s="340">
        <v>-13114</v>
      </c>
      <c r="R319" s="340">
        <v>-12531</v>
      </c>
      <c r="S319" s="340">
        <v>-11948</v>
      </c>
      <c r="T319" s="340">
        <f t="shared" si="230"/>
        <v>-15444</v>
      </c>
      <c r="U319" s="288">
        <f t="shared" ref="U319:U345" si="239">+T319</f>
        <v>-15444</v>
      </c>
      <c r="V319" s="27">
        <f t="shared" ref="V319:V345" si="240">IF(F319="U",U319,0)</f>
        <v>-15444</v>
      </c>
      <c r="W319" s="217">
        <v>0</v>
      </c>
      <c r="X319" s="217">
        <f t="shared" si="224"/>
        <v>-15444</v>
      </c>
      <c r="Y319" s="261" t="s">
        <v>14</v>
      </c>
      <c r="Z319" s="257">
        <f>SUMIF('Allocation Factors'!$B$3:$B$88,'Accumulated Deferred Income Tax'!Y319,'Allocation Factors'!$P$3:$P$88)</f>
        <v>0</v>
      </c>
      <c r="AA319" s="258">
        <f t="shared" si="233"/>
        <v>0</v>
      </c>
      <c r="AB319" s="258">
        <f t="shared" si="236"/>
        <v>0</v>
      </c>
      <c r="AC319" s="27">
        <f t="shared" si="234"/>
        <v>0</v>
      </c>
    </row>
    <row r="320" spans="1:29">
      <c r="A320" s="26">
        <v>287859</v>
      </c>
      <c r="B320" s="26">
        <v>283</v>
      </c>
      <c r="C320" s="25" t="s">
        <v>741</v>
      </c>
      <c r="D320" s="259">
        <v>910.93499999999995</v>
      </c>
      <c r="E320" s="302" t="s">
        <v>8</v>
      </c>
      <c r="F320" s="256" t="s">
        <v>312</v>
      </c>
      <c r="G320" s="288">
        <v>-518991</v>
      </c>
      <c r="H320" s="288">
        <v>-528544</v>
      </c>
      <c r="I320" s="288">
        <v>-560373</v>
      </c>
      <c r="J320" s="288">
        <v>-499136</v>
      </c>
      <c r="K320" s="288">
        <v>-568839</v>
      </c>
      <c r="L320" s="288">
        <v>-537611</v>
      </c>
      <c r="M320" s="288">
        <v>-582462</v>
      </c>
      <c r="N320" s="340">
        <v>-507487</v>
      </c>
      <c r="O320" s="340">
        <v>-477447</v>
      </c>
      <c r="P320" s="340">
        <v>-385637</v>
      </c>
      <c r="Q320" s="340">
        <v>-295146</v>
      </c>
      <c r="R320" s="340">
        <v>-295382</v>
      </c>
      <c r="S320" s="340">
        <v>-217224</v>
      </c>
      <c r="T320" s="340">
        <f t="shared" si="230"/>
        <v>-467181</v>
      </c>
      <c r="U320" s="288">
        <f t="shared" si="239"/>
        <v>-467181</v>
      </c>
      <c r="V320" s="27">
        <f t="shared" si="240"/>
        <v>0</v>
      </c>
      <c r="W320" s="217">
        <v>0</v>
      </c>
      <c r="X320" s="217">
        <f t="shared" si="224"/>
        <v>0</v>
      </c>
      <c r="Y320" s="256" t="s">
        <v>310</v>
      </c>
      <c r="Z320" s="257">
        <f>SUMIF('Allocation Factors'!$B$3:$B$88,'Accumulated Deferred Income Tax'!Y320,'Allocation Factors'!$P$3:$P$88)</f>
        <v>0</v>
      </c>
      <c r="AA320" s="258">
        <f t="shared" ref="AA320:AA346" si="241">ROUND(V320*Z320,0)</f>
        <v>0</v>
      </c>
      <c r="AB320" s="258">
        <f t="shared" si="236"/>
        <v>0</v>
      </c>
      <c r="AC320" s="27">
        <f t="shared" si="234"/>
        <v>0</v>
      </c>
    </row>
    <row r="321" spans="1:29">
      <c r="A321" s="26">
        <v>287860</v>
      </c>
      <c r="B321" s="26">
        <v>283</v>
      </c>
      <c r="C321" s="25" t="s">
        <v>386</v>
      </c>
      <c r="D321" s="259">
        <v>415.85500000000002</v>
      </c>
      <c r="E321" s="302" t="s">
        <v>8</v>
      </c>
      <c r="F321" s="256" t="s">
        <v>9</v>
      </c>
      <c r="G321" s="288">
        <v>-96369</v>
      </c>
      <c r="H321" s="288">
        <v>-96390</v>
      </c>
      <c r="I321" s="288">
        <v>-96464</v>
      </c>
      <c r="J321" s="288">
        <v>-96472</v>
      </c>
      <c r="K321" s="288">
        <v>-96552</v>
      </c>
      <c r="L321" s="288">
        <v>-96557</v>
      </c>
      <c r="M321" s="288">
        <v>-96569</v>
      </c>
      <c r="N321" s="340">
        <v>-96591</v>
      </c>
      <c r="O321" s="340">
        <v>-96523</v>
      </c>
      <c r="P321" s="340">
        <v>-96530</v>
      </c>
      <c r="Q321" s="340">
        <v>-95316</v>
      </c>
      <c r="R321" s="340">
        <v>-86277</v>
      </c>
      <c r="S321" s="340">
        <v>-74771</v>
      </c>
      <c r="T321" s="340">
        <f t="shared" si="230"/>
        <v>-94651</v>
      </c>
      <c r="U321" s="288">
        <f t="shared" si="239"/>
        <v>-94651</v>
      </c>
      <c r="V321" s="27">
        <f t="shared" si="240"/>
        <v>-94651</v>
      </c>
      <c r="W321" s="217">
        <v>0</v>
      </c>
      <c r="X321" s="217">
        <f t="shared" si="224"/>
        <v>-94651</v>
      </c>
      <c r="Y321" s="26" t="s">
        <v>14</v>
      </c>
      <c r="Z321" s="257">
        <f>SUMIF('Allocation Factors'!$B$3:$B$88,'Accumulated Deferred Income Tax'!Y321,'Allocation Factors'!$P$3:$P$88)</f>
        <v>0</v>
      </c>
      <c r="AA321" s="258">
        <f t="shared" si="241"/>
        <v>0</v>
      </c>
      <c r="AB321" s="258">
        <f t="shared" si="236"/>
        <v>0</v>
      </c>
      <c r="AC321" s="27">
        <f t="shared" si="234"/>
        <v>0</v>
      </c>
    </row>
    <row r="322" spans="1:29" s="191" customFormat="1">
      <c r="A322" s="26">
        <v>287861</v>
      </c>
      <c r="B322" s="26">
        <v>283</v>
      </c>
      <c r="C322" s="25" t="s">
        <v>387</v>
      </c>
      <c r="D322" s="259">
        <v>415.85700000000003</v>
      </c>
      <c r="E322" s="302" t="s">
        <v>8</v>
      </c>
      <c r="F322" s="256" t="s">
        <v>9</v>
      </c>
      <c r="G322" s="288">
        <v>-115166</v>
      </c>
      <c r="H322" s="288">
        <v>-108858</v>
      </c>
      <c r="I322" s="288">
        <v>-106877</v>
      </c>
      <c r="J322" s="288">
        <v>-125426</v>
      </c>
      <c r="K322" s="288">
        <v>-123625</v>
      </c>
      <c r="L322" s="288">
        <v>-140578</v>
      </c>
      <c r="M322" s="288">
        <v>-159802</v>
      </c>
      <c r="N322" s="340">
        <v>-168458</v>
      </c>
      <c r="O322" s="340">
        <v>-168428</v>
      </c>
      <c r="P322" s="340">
        <v>-162751</v>
      </c>
      <c r="Q322" s="340">
        <v>-151953</v>
      </c>
      <c r="R322" s="340">
        <v>-167976</v>
      </c>
      <c r="S322" s="340">
        <v>-190009</v>
      </c>
      <c r="T322" s="340">
        <f t="shared" si="230"/>
        <v>-144777</v>
      </c>
      <c r="U322" s="288">
        <f t="shared" si="239"/>
        <v>-144777</v>
      </c>
      <c r="V322" s="27">
        <f t="shared" si="240"/>
        <v>-144777</v>
      </c>
      <c r="W322" s="217">
        <v>0</v>
      </c>
      <c r="X322" s="217">
        <f t="shared" si="224"/>
        <v>-144777</v>
      </c>
      <c r="Y322" s="26" t="s">
        <v>14</v>
      </c>
      <c r="Z322" s="257">
        <f>SUMIF('Allocation Factors'!$B$3:$B$88,'Accumulated Deferred Income Tax'!Y322,'Allocation Factors'!$P$3:$P$88)</f>
        <v>0</v>
      </c>
      <c r="AA322" s="258">
        <f t="shared" si="241"/>
        <v>0</v>
      </c>
      <c r="AB322" s="258">
        <f t="shared" si="236"/>
        <v>0</v>
      </c>
      <c r="AC322" s="27">
        <f t="shared" si="234"/>
        <v>0</v>
      </c>
    </row>
    <row r="323" spans="1:29" s="191" customFormat="1">
      <c r="A323" s="26">
        <v>287864</v>
      </c>
      <c r="B323" s="26">
        <v>283</v>
      </c>
      <c r="C323" s="25" t="s">
        <v>385</v>
      </c>
      <c r="D323" s="259">
        <v>415.85199999999998</v>
      </c>
      <c r="E323" s="302" t="s">
        <v>8</v>
      </c>
      <c r="F323" s="256" t="s">
        <v>9</v>
      </c>
      <c r="G323" s="288">
        <v>-1395</v>
      </c>
      <c r="H323" s="288">
        <v>-1300</v>
      </c>
      <c r="I323" s="288">
        <v>-1202</v>
      </c>
      <c r="J323" s="288">
        <v>-1104</v>
      </c>
      <c r="K323" s="288">
        <v>-1003</v>
      </c>
      <c r="L323" s="288">
        <v>-907</v>
      </c>
      <c r="M323" s="288">
        <v>0</v>
      </c>
      <c r="N323" s="340">
        <v>0</v>
      </c>
      <c r="O323" s="340">
        <v>0</v>
      </c>
      <c r="P323" s="340">
        <v>0</v>
      </c>
      <c r="Q323" s="340">
        <v>0</v>
      </c>
      <c r="R323" s="340">
        <v>0</v>
      </c>
      <c r="S323" s="340">
        <v>0</v>
      </c>
      <c r="T323" s="340">
        <f t="shared" si="230"/>
        <v>-518</v>
      </c>
      <c r="U323" s="288">
        <f t="shared" si="239"/>
        <v>-518</v>
      </c>
      <c r="V323" s="27">
        <f t="shared" si="240"/>
        <v>-518</v>
      </c>
      <c r="W323" s="217">
        <v>0</v>
      </c>
      <c r="X323" s="217">
        <f t="shared" si="224"/>
        <v>-518</v>
      </c>
      <c r="Y323" s="26" t="s">
        <v>27</v>
      </c>
      <c r="Z323" s="257">
        <f>SUMIF('Allocation Factors'!$B$3:$B$88,'Accumulated Deferred Income Tax'!Y323,'Allocation Factors'!$P$3:$P$88)</f>
        <v>0</v>
      </c>
      <c r="AA323" s="258">
        <f t="shared" si="241"/>
        <v>0</v>
      </c>
      <c r="AB323" s="258">
        <f t="shared" si="236"/>
        <v>0</v>
      </c>
      <c r="AC323" s="27">
        <f t="shared" si="234"/>
        <v>0</v>
      </c>
    </row>
    <row r="324" spans="1:29" s="191" customFormat="1">
      <c r="A324" s="26">
        <v>287868</v>
      </c>
      <c r="B324" s="26">
        <v>283</v>
      </c>
      <c r="C324" s="84" t="s">
        <v>388</v>
      </c>
      <c r="D324" s="259">
        <v>415.858</v>
      </c>
      <c r="E324" s="302" t="s">
        <v>8</v>
      </c>
      <c r="F324" s="26" t="s">
        <v>9</v>
      </c>
      <c r="G324" s="288">
        <v>-324050</v>
      </c>
      <c r="H324" s="288">
        <v>-306303</v>
      </c>
      <c r="I324" s="288">
        <v>-292785</v>
      </c>
      <c r="J324" s="288">
        <v>-336686</v>
      </c>
      <c r="K324" s="288">
        <v>-329218</v>
      </c>
      <c r="L324" s="288">
        <v>-371000</v>
      </c>
      <c r="M324" s="288">
        <v>-418867</v>
      </c>
      <c r="N324" s="340">
        <v>-436854</v>
      </c>
      <c r="O324" s="340">
        <v>-433440</v>
      </c>
      <c r="P324" s="340">
        <v>-415420</v>
      </c>
      <c r="Q324" s="340">
        <v>-385794</v>
      </c>
      <c r="R324" s="340">
        <v>-422668</v>
      </c>
      <c r="S324" s="340">
        <v>-475143</v>
      </c>
      <c r="T324" s="340">
        <f t="shared" si="230"/>
        <v>-379053</v>
      </c>
      <c r="U324" s="288">
        <f t="shared" si="239"/>
        <v>-379053</v>
      </c>
      <c r="V324" s="27">
        <f t="shared" si="240"/>
        <v>-379053</v>
      </c>
      <c r="W324" s="217">
        <v>0</v>
      </c>
      <c r="X324" s="217">
        <f t="shared" ref="X324:X330" si="242">SUM(V324:W324)</f>
        <v>-379053</v>
      </c>
      <c r="Y324" s="26" t="s">
        <v>30</v>
      </c>
      <c r="Z324" s="257">
        <f>SUMIF('Allocation Factors'!$B$3:$B$88,'Accumulated Deferred Income Tax'!Y324,'Allocation Factors'!$P$3:$P$88)</f>
        <v>0</v>
      </c>
      <c r="AA324" s="258">
        <f t="shared" si="241"/>
        <v>0</v>
      </c>
      <c r="AB324" s="258">
        <f t="shared" si="236"/>
        <v>0</v>
      </c>
      <c r="AC324" s="27">
        <f t="shared" si="234"/>
        <v>0</v>
      </c>
    </row>
    <row r="325" spans="1:29" s="191" customFormat="1">
      <c r="A325" s="26">
        <v>287871</v>
      </c>
      <c r="B325" s="26">
        <v>283</v>
      </c>
      <c r="C325" s="25" t="s">
        <v>730</v>
      </c>
      <c r="D325" s="259">
        <v>415.86599999999999</v>
      </c>
      <c r="E325" s="302" t="s">
        <v>8</v>
      </c>
      <c r="F325" s="26" t="s">
        <v>9</v>
      </c>
      <c r="G325" s="288">
        <v>-1317135</v>
      </c>
      <c r="H325" s="288">
        <v>-1326034</v>
      </c>
      <c r="I325" s="288">
        <v>-1286184</v>
      </c>
      <c r="J325" s="288">
        <v>-1265436</v>
      </c>
      <c r="K325" s="288">
        <v>-1238398</v>
      </c>
      <c r="L325" s="288">
        <v>-1195512</v>
      </c>
      <c r="M325" s="288">
        <v>-1147760</v>
      </c>
      <c r="N325" s="340">
        <v>-1078431</v>
      </c>
      <c r="O325" s="340">
        <v>-1015304</v>
      </c>
      <c r="P325" s="340">
        <v>-1001535</v>
      </c>
      <c r="Q325" s="340">
        <v>-1006030</v>
      </c>
      <c r="R325" s="340">
        <v>-1022926</v>
      </c>
      <c r="S325" s="340">
        <v>-1063007</v>
      </c>
      <c r="T325" s="340">
        <f t="shared" si="230"/>
        <v>-1147802</v>
      </c>
      <c r="U325" s="288">
        <f t="shared" si="239"/>
        <v>-1147802</v>
      </c>
      <c r="V325" s="27">
        <f t="shared" si="240"/>
        <v>-1147802</v>
      </c>
      <c r="W325" s="217">
        <v>0</v>
      </c>
      <c r="X325" s="217">
        <f t="shared" si="242"/>
        <v>-1147802</v>
      </c>
      <c r="Y325" s="26" t="s">
        <v>14</v>
      </c>
      <c r="Z325" s="257">
        <f>SUMIF('Allocation Factors'!$B$3:$B$88,'Accumulated Deferred Income Tax'!Y325,'Allocation Factors'!$P$3:$P$88)</f>
        <v>0</v>
      </c>
      <c r="AA325" s="258">
        <f t="shared" si="241"/>
        <v>0</v>
      </c>
      <c r="AB325" s="258">
        <f t="shared" si="236"/>
        <v>0</v>
      </c>
      <c r="AC325" s="27">
        <f t="shared" si="234"/>
        <v>0</v>
      </c>
    </row>
    <row r="326" spans="1:29">
      <c r="A326" s="26">
        <v>287882</v>
      </c>
      <c r="B326" s="26">
        <v>283</v>
      </c>
      <c r="C326" s="84" t="s">
        <v>718</v>
      </c>
      <c r="D326" s="259">
        <v>415.87599999999998</v>
      </c>
      <c r="E326" s="26" t="s">
        <v>8</v>
      </c>
      <c r="F326" s="26" t="s">
        <v>9</v>
      </c>
      <c r="G326" s="288">
        <v>-207645</v>
      </c>
      <c r="H326" s="288">
        <v>-174872</v>
      </c>
      <c r="I326" s="288">
        <v>-142101</v>
      </c>
      <c r="J326" s="288">
        <v>-109330</v>
      </c>
      <c r="K326" s="288">
        <v>-76553</v>
      </c>
      <c r="L326" s="288">
        <v>-43788</v>
      </c>
      <c r="M326" s="288">
        <v>-11016</v>
      </c>
      <c r="N326" s="340">
        <v>-11016</v>
      </c>
      <c r="O326" s="340">
        <v>-11016</v>
      </c>
      <c r="P326" s="340">
        <v>-11016</v>
      </c>
      <c r="Q326" s="340">
        <v>-11016</v>
      </c>
      <c r="R326" s="340">
        <v>-11016</v>
      </c>
      <c r="S326" s="340">
        <v>-11016</v>
      </c>
      <c r="T326" s="340">
        <f t="shared" si="230"/>
        <v>-60173</v>
      </c>
      <c r="U326" s="288">
        <f t="shared" si="239"/>
        <v>-60173</v>
      </c>
      <c r="V326" s="27">
        <f t="shared" si="240"/>
        <v>-60173</v>
      </c>
      <c r="W326" s="217">
        <v>0</v>
      </c>
      <c r="X326" s="217">
        <f t="shared" si="242"/>
        <v>-60173</v>
      </c>
      <c r="Y326" s="261" t="s">
        <v>14</v>
      </c>
      <c r="Z326" s="257">
        <f>SUMIF('Allocation Factors'!$B$3:$B$88,'Accumulated Deferred Income Tax'!Y326,'Allocation Factors'!$P$3:$P$88)</f>
        <v>0</v>
      </c>
      <c r="AA326" s="258">
        <f t="shared" ref="AA326" si="243">ROUND(V326*Z326,0)</f>
        <v>0</v>
      </c>
      <c r="AB326" s="258">
        <f t="shared" si="236"/>
        <v>0</v>
      </c>
      <c r="AC326" s="27">
        <f t="shared" si="234"/>
        <v>0</v>
      </c>
    </row>
    <row r="327" spans="1:29">
      <c r="A327" s="26">
        <v>287886</v>
      </c>
      <c r="B327" s="26">
        <v>283</v>
      </c>
      <c r="C327" s="70" t="s">
        <v>299</v>
      </c>
      <c r="D327" s="259">
        <v>415.83699999999999</v>
      </c>
      <c r="E327" s="26" t="s">
        <v>8</v>
      </c>
      <c r="F327" s="261" t="s">
        <v>312</v>
      </c>
      <c r="G327" s="288">
        <v>-11218271</v>
      </c>
      <c r="H327" s="288">
        <v>-10760715</v>
      </c>
      <c r="I327" s="288">
        <v>-10337613</v>
      </c>
      <c r="J327" s="288">
        <v>-9980895</v>
      </c>
      <c r="K327" s="288">
        <v>-9643579</v>
      </c>
      <c r="L327" s="288">
        <v>-9323909</v>
      </c>
      <c r="M327" s="288">
        <v>-8961247</v>
      </c>
      <c r="N327" s="340">
        <v>-8623339</v>
      </c>
      <c r="O327" s="340">
        <v>-8326094</v>
      </c>
      <c r="P327" s="340">
        <v>-7994936</v>
      </c>
      <c r="Q327" s="340">
        <v>-7654646</v>
      </c>
      <c r="R327" s="340">
        <v>-7283435</v>
      </c>
      <c r="S327" s="340">
        <v>-6905418</v>
      </c>
      <c r="T327" s="340">
        <f t="shared" si="230"/>
        <v>-8996021</v>
      </c>
      <c r="U327" s="288">
        <f t="shared" si="239"/>
        <v>-8996021</v>
      </c>
      <c r="V327" s="27">
        <f t="shared" si="240"/>
        <v>0</v>
      </c>
      <c r="W327" s="217">
        <v>0</v>
      </c>
      <c r="X327" s="217">
        <f t="shared" si="242"/>
        <v>0</v>
      </c>
      <c r="Y327" s="256" t="s">
        <v>310</v>
      </c>
      <c r="Z327" s="257">
        <f>SUMIF('Allocation Factors'!$B$3:$B$88,'Accumulated Deferred Income Tax'!Y327,'Allocation Factors'!$P$3:$P$88)</f>
        <v>0</v>
      </c>
      <c r="AA327" s="258">
        <f t="shared" si="241"/>
        <v>0</v>
      </c>
      <c r="AB327" s="258">
        <f t="shared" si="236"/>
        <v>0</v>
      </c>
      <c r="AC327" s="27">
        <f t="shared" si="234"/>
        <v>0</v>
      </c>
    </row>
    <row r="328" spans="1:29">
      <c r="A328" s="26">
        <v>287887</v>
      </c>
      <c r="B328" s="26">
        <v>283</v>
      </c>
      <c r="C328" s="70" t="s">
        <v>719</v>
      </c>
      <c r="D328" s="259">
        <v>415.88099999999997</v>
      </c>
      <c r="E328" s="26" t="s">
        <v>8</v>
      </c>
      <c r="F328" s="72" t="s">
        <v>9</v>
      </c>
      <c r="G328" s="288">
        <v>0</v>
      </c>
      <c r="H328" s="288">
        <v>0</v>
      </c>
      <c r="I328" s="288">
        <v>0</v>
      </c>
      <c r="J328" s="288">
        <v>0</v>
      </c>
      <c r="K328" s="288">
        <v>0</v>
      </c>
      <c r="L328" s="288">
        <v>0</v>
      </c>
      <c r="M328" s="288">
        <v>0</v>
      </c>
      <c r="N328" s="340">
        <v>298449</v>
      </c>
      <c r="O328" s="340">
        <v>0</v>
      </c>
      <c r="P328" s="340">
        <v>0</v>
      </c>
      <c r="Q328" s="340">
        <v>0</v>
      </c>
      <c r="R328" s="340">
        <v>0</v>
      </c>
      <c r="S328" s="340">
        <v>0</v>
      </c>
      <c r="T328" s="340">
        <f t="shared" si="230"/>
        <v>24871</v>
      </c>
      <c r="U328" s="288">
        <f t="shared" si="239"/>
        <v>24871</v>
      </c>
      <c r="V328" s="27">
        <f t="shared" si="240"/>
        <v>24871</v>
      </c>
      <c r="W328" s="217">
        <v>0</v>
      </c>
      <c r="X328" s="217">
        <f t="shared" si="242"/>
        <v>24871</v>
      </c>
      <c r="Y328" s="256" t="s">
        <v>14</v>
      </c>
      <c r="Z328" s="257">
        <f>SUMIF('Allocation Factors'!$B$3:$B$88,'Accumulated Deferred Income Tax'!Y328,'Allocation Factors'!$P$3:$P$88)</f>
        <v>0</v>
      </c>
      <c r="AA328" s="258">
        <f t="shared" si="241"/>
        <v>0</v>
      </c>
      <c r="AB328" s="258">
        <f t="shared" si="236"/>
        <v>0</v>
      </c>
      <c r="AC328" s="27">
        <f t="shared" si="234"/>
        <v>0</v>
      </c>
    </row>
    <row r="329" spans="1:29">
      <c r="A329" s="26">
        <v>287888</v>
      </c>
      <c r="B329" s="26">
        <v>283</v>
      </c>
      <c r="C329" s="70" t="s">
        <v>734</v>
      </c>
      <c r="D329" s="259">
        <v>415.88200000000001</v>
      </c>
      <c r="E329" s="26" t="s">
        <v>8</v>
      </c>
      <c r="F329" s="72" t="s">
        <v>9</v>
      </c>
      <c r="G329" s="288">
        <v>-31044</v>
      </c>
      <c r="H329" s="288">
        <v>-37817</v>
      </c>
      <c r="I329" s="288">
        <v>-38760</v>
      </c>
      <c r="J329" s="288">
        <v>-39616</v>
      </c>
      <c r="K329" s="288">
        <v>-50346</v>
      </c>
      <c r="L329" s="288">
        <v>-50827</v>
      </c>
      <c r="M329" s="288">
        <v>-51369</v>
      </c>
      <c r="N329" s="340">
        <v>-60520</v>
      </c>
      <c r="O329" s="340">
        <v>-61007</v>
      </c>
      <c r="P329" s="340">
        <v>-61857</v>
      </c>
      <c r="Q329" s="340">
        <v>-68233</v>
      </c>
      <c r="R329" s="340">
        <v>-69240</v>
      </c>
      <c r="S329" s="340">
        <v>-70241</v>
      </c>
      <c r="T329" s="340">
        <f t="shared" si="230"/>
        <v>-53353</v>
      </c>
      <c r="U329" s="288">
        <f t="shared" si="239"/>
        <v>-53353</v>
      </c>
      <c r="V329" s="27">
        <f t="shared" si="240"/>
        <v>-53353</v>
      </c>
      <c r="W329" s="217">
        <v>0</v>
      </c>
      <c r="X329" s="217">
        <f t="shared" si="242"/>
        <v>-53353</v>
      </c>
      <c r="Y329" s="256" t="s">
        <v>14</v>
      </c>
      <c r="Z329" s="257">
        <f>SUMIF('Allocation Factors'!$B$3:$B$88,'Accumulated Deferred Income Tax'!Y329,'Allocation Factors'!$P$3:$P$88)</f>
        <v>0</v>
      </c>
      <c r="AA329" s="258">
        <f t="shared" si="241"/>
        <v>0</v>
      </c>
      <c r="AB329" s="258">
        <f t="shared" si="236"/>
        <v>0</v>
      </c>
      <c r="AC329" s="27">
        <f t="shared" si="234"/>
        <v>0</v>
      </c>
    </row>
    <row r="330" spans="1:29">
      <c r="A330" s="26">
        <v>287889</v>
      </c>
      <c r="B330" s="26">
        <v>283</v>
      </c>
      <c r="C330" s="70" t="s">
        <v>720</v>
      </c>
      <c r="D330" s="259">
        <v>415.88299999999998</v>
      </c>
      <c r="E330" s="26" t="s">
        <v>8</v>
      </c>
      <c r="F330" s="72" t="s">
        <v>9</v>
      </c>
      <c r="G330" s="288">
        <v>0</v>
      </c>
      <c r="H330" s="288">
        <v>0</v>
      </c>
      <c r="I330" s="288">
        <v>0</v>
      </c>
      <c r="J330" s="288">
        <v>0</v>
      </c>
      <c r="K330" s="288">
        <v>0</v>
      </c>
      <c r="L330" s="288">
        <v>0</v>
      </c>
      <c r="M330" s="288">
        <v>0</v>
      </c>
      <c r="N330" s="340">
        <v>96935</v>
      </c>
      <c r="O330" s="340">
        <v>0</v>
      </c>
      <c r="P330" s="340">
        <v>0</v>
      </c>
      <c r="Q330" s="340">
        <v>0</v>
      </c>
      <c r="R330" s="340">
        <v>0</v>
      </c>
      <c r="S330" s="340">
        <v>0</v>
      </c>
      <c r="T330" s="340">
        <f t="shared" si="230"/>
        <v>8078</v>
      </c>
      <c r="U330" s="288">
        <f t="shared" si="239"/>
        <v>8078</v>
      </c>
      <c r="V330" s="27">
        <f t="shared" si="240"/>
        <v>8078</v>
      </c>
      <c r="W330" s="217">
        <v>0</v>
      </c>
      <c r="X330" s="217">
        <f t="shared" si="242"/>
        <v>8078</v>
      </c>
      <c r="Y330" s="256" t="s">
        <v>14</v>
      </c>
      <c r="Z330" s="257">
        <f>SUMIF('Allocation Factors'!$B$3:$B$88,'Accumulated Deferred Income Tax'!Y330,'Allocation Factors'!$P$3:$P$88)</f>
        <v>0</v>
      </c>
      <c r="AA330" s="258">
        <f t="shared" si="241"/>
        <v>0</v>
      </c>
      <c r="AB330" s="258">
        <f t="shared" si="236"/>
        <v>0</v>
      </c>
      <c r="AC330" s="27">
        <f t="shared" si="234"/>
        <v>0</v>
      </c>
    </row>
    <row r="331" spans="1:29">
      <c r="A331" s="26">
        <v>287892</v>
      </c>
      <c r="B331" s="26">
        <v>283</v>
      </c>
      <c r="C331" s="84" t="s">
        <v>475</v>
      </c>
      <c r="D331" s="344">
        <v>287892</v>
      </c>
      <c r="E331" s="26" t="s">
        <v>8</v>
      </c>
      <c r="F331" s="261" t="s">
        <v>312</v>
      </c>
      <c r="G331" s="288">
        <v>-30753</v>
      </c>
      <c r="H331" s="288">
        <v>-30751</v>
      </c>
      <c r="I331" s="288">
        <v>-30751</v>
      </c>
      <c r="J331" s="288">
        <v>-30751</v>
      </c>
      <c r="K331" s="288">
        <v>-30751</v>
      </c>
      <c r="L331" s="288">
        <v>-30751</v>
      </c>
      <c r="M331" s="288">
        <v>-15846</v>
      </c>
      <c r="N331" s="340">
        <v>-15846</v>
      </c>
      <c r="O331" s="340">
        <v>-15846</v>
      </c>
      <c r="P331" s="340">
        <v>-15846</v>
      </c>
      <c r="Q331" s="340">
        <v>-15846</v>
      </c>
      <c r="R331" s="340">
        <v>-15846</v>
      </c>
      <c r="S331" s="340">
        <v>-15846</v>
      </c>
      <c r="T331" s="340">
        <f t="shared" si="230"/>
        <v>-22678</v>
      </c>
      <c r="U331" s="288">
        <f t="shared" si="239"/>
        <v>-22678</v>
      </c>
      <c r="V331" s="27">
        <f t="shared" si="240"/>
        <v>0</v>
      </c>
      <c r="W331" s="217">
        <v>0</v>
      </c>
      <c r="X331" s="217">
        <f t="shared" ref="X331:X334" si="244">SUM(V331:W331)</f>
        <v>0</v>
      </c>
      <c r="Y331" s="256" t="s">
        <v>310</v>
      </c>
      <c r="Z331" s="257">
        <f>SUMIF('Allocation Factors'!$B$3:$B$88,'Accumulated Deferred Income Tax'!Y331,'Allocation Factors'!$P$3:$P$88)</f>
        <v>0</v>
      </c>
      <c r="AA331" s="258">
        <f t="shared" si="241"/>
        <v>0</v>
      </c>
      <c r="AB331" s="258">
        <f t="shared" si="236"/>
        <v>0</v>
      </c>
      <c r="AC331" s="27">
        <f t="shared" si="234"/>
        <v>0</v>
      </c>
    </row>
    <row r="332" spans="1:29">
      <c r="A332" s="26">
        <v>287896</v>
      </c>
      <c r="B332" s="26">
        <v>283</v>
      </c>
      <c r="C332" s="84" t="s">
        <v>733</v>
      </c>
      <c r="D332" s="259">
        <v>415.875</v>
      </c>
      <c r="E332" s="26" t="s">
        <v>8</v>
      </c>
      <c r="F332" s="72" t="s">
        <v>9</v>
      </c>
      <c r="G332" s="288">
        <v>-18771984</v>
      </c>
      <c r="H332" s="288">
        <v>-25825996</v>
      </c>
      <c r="I332" s="288">
        <v>-27576212</v>
      </c>
      <c r="J332" s="288">
        <v>-27057393</v>
      </c>
      <c r="K332" s="288">
        <v>-29300761</v>
      </c>
      <c r="L332" s="288">
        <v>-23521744</v>
      </c>
      <c r="M332" s="288">
        <v>-22227020</v>
      </c>
      <c r="N332" s="340">
        <v>-23626382</v>
      </c>
      <c r="O332" s="340">
        <v>-22632690</v>
      </c>
      <c r="P332" s="340">
        <v>-22204227</v>
      </c>
      <c r="Q332" s="340">
        <v>-22427761</v>
      </c>
      <c r="R332" s="340">
        <v>-23741100</v>
      </c>
      <c r="S332" s="340">
        <v>-24013626</v>
      </c>
      <c r="T332" s="340">
        <f t="shared" si="230"/>
        <v>-24294508</v>
      </c>
      <c r="U332" s="288">
        <f t="shared" si="239"/>
        <v>-24294508</v>
      </c>
      <c r="V332" s="27">
        <f t="shared" si="240"/>
        <v>-24294508</v>
      </c>
      <c r="W332" s="217">
        <v>0</v>
      </c>
      <c r="X332" s="217">
        <f t="shared" si="244"/>
        <v>-24294508</v>
      </c>
      <c r="Y332" s="256" t="s">
        <v>14</v>
      </c>
      <c r="Z332" s="257">
        <f>SUMIF('Allocation Factors'!$B$3:$B$88,'Accumulated Deferred Income Tax'!Y332,'Allocation Factors'!$P$3:$P$88)</f>
        <v>0</v>
      </c>
      <c r="AA332" s="258">
        <f t="shared" si="241"/>
        <v>0</v>
      </c>
      <c r="AB332" s="258">
        <f t="shared" si="236"/>
        <v>0</v>
      </c>
      <c r="AC332" s="27">
        <f t="shared" si="234"/>
        <v>0</v>
      </c>
    </row>
    <row r="333" spans="1:29">
      <c r="A333" s="26">
        <v>287897</v>
      </c>
      <c r="B333" s="26">
        <v>283</v>
      </c>
      <c r="C333" s="84" t="s">
        <v>444</v>
      </c>
      <c r="D333" s="259">
        <v>425.4</v>
      </c>
      <c r="E333" s="26" t="s">
        <v>8</v>
      </c>
      <c r="F333" s="72" t="s">
        <v>9</v>
      </c>
      <c r="G333" s="288">
        <v>-1517729</v>
      </c>
      <c r="H333" s="288">
        <v>-1435211</v>
      </c>
      <c r="I333" s="288">
        <v>-1352485</v>
      </c>
      <c r="J333" s="288">
        <v>-1269549</v>
      </c>
      <c r="K333" s="288">
        <v>-1186288</v>
      </c>
      <c r="L333" s="288">
        <v>-1103047</v>
      </c>
      <c r="M333" s="288">
        <v>-1019479</v>
      </c>
      <c r="N333" s="340">
        <v>-935700</v>
      </c>
      <c r="O333" s="340">
        <v>-851708</v>
      </c>
      <c r="P333" s="340">
        <v>-767504</v>
      </c>
      <c r="Q333" s="340">
        <v>-683086</v>
      </c>
      <c r="R333" s="340">
        <v>-598466</v>
      </c>
      <c r="S333" s="340">
        <v>-513624</v>
      </c>
      <c r="T333" s="340">
        <f t="shared" si="230"/>
        <v>-1018183</v>
      </c>
      <c r="U333" s="288">
        <f t="shared" si="239"/>
        <v>-1018183</v>
      </c>
      <c r="V333" s="27">
        <f t="shared" si="240"/>
        <v>-1018183</v>
      </c>
      <c r="W333" s="217">
        <v>0</v>
      </c>
      <c r="X333" s="217">
        <f t="shared" si="244"/>
        <v>-1018183</v>
      </c>
      <c r="Y333" s="256" t="s">
        <v>14</v>
      </c>
      <c r="Z333" s="257">
        <f>SUMIF('Allocation Factors'!$B$3:$B$88,'Accumulated Deferred Income Tax'!Y333,'Allocation Factors'!$P$3:$P$88)</f>
        <v>0</v>
      </c>
      <c r="AA333" s="258">
        <f t="shared" si="241"/>
        <v>0</v>
      </c>
      <c r="AB333" s="258">
        <f t="shared" si="236"/>
        <v>0</v>
      </c>
      <c r="AC333" s="27">
        <f t="shared" si="234"/>
        <v>0</v>
      </c>
    </row>
    <row r="334" spans="1:29">
      <c r="A334" s="26">
        <v>287899</v>
      </c>
      <c r="B334" s="26">
        <v>283</v>
      </c>
      <c r="C334" s="84" t="s">
        <v>440</v>
      </c>
      <c r="D334" s="259">
        <v>415.87799999999999</v>
      </c>
      <c r="E334" s="26" t="s">
        <v>8</v>
      </c>
      <c r="F334" s="72" t="s">
        <v>9</v>
      </c>
      <c r="G334" s="288">
        <v>-107566</v>
      </c>
      <c r="H334" s="288">
        <v>-106846</v>
      </c>
      <c r="I334" s="288">
        <v>-106128</v>
      </c>
      <c r="J334" s="288">
        <v>-105411</v>
      </c>
      <c r="K334" s="288">
        <v>-104688</v>
      </c>
      <c r="L334" s="288">
        <v>-103980</v>
      </c>
      <c r="M334" s="288">
        <v>-103263</v>
      </c>
      <c r="N334" s="340">
        <v>-102545</v>
      </c>
      <c r="O334" s="340">
        <v>-101828</v>
      </c>
      <c r="P334" s="340">
        <v>-101111</v>
      </c>
      <c r="Q334" s="340">
        <v>-100394</v>
      </c>
      <c r="R334" s="340">
        <v>-99677</v>
      </c>
      <c r="S334" s="340">
        <v>-98959</v>
      </c>
      <c r="T334" s="340">
        <f t="shared" si="230"/>
        <v>-103261</v>
      </c>
      <c r="U334" s="288">
        <f t="shared" si="239"/>
        <v>-103261</v>
      </c>
      <c r="V334" s="27">
        <f t="shared" si="240"/>
        <v>-103261</v>
      </c>
      <c r="W334" s="217">
        <v>0</v>
      </c>
      <c r="X334" s="217">
        <f t="shared" si="244"/>
        <v>-103261</v>
      </c>
      <c r="Y334" s="256" t="s">
        <v>26</v>
      </c>
      <c r="Z334" s="257">
        <f>SUMIF('Allocation Factors'!$B$3:$B$88,'Accumulated Deferred Income Tax'!Y334,'Allocation Factors'!$P$3:$P$88)</f>
        <v>0</v>
      </c>
      <c r="AA334" s="258">
        <f t="shared" si="241"/>
        <v>0</v>
      </c>
      <c r="AB334" s="258">
        <f t="shared" si="236"/>
        <v>0</v>
      </c>
      <c r="AC334" s="27">
        <f t="shared" si="234"/>
        <v>0</v>
      </c>
    </row>
    <row r="335" spans="1:29">
      <c r="A335" s="26">
        <v>287903</v>
      </c>
      <c r="B335" s="26">
        <v>283</v>
      </c>
      <c r="C335" s="84" t="s">
        <v>320</v>
      </c>
      <c r="D335" s="259">
        <v>415.87900000000002</v>
      </c>
      <c r="E335" s="26" t="s">
        <v>8</v>
      </c>
      <c r="F335" s="72" t="s">
        <v>9</v>
      </c>
      <c r="G335" s="288">
        <v>-17541</v>
      </c>
      <c r="H335" s="288">
        <v>-17424</v>
      </c>
      <c r="I335" s="288">
        <v>-17307</v>
      </c>
      <c r="J335" s="288">
        <v>-17190</v>
      </c>
      <c r="K335" s="288">
        <v>-17072</v>
      </c>
      <c r="L335" s="288">
        <v>-16956</v>
      </c>
      <c r="M335" s="288">
        <v>-16839</v>
      </c>
      <c r="N335" s="340">
        <v>-16722</v>
      </c>
      <c r="O335" s="340">
        <v>-16605</v>
      </c>
      <c r="P335" s="340">
        <v>-16488</v>
      </c>
      <c r="Q335" s="340">
        <v>-16371</v>
      </c>
      <c r="R335" s="340">
        <v>-16254</v>
      </c>
      <c r="S335" s="340">
        <v>-16137</v>
      </c>
      <c r="T335" s="340">
        <f t="shared" si="230"/>
        <v>-16839</v>
      </c>
      <c r="U335" s="288">
        <f t="shared" si="239"/>
        <v>-16839</v>
      </c>
      <c r="V335" s="27">
        <f t="shared" si="240"/>
        <v>-16839</v>
      </c>
      <c r="W335" s="217">
        <v>0</v>
      </c>
      <c r="X335" s="217">
        <f t="shared" ref="X335:X342" si="245">SUM(V335:W335)</f>
        <v>-16839</v>
      </c>
      <c r="Y335" s="256" t="s">
        <v>30</v>
      </c>
      <c r="Z335" s="257">
        <f>SUMIF('Allocation Factors'!$B$3:$B$88,'Accumulated Deferred Income Tax'!Y335,'Allocation Factors'!$P$3:$P$88)</f>
        <v>0</v>
      </c>
      <c r="AA335" s="258">
        <f t="shared" si="241"/>
        <v>0</v>
      </c>
      <c r="AB335" s="258">
        <f t="shared" si="236"/>
        <v>0</v>
      </c>
      <c r="AC335" s="27">
        <f t="shared" si="234"/>
        <v>0</v>
      </c>
    </row>
    <row r="336" spans="1:29">
      <c r="A336" s="26">
        <v>287906</v>
      </c>
      <c r="B336" s="26">
        <v>283</v>
      </c>
      <c r="C336" s="84" t="s">
        <v>343</v>
      </c>
      <c r="D336" s="259">
        <v>415.863</v>
      </c>
      <c r="E336" s="302" t="s">
        <v>8</v>
      </c>
      <c r="F336" s="72" t="s">
        <v>9</v>
      </c>
      <c r="G336" s="288">
        <v>-476976</v>
      </c>
      <c r="H336" s="288">
        <v>-475872</v>
      </c>
      <c r="I336" s="288">
        <v>-474893</v>
      </c>
      <c r="J336" s="288">
        <v>-475278</v>
      </c>
      <c r="K336" s="288">
        <v>-474045</v>
      </c>
      <c r="L336" s="288">
        <v>-473221</v>
      </c>
      <c r="M336" s="288">
        <v>-472365</v>
      </c>
      <c r="N336" s="340">
        <v>-471953</v>
      </c>
      <c r="O336" s="340">
        <v>-470711</v>
      </c>
      <c r="P336" s="340">
        <v>-470792</v>
      </c>
      <c r="Q336" s="340">
        <v>-469919</v>
      </c>
      <c r="R336" s="340">
        <v>-470140</v>
      </c>
      <c r="S336" s="340">
        <v>-468004</v>
      </c>
      <c r="T336" s="340">
        <f t="shared" si="230"/>
        <v>-472640</v>
      </c>
      <c r="U336" s="288">
        <f t="shared" si="239"/>
        <v>-472640</v>
      </c>
      <c r="V336" s="27">
        <f t="shared" si="240"/>
        <v>-472640</v>
      </c>
      <c r="W336" s="217">
        <v>0</v>
      </c>
      <c r="X336" s="217">
        <f t="shared" si="245"/>
        <v>-472640</v>
      </c>
      <c r="Y336" s="256" t="s">
        <v>26</v>
      </c>
      <c r="Z336" s="257">
        <f>SUMIF('Allocation Factors'!$B$3:$B$88,'Accumulated Deferred Income Tax'!Y336,'Allocation Factors'!$P$3:$P$88)</f>
        <v>0</v>
      </c>
      <c r="AA336" s="258">
        <f t="shared" si="241"/>
        <v>0</v>
      </c>
      <c r="AB336" s="258">
        <f t="shared" si="236"/>
        <v>0</v>
      </c>
      <c r="AC336" s="27">
        <f t="shared" si="234"/>
        <v>0</v>
      </c>
    </row>
    <row r="337" spans="1:29">
      <c r="A337" s="26">
        <v>287907</v>
      </c>
      <c r="B337" s="26">
        <v>283</v>
      </c>
      <c r="C337" s="84" t="s">
        <v>319</v>
      </c>
      <c r="D337" s="259">
        <v>210.185</v>
      </c>
      <c r="E337" s="302" t="s">
        <v>8</v>
      </c>
      <c r="F337" s="72" t="s">
        <v>9</v>
      </c>
      <c r="G337" s="288">
        <v>-47911</v>
      </c>
      <c r="H337" s="288">
        <v>-38771</v>
      </c>
      <c r="I337" s="288">
        <v>-37071</v>
      </c>
      <c r="J337" s="288">
        <v>-35371</v>
      </c>
      <c r="K337" s="288">
        <v>-33667</v>
      </c>
      <c r="L337" s="288">
        <v>-26287</v>
      </c>
      <c r="M337" s="288">
        <v>-24587</v>
      </c>
      <c r="N337" s="340">
        <v>-24587</v>
      </c>
      <c r="O337" s="340">
        <v>-24587</v>
      </c>
      <c r="P337" s="340">
        <v>-24587</v>
      </c>
      <c r="Q337" s="340">
        <v>-40918</v>
      </c>
      <c r="R337" s="340">
        <v>-38876</v>
      </c>
      <c r="S337" s="340">
        <v>-37721</v>
      </c>
      <c r="T337" s="340">
        <f t="shared" si="230"/>
        <v>-32677</v>
      </c>
      <c r="U337" s="288">
        <f t="shared" si="239"/>
        <v>-32677</v>
      </c>
      <c r="V337" s="27">
        <f t="shared" si="240"/>
        <v>-32677</v>
      </c>
      <c r="W337" s="217">
        <v>0</v>
      </c>
      <c r="X337" s="217">
        <f t="shared" si="245"/>
        <v>-32677</v>
      </c>
      <c r="Y337" s="256" t="s">
        <v>18</v>
      </c>
      <c r="Z337" s="257">
        <f>SUMIF('Allocation Factors'!$B$3:$B$88,'Accumulated Deferred Income Tax'!Y337,'Allocation Factors'!$P$3:$P$88)</f>
        <v>7.9787774498314715E-2</v>
      </c>
      <c r="AA337" s="258">
        <f t="shared" si="241"/>
        <v>-2607</v>
      </c>
      <c r="AB337" s="258">
        <f t="shared" si="236"/>
        <v>0</v>
      </c>
      <c r="AC337" s="27">
        <f t="shared" si="234"/>
        <v>-2607</v>
      </c>
    </row>
    <row r="338" spans="1:29">
      <c r="A338" s="26">
        <v>287908</v>
      </c>
      <c r="B338" s="26">
        <v>283</v>
      </c>
      <c r="C338" s="84" t="s">
        <v>427</v>
      </c>
      <c r="D338" s="259">
        <v>210.19</v>
      </c>
      <c r="E338" s="302" t="s">
        <v>8</v>
      </c>
      <c r="F338" s="72" t="s">
        <v>9</v>
      </c>
      <c r="G338" s="288">
        <v>-119784</v>
      </c>
      <c r="H338" s="288">
        <v>-95252</v>
      </c>
      <c r="I338" s="288">
        <v>-70718</v>
      </c>
      <c r="J338" s="288">
        <v>-46184</v>
      </c>
      <c r="K338" s="288">
        <v>-21647</v>
      </c>
      <c r="L338" s="288">
        <v>-119662</v>
      </c>
      <c r="M338" s="288">
        <v>-98944</v>
      </c>
      <c r="N338" s="340">
        <v>-218943</v>
      </c>
      <c r="O338" s="340">
        <v>-209048</v>
      </c>
      <c r="P338" s="340">
        <v>-166681</v>
      </c>
      <c r="Q338" s="340">
        <v>-156787</v>
      </c>
      <c r="R338" s="340">
        <v>-146893</v>
      </c>
      <c r="S338" s="340">
        <v>-104525</v>
      </c>
      <c r="T338" s="340">
        <f t="shared" si="230"/>
        <v>-121909</v>
      </c>
      <c r="U338" s="288">
        <f t="shared" si="239"/>
        <v>-121909</v>
      </c>
      <c r="V338" s="27">
        <f t="shared" si="240"/>
        <v>-121909</v>
      </c>
      <c r="W338" s="217">
        <v>0</v>
      </c>
      <c r="X338" s="217">
        <f t="shared" si="245"/>
        <v>-121909</v>
      </c>
      <c r="Y338" s="256" t="s">
        <v>145</v>
      </c>
      <c r="Z338" s="257">
        <f>SUMIF('Allocation Factors'!$B$3:$B$88,'Accumulated Deferred Income Tax'!Y338,'Allocation Factors'!$P$3:$P$88)</f>
        <v>0</v>
      </c>
      <c r="AA338" s="258">
        <f t="shared" si="241"/>
        <v>0</v>
      </c>
      <c r="AB338" s="258">
        <f t="shared" si="236"/>
        <v>0</v>
      </c>
      <c r="AC338" s="27">
        <f t="shared" si="234"/>
        <v>0</v>
      </c>
    </row>
    <row r="339" spans="1:29">
      <c r="A339" s="26">
        <v>287911</v>
      </c>
      <c r="B339" s="26">
        <v>283</v>
      </c>
      <c r="C339" s="84" t="s">
        <v>335</v>
      </c>
      <c r="D339" s="259">
        <v>415.69900000000001</v>
      </c>
      <c r="E339" s="302" t="s">
        <v>8</v>
      </c>
      <c r="F339" s="261" t="s">
        <v>312</v>
      </c>
      <c r="G339" s="288">
        <v>-1684024</v>
      </c>
      <c r="H339" s="288">
        <v>-1847565</v>
      </c>
      <c r="I339" s="288">
        <v>-1898699</v>
      </c>
      <c r="J339" s="288">
        <v>-1976893</v>
      </c>
      <c r="K339" s="288">
        <v>-1796196</v>
      </c>
      <c r="L339" s="288">
        <v>-1467816</v>
      </c>
      <c r="M339" s="288">
        <v>-887962</v>
      </c>
      <c r="N339" s="340">
        <v>-567192</v>
      </c>
      <c r="O339" s="340">
        <v>-384097</v>
      </c>
      <c r="P339" s="340">
        <v>-181069</v>
      </c>
      <c r="Q339" s="340">
        <v>-121233</v>
      </c>
      <c r="R339" s="340">
        <v>-250096</v>
      </c>
      <c r="S339" s="340">
        <v>-289047</v>
      </c>
      <c r="T339" s="340">
        <f t="shared" si="230"/>
        <v>-1030446</v>
      </c>
      <c r="U339" s="288">
        <f t="shared" si="239"/>
        <v>-1030446</v>
      </c>
      <c r="V339" s="27">
        <f t="shared" si="240"/>
        <v>0</v>
      </c>
      <c r="W339" s="217">
        <v>0</v>
      </c>
      <c r="X339" s="217">
        <f t="shared" si="245"/>
        <v>0</v>
      </c>
      <c r="Y339" s="256" t="s">
        <v>310</v>
      </c>
      <c r="Z339" s="257">
        <f>SUMIF('Allocation Factors'!$B$3:$B$88,'Accumulated Deferred Income Tax'!Y339,'Allocation Factors'!$P$3:$P$88)</f>
        <v>0</v>
      </c>
      <c r="AA339" s="258">
        <f t="shared" si="241"/>
        <v>0</v>
      </c>
      <c r="AB339" s="258">
        <f t="shared" si="236"/>
        <v>0</v>
      </c>
      <c r="AC339" s="27">
        <f t="shared" si="234"/>
        <v>0</v>
      </c>
    </row>
    <row r="340" spans="1:29">
      <c r="A340" s="26">
        <v>287915</v>
      </c>
      <c r="B340" s="26">
        <v>283</v>
      </c>
      <c r="C340" s="84" t="s">
        <v>742</v>
      </c>
      <c r="D340" s="259">
        <v>910.93700000000001</v>
      </c>
      <c r="E340" s="302" t="s">
        <v>8</v>
      </c>
      <c r="F340" s="261" t="s">
        <v>312</v>
      </c>
      <c r="G340" s="288">
        <v>-954367</v>
      </c>
      <c r="H340" s="288">
        <v>-991737</v>
      </c>
      <c r="I340" s="288">
        <v>-1054421</v>
      </c>
      <c r="J340" s="288">
        <v>-923325</v>
      </c>
      <c r="K340" s="288">
        <v>-1066899</v>
      </c>
      <c r="L340" s="288">
        <v>-1014717</v>
      </c>
      <c r="M340" s="288">
        <v>-956250</v>
      </c>
      <c r="N340" s="340">
        <v>-831572</v>
      </c>
      <c r="O340" s="340">
        <v>-766816</v>
      </c>
      <c r="P340" s="340">
        <v>-806564</v>
      </c>
      <c r="Q340" s="340">
        <v>-578885</v>
      </c>
      <c r="R340" s="340">
        <v>-587661</v>
      </c>
      <c r="S340" s="340">
        <v>-377216</v>
      </c>
      <c r="T340" s="340">
        <f t="shared" si="230"/>
        <v>-853720</v>
      </c>
      <c r="U340" s="288">
        <f t="shared" si="239"/>
        <v>-853720</v>
      </c>
      <c r="V340" s="27">
        <f t="shared" si="240"/>
        <v>0</v>
      </c>
      <c r="W340" s="217">
        <v>0</v>
      </c>
      <c r="X340" s="217">
        <f t="shared" si="245"/>
        <v>0</v>
      </c>
      <c r="Y340" s="256" t="s">
        <v>310</v>
      </c>
      <c r="Z340" s="257">
        <f>SUMIF('Allocation Factors'!$B$3:$B$88,'Accumulated Deferred Income Tax'!Y340,'Allocation Factors'!$P$3:$P$88)</f>
        <v>0</v>
      </c>
      <c r="AA340" s="258">
        <f t="shared" si="241"/>
        <v>0</v>
      </c>
      <c r="AB340" s="258">
        <f t="shared" si="236"/>
        <v>0</v>
      </c>
      <c r="AC340" s="27">
        <f t="shared" si="234"/>
        <v>0</v>
      </c>
    </row>
    <row r="341" spans="1:29">
      <c r="A341" s="26">
        <v>287917</v>
      </c>
      <c r="B341" s="286">
        <v>283</v>
      </c>
      <c r="C341" s="84" t="s">
        <v>407</v>
      </c>
      <c r="D341" s="259">
        <v>705.45100000000002</v>
      </c>
      <c r="E341" s="302" t="s">
        <v>8</v>
      </c>
      <c r="F341" s="261" t="s">
        <v>9</v>
      </c>
      <c r="G341" s="288">
        <v>-5147846</v>
      </c>
      <c r="H341" s="288">
        <v>-5219177</v>
      </c>
      <c r="I341" s="288">
        <v>-5130261</v>
      </c>
      <c r="J341" s="288">
        <v>-5007041</v>
      </c>
      <c r="K341" s="288">
        <v>-5019522</v>
      </c>
      <c r="L341" s="288">
        <v>-4996087</v>
      </c>
      <c r="M341" s="288">
        <v>-5705316</v>
      </c>
      <c r="N341" s="340">
        <v>-6634921</v>
      </c>
      <c r="O341" s="340">
        <v>-6607221</v>
      </c>
      <c r="P341" s="340">
        <v>-6539078</v>
      </c>
      <c r="Q341" s="340">
        <v>-6650394</v>
      </c>
      <c r="R341" s="340">
        <v>-6581323</v>
      </c>
      <c r="S341" s="340">
        <v>-6428663</v>
      </c>
      <c r="T341" s="340">
        <f t="shared" si="230"/>
        <v>-5823216</v>
      </c>
      <c r="U341" s="288">
        <f t="shared" si="239"/>
        <v>-5823216</v>
      </c>
      <c r="V341" s="27">
        <f t="shared" si="240"/>
        <v>-5823216</v>
      </c>
      <c r="W341" s="217">
        <v>0</v>
      </c>
      <c r="X341" s="217">
        <f t="shared" si="245"/>
        <v>-5823216</v>
      </c>
      <c r="Y341" s="261" t="s">
        <v>28</v>
      </c>
      <c r="Z341" s="257">
        <f>SUMIF('Allocation Factors'!$B$3:$B$88,'Accumulated Deferred Income Tax'!Y341,'Allocation Factors'!$P$3:$P$88)</f>
        <v>0</v>
      </c>
      <c r="AA341" s="258">
        <f t="shared" si="241"/>
        <v>0</v>
      </c>
      <c r="AB341" s="258">
        <f t="shared" si="236"/>
        <v>0</v>
      </c>
      <c r="AC341" s="27">
        <f t="shared" si="234"/>
        <v>0</v>
      </c>
    </row>
    <row r="342" spans="1:29">
      <c r="A342" s="26">
        <v>287919</v>
      </c>
      <c r="B342" s="286">
        <v>283</v>
      </c>
      <c r="C342" s="84" t="s">
        <v>721</v>
      </c>
      <c r="D342" s="259">
        <v>425.10500000000002</v>
      </c>
      <c r="E342" s="302" t="s">
        <v>8</v>
      </c>
      <c r="F342" s="261" t="s">
        <v>9</v>
      </c>
      <c r="G342" s="288">
        <v>-522110</v>
      </c>
      <c r="H342" s="288">
        <v>-517604</v>
      </c>
      <c r="I342" s="288">
        <v>-526325</v>
      </c>
      <c r="J342" s="288">
        <v>-534614</v>
      </c>
      <c r="K342" s="288">
        <v>-543300</v>
      </c>
      <c r="L342" s="288">
        <v>-526953</v>
      </c>
      <c r="M342" s="288">
        <v>-534984</v>
      </c>
      <c r="N342" s="340">
        <v>-543983</v>
      </c>
      <c r="O342" s="340">
        <v>-552996</v>
      </c>
      <c r="P342" s="340">
        <v>-520547</v>
      </c>
      <c r="Q342" s="340">
        <v>-545033</v>
      </c>
      <c r="R342" s="340">
        <v>-553212</v>
      </c>
      <c r="S342" s="340">
        <v>-576271</v>
      </c>
      <c r="T342" s="340">
        <f t="shared" si="230"/>
        <v>-537395</v>
      </c>
      <c r="U342" s="288">
        <f t="shared" si="239"/>
        <v>-537395</v>
      </c>
      <c r="V342" s="27">
        <f t="shared" si="240"/>
        <v>-537395</v>
      </c>
      <c r="W342" s="217">
        <v>0</v>
      </c>
      <c r="X342" s="217">
        <f t="shared" si="245"/>
        <v>-537395</v>
      </c>
      <c r="Y342" s="261" t="s">
        <v>14</v>
      </c>
      <c r="Z342" s="257">
        <f>SUMIF('Allocation Factors'!$B$3:$B$88,'Accumulated Deferred Income Tax'!Y342,'Allocation Factors'!$P$3:$P$88)</f>
        <v>0</v>
      </c>
      <c r="AA342" s="258">
        <f t="shared" si="241"/>
        <v>0</v>
      </c>
      <c r="AB342" s="258">
        <f t="shared" si="236"/>
        <v>0</v>
      </c>
      <c r="AC342" s="27">
        <f t="shared" si="234"/>
        <v>0</v>
      </c>
    </row>
    <row r="343" spans="1:29">
      <c r="A343" s="26">
        <v>287927</v>
      </c>
      <c r="B343" s="286">
        <v>283</v>
      </c>
      <c r="C343" s="84" t="s">
        <v>494</v>
      </c>
      <c r="D343" s="26" t="s">
        <v>8</v>
      </c>
      <c r="E343" s="302" t="s">
        <v>8</v>
      </c>
      <c r="F343" s="261" t="s">
        <v>312</v>
      </c>
      <c r="G343" s="288">
        <v>-89552</v>
      </c>
      <c r="H343" s="288">
        <v>-88607</v>
      </c>
      <c r="I343" s="288">
        <v>-87906</v>
      </c>
      <c r="J343" s="288">
        <v>-100319</v>
      </c>
      <c r="K343" s="288">
        <v>-100003</v>
      </c>
      <c r="L343" s="288">
        <v>-99609</v>
      </c>
      <c r="M343" s="288">
        <v>-99085</v>
      </c>
      <c r="N343" s="340">
        <v>-98692</v>
      </c>
      <c r="O343" s="340">
        <v>-98458</v>
      </c>
      <c r="P343" s="340">
        <v>-98286</v>
      </c>
      <c r="Q343" s="340">
        <v>-98100</v>
      </c>
      <c r="R343" s="340">
        <v>-97888</v>
      </c>
      <c r="S343" s="340">
        <v>-97735</v>
      </c>
      <c r="T343" s="340">
        <f t="shared" si="230"/>
        <v>-96716</v>
      </c>
      <c r="U343" s="288">
        <f t="shared" si="239"/>
        <v>-96716</v>
      </c>
      <c r="V343" s="27">
        <f t="shared" si="240"/>
        <v>0</v>
      </c>
      <c r="W343" s="217">
        <v>0</v>
      </c>
      <c r="X343" s="217">
        <f t="shared" ref="X343:X345" si="246">SUM(V343:W343)</f>
        <v>0</v>
      </c>
      <c r="Y343" s="261" t="s">
        <v>310</v>
      </c>
      <c r="Z343" s="257">
        <f>SUMIF('Allocation Factors'!$B$3:$B$88,'Accumulated Deferred Income Tax'!Y343,'Allocation Factors'!$P$3:$P$88)</f>
        <v>0</v>
      </c>
      <c r="AA343" s="258">
        <f t="shared" si="241"/>
        <v>0</v>
      </c>
      <c r="AB343" s="258">
        <f t="shared" si="236"/>
        <v>0</v>
      </c>
      <c r="AC343" s="27">
        <f t="shared" si="234"/>
        <v>0</v>
      </c>
    </row>
    <row r="344" spans="1:29">
      <c r="A344" s="26">
        <v>287935</v>
      </c>
      <c r="B344" s="286">
        <v>283</v>
      </c>
      <c r="C344" s="84" t="s">
        <v>495</v>
      </c>
      <c r="D344" s="26">
        <v>415.93599999999998</v>
      </c>
      <c r="E344" s="302" t="s">
        <v>8</v>
      </c>
      <c r="F344" s="26" t="s">
        <v>9</v>
      </c>
      <c r="G344" s="288">
        <v>-452790</v>
      </c>
      <c r="H344" s="288">
        <v>-449113</v>
      </c>
      <c r="I344" s="288">
        <v>-445436</v>
      </c>
      <c r="J344" s="288">
        <v>-441758</v>
      </c>
      <c r="K344" s="288">
        <v>-403594</v>
      </c>
      <c r="L344" s="288">
        <v>-396511</v>
      </c>
      <c r="M344" s="288">
        <v>-389389</v>
      </c>
      <c r="N344" s="340">
        <v>-382267</v>
      </c>
      <c r="O344" s="340">
        <v>-375145</v>
      </c>
      <c r="P344" s="340">
        <v>-368022</v>
      </c>
      <c r="Q344" s="340">
        <v>-355509</v>
      </c>
      <c r="R344" s="340">
        <v>-347040</v>
      </c>
      <c r="S344" s="340">
        <v>-338570</v>
      </c>
      <c r="T344" s="340">
        <f t="shared" si="230"/>
        <v>-395789</v>
      </c>
      <c r="U344" s="288">
        <f t="shared" si="239"/>
        <v>-395789</v>
      </c>
      <c r="V344" s="27">
        <f t="shared" si="240"/>
        <v>-395789</v>
      </c>
      <c r="W344" s="217">
        <v>0</v>
      </c>
      <c r="X344" s="217">
        <f t="shared" si="246"/>
        <v>-395789</v>
      </c>
      <c r="Y344" s="261" t="s">
        <v>145</v>
      </c>
      <c r="Z344" s="257">
        <f>SUMIF('Allocation Factors'!$B$3:$B$88,'Accumulated Deferred Income Tax'!Y344,'Allocation Factors'!$P$3:$P$88)</f>
        <v>0</v>
      </c>
      <c r="AA344" s="258">
        <f t="shared" si="241"/>
        <v>0</v>
      </c>
      <c r="AB344" s="258">
        <f t="shared" si="236"/>
        <v>0</v>
      </c>
      <c r="AC344" s="27">
        <f t="shared" si="234"/>
        <v>0</v>
      </c>
    </row>
    <row r="345" spans="1:29">
      <c r="A345" s="26">
        <v>287939</v>
      </c>
      <c r="B345" s="286">
        <v>283</v>
      </c>
      <c r="C345" s="84" t="s">
        <v>380</v>
      </c>
      <c r="D345" s="26">
        <v>415.11500000000001</v>
      </c>
      <c r="E345" s="302" t="s">
        <v>8</v>
      </c>
      <c r="F345" s="26" t="s">
        <v>9</v>
      </c>
      <c r="G345" s="288">
        <v>4381110</v>
      </c>
      <c r="H345" s="288">
        <v>4216084</v>
      </c>
      <c r="I345" s="288">
        <v>4133168</v>
      </c>
      <c r="J345" s="288">
        <v>3788807</v>
      </c>
      <c r="K345" s="288">
        <v>3277964</v>
      </c>
      <c r="L345" s="288">
        <v>3295965</v>
      </c>
      <c r="M345" s="288">
        <v>2670715</v>
      </c>
      <c r="N345" s="340">
        <v>2789705</v>
      </c>
      <c r="O345" s="340">
        <v>2787373</v>
      </c>
      <c r="P345" s="340">
        <v>2799835</v>
      </c>
      <c r="Q345" s="340">
        <v>2771246</v>
      </c>
      <c r="R345" s="340">
        <v>2746759</v>
      </c>
      <c r="S345" s="340">
        <v>2753582</v>
      </c>
      <c r="T345" s="340">
        <f t="shared" ref="T345:T363" si="247">ROUND(SUM(SUM(H345:R345)*2+S345+G345)/24,0)</f>
        <v>3237081</v>
      </c>
      <c r="U345" s="288">
        <f t="shared" si="239"/>
        <v>3237081</v>
      </c>
      <c r="V345" s="27">
        <f t="shared" si="240"/>
        <v>3237081</v>
      </c>
      <c r="W345" s="217">
        <v>0</v>
      </c>
      <c r="X345" s="217">
        <f t="shared" si="246"/>
        <v>3237081</v>
      </c>
      <c r="Y345" s="261" t="s">
        <v>14</v>
      </c>
      <c r="Z345" s="257">
        <f>SUMIF('Allocation Factors'!$B$3:$B$88,'Accumulated Deferred Income Tax'!Y345,'Allocation Factors'!$P$3:$P$88)</f>
        <v>0</v>
      </c>
      <c r="AA345" s="258">
        <f t="shared" si="241"/>
        <v>0</v>
      </c>
      <c r="AB345" s="258">
        <f t="shared" si="236"/>
        <v>0</v>
      </c>
      <c r="AC345" s="27">
        <f t="shared" si="234"/>
        <v>0</v>
      </c>
    </row>
    <row r="346" spans="1:29" s="191" customFormat="1">
      <c r="A346" s="285">
        <v>287942</v>
      </c>
      <c r="B346" s="26">
        <v>283</v>
      </c>
      <c r="C346" s="70" t="s">
        <v>55</v>
      </c>
      <c r="D346" s="259">
        <v>430.11200000000002</v>
      </c>
      <c r="E346" s="302" t="s">
        <v>8</v>
      </c>
      <c r="F346" s="26" t="s">
        <v>9</v>
      </c>
      <c r="G346" s="288">
        <v>-1939867</v>
      </c>
      <c r="H346" s="288">
        <v>-1953383</v>
      </c>
      <c r="I346" s="288">
        <v>-2002241</v>
      </c>
      <c r="J346" s="288">
        <v>-1941715</v>
      </c>
      <c r="K346" s="288">
        <v>-1905650</v>
      </c>
      <c r="L346" s="288">
        <v>-1834881</v>
      </c>
      <c r="M346" s="288">
        <v>-3361531</v>
      </c>
      <c r="N346" s="340">
        <v>-3622228</v>
      </c>
      <c r="O346" s="340">
        <v>-3795255</v>
      </c>
      <c r="P346" s="340">
        <v>-3962310</v>
      </c>
      <c r="Q346" s="340">
        <v>-3341358</v>
      </c>
      <c r="R346" s="340">
        <v>-4091357</v>
      </c>
      <c r="S346" s="340">
        <v>-3640407</v>
      </c>
      <c r="T346" s="340">
        <f t="shared" si="247"/>
        <v>-2883504</v>
      </c>
      <c r="U346" s="288">
        <f t="shared" ref="U346:U363" si="248">+T346</f>
        <v>-2883504</v>
      </c>
      <c r="V346" s="27">
        <f t="shared" ref="V346:V363" si="249">IF(F346="U",U346,0)</f>
        <v>-2883504</v>
      </c>
      <c r="W346" s="217">
        <v>0</v>
      </c>
      <c r="X346" s="217">
        <f>SUM(V346:W346)</f>
        <v>-2883504</v>
      </c>
      <c r="Y346" s="72" t="s">
        <v>14</v>
      </c>
      <c r="Z346" s="257">
        <f>SUMIF('Allocation Factors'!$B$3:$B$88,'Accumulated Deferred Income Tax'!Y346,'Allocation Factors'!$P$3:$P$88)</f>
        <v>0</v>
      </c>
      <c r="AA346" s="258">
        <f t="shared" si="241"/>
        <v>0</v>
      </c>
      <c r="AB346" s="258">
        <f t="shared" si="236"/>
        <v>0</v>
      </c>
      <c r="AC346" s="27">
        <f t="shared" si="234"/>
        <v>0</v>
      </c>
    </row>
    <row r="347" spans="1:29" s="191" customFormat="1">
      <c r="A347" s="26">
        <v>287971</v>
      </c>
      <c r="B347" s="26">
        <v>283</v>
      </c>
      <c r="C347" s="84" t="s">
        <v>717</v>
      </c>
      <c r="D347" s="259">
        <v>415.86799999999999</v>
      </c>
      <c r="E347" s="302" t="s">
        <v>8</v>
      </c>
      <c r="F347" s="261" t="s">
        <v>9</v>
      </c>
      <c r="G347" s="288">
        <v>-4381110</v>
      </c>
      <c r="H347" s="288">
        <v>-4216084</v>
      </c>
      <c r="I347" s="288">
        <v>-4077899</v>
      </c>
      <c r="J347" s="288">
        <v>-3788807</v>
      </c>
      <c r="K347" s="288">
        <v>-3277964</v>
      </c>
      <c r="L347" s="288">
        <v>-3295965</v>
      </c>
      <c r="M347" s="288">
        <v>-2670716</v>
      </c>
      <c r="N347" s="340">
        <v>-2789705</v>
      </c>
      <c r="O347" s="340">
        <v>-2787374</v>
      </c>
      <c r="P347" s="340">
        <v>-2799835</v>
      </c>
      <c r="Q347" s="340">
        <v>-2771247</v>
      </c>
      <c r="R347" s="340">
        <v>-2746759</v>
      </c>
      <c r="S347" s="340">
        <v>-2753583</v>
      </c>
      <c r="T347" s="340">
        <f t="shared" si="247"/>
        <v>-3232475</v>
      </c>
      <c r="U347" s="288">
        <f t="shared" si="248"/>
        <v>-3232475</v>
      </c>
      <c r="V347" s="27">
        <f t="shared" si="249"/>
        <v>-3232475</v>
      </c>
      <c r="W347" s="217">
        <v>0</v>
      </c>
      <c r="X347" s="217">
        <f t="shared" ref="X347:X362" si="250">SUM(V347:W347)</f>
        <v>-3232475</v>
      </c>
      <c r="Y347" s="261" t="s">
        <v>14</v>
      </c>
      <c r="Z347" s="257">
        <f>SUMIF('Allocation Factors'!$B$3:$B$88,'Accumulated Deferred Income Tax'!Y347,'Allocation Factors'!$P$3:$P$88)</f>
        <v>0</v>
      </c>
      <c r="AA347" s="258">
        <f t="shared" ref="AA347:AA363" si="251">ROUND(V347*Z347,0)</f>
        <v>0</v>
      </c>
      <c r="AB347" s="258">
        <f t="shared" si="236"/>
        <v>0</v>
      </c>
      <c r="AC347" s="27">
        <f t="shared" si="234"/>
        <v>0</v>
      </c>
    </row>
    <row r="348" spans="1:29" s="191" customFormat="1">
      <c r="A348" s="26">
        <v>287972</v>
      </c>
      <c r="B348" s="26">
        <v>283</v>
      </c>
      <c r="C348" s="84" t="s">
        <v>303</v>
      </c>
      <c r="D348" s="259">
        <v>320.28500000000003</v>
      </c>
      <c r="E348" s="302" t="s">
        <v>8</v>
      </c>
      <c r="F348" s="261" t="s">
        <v>312</v>
      </c>
      <c r="G348" s="288">
        <v>852220</v>
      </c>
      <c r="H348" s="288">
        <v>834327</v>
      </c>
      <c r="I348" s="288">
        <v>816433</v>
      </c>
      <c r="J348" s="288">
        <v>798540</v>
      </c>
      <c r="K348" s="288">
        <v>780571</v>
      </c>
      <c r="L348" s="288">
        <v>762753</v>
      </c>
      <c r="M348" s="288">
        <v>2103559</v>
      </c>
      <c r="N348" s="340">
        <v>2071168</v>
      </c>
      <c r="O348" s="340">
        <v>2038778</v>
      </c>
      <c r="P348" s="340">
        <v>2006388</v>
      </c>
      <c r="Q348" s="340">
        <v>1973997</v>
      </c>
      <c r="R348" s="340">
        <v>1941607</v>
      </c>
      <c r="S348" s="340">
        <v>1909216</v>
      </c>
      <c r="T348" s="340">
        <f t="shared" si="247"/>
        <v>1459070</v>
      </c>
      <c r="U348" s="288">
        <f t="shared" si="248"/>
        <v>1459070</v>
      </c>
      <c r="V348" s="27">
        <f t="shared" si="249"/>
        <v>0</v>
      </c>
      <c r="W348" s="217">
        <v>0</v>
      </c>
      <c r="X348" s="217">
        <f t="shared" si="250"/>
        <v>0</v>
      </c>
      <c r="Y348" s="261" t="s">
        <v>310</v>
      </c>
      <c r="Z348" s="257">
        <f>SUMIF('Allocation Factors'!$B$3:$B$88,'Accumulated Deferred Income Tax'!Y348,'Allocation Factors'!$P$3:$P$88)</f>
        <v>0</v>
      </c>
      <c r="AA348" s="258">
        <f t="shared" si="251"/>
        <v>0</v>
      </c>
      <c r="AB348" s="258">
        <f t="shared" si="236"/>
        <v>0</v>
      </c>
      <c r="AC348" s="27">
        <f t="shared" si="234"/>
        <v>0</v>
      </c>
    </row>
    <row r="349" spans="1:29" s="191" customFormat="1">
      <c r="A349" s="26">
        <v>287975</v>
      </c>
      <c r="B349" s="26">
        <v>283</v>
      </c>
      <c r="C349" s="84" t="s">
        <v>744</v>
      </c>
      <c r="D349" s="259">
        <v>415.65499999999997</v>
      </c>
      <c r="E349" s="302" t="s">
        <v>8</v>
      </c>
      <c r="F349" s="261" t="s">
        <v>9</v>
      </c>
      <c r="G349" s="288">
        <v>-54649</v>
      </c>
      <c r="H349" s="288">
        <v>-537643</v>
      </c>
      <c r="I349" s="288">
        <v>-488789</v>
      </c>
      <c r="J349" s="288">
        <v>0</v>
      </c>
      <c r="K349" s="288">
        <v>-801312</v>
      </c>
      <c r="L349" s="288">
        <v>-789865</v>
      </c>
      <c r="M349" s="288">
        <v>-717234</v>
      </c>
      <c r="N349" s="340">
        <v>-1286934</v>
      </c>
      <c r="O349" s="340">
        <v>-851346</v>
      </c>
      <c r="P349" s="340">
        <v>-457926</v>
      </c>
      <c r="Q349" s="340">
        <v>-1955679</v>
      </c>
      <c r="R349" s="340">
        <v>-2070516</v>
      </c>
      <c r="S349" s="340">
        <v>-1202261</v>
      </c>
      <c r="T349" s="340">
        <f t="shared" si="247"/>
        <v>-882142</v>
      </c>
      <c r="U349" s="288">
        <f t="shared" si="248"/>
        <v>-882142</v>
      </c>
      <c r="V349" s="27">
        <f t="shared" si="249"/>
        <v>-882142</v>
      </c>
      <c r="W349" s="217">
        <v>0</v>
      </c>
      <c r="X349" s="217">
        <f t="shared" si="250"/>
        <v>-882142</v>
      </c>
      <c r="Y349" s="261" t="s">
        <v>14</v>
      </c>
      <c r="Z349" s="257">
        <f>SUMIF('Allocation Factors'!$B$3:$B$88,'Accumulated Deferred Income Tax'!Y349,'Allocation Factors'!$P$3:$P$88)</f>
        <v>0</v>
      </c>
      <c r="AA349" s="258">
        <f t="shared" si="251"/>
        <v>0</v>
      </c>
      <c r="AB349" s="258">
        <f t="shared" si="236"/>
        <v>0</v>
      </c>
      <c r="AC349" s="27">
        <f t="shared" si="234"/>
        <v>0</v>
      </c>
    </row>
    <row r="350" spans="1:29" s="191" customFormat="1">
      <c r="A350" s="26">
        <v>287977</v>
      </c>
      <c r="B350" s="26">
        <v>283</v>
      </c>
      <c r="C350" s="84" t="s">
        <v>735</v>
      </c>
      <c r="D350" s="259">
        <v>415.88499999999999</v>
      </c>
      <c r="E350" s="302" t="s">
        <v>8</v>
      </c>
      <c r="F350" s="261" t="s">
        <v>9</v>
      </c>
      <c r="G350" s="288">
        <v>-157194</v>
      </c>
      <c r="H350" s="288">
        <v>-155761</v>
      </c>
      <c r="I350" s="288">
        <v>-147276</v>
      </c>
      <c r="J350" s="288">
        <v>-134974</v>
      </c>
      <c r="K350" s="288">
        <v>-114818</v>
      </c>
      <c r="L350" s="288">
        <v>-103580</v>
      </c>
      <c r="M350" s="288">
        <v>-85990</v>
      </c>
      <c r="N350" s="340">
        <v>-73606</v>
      </c>
      <c r="O350" s="340">
        <v>-69876</v>
      </c>
      <c r="P350" s="340">
        <v>-62956</v>
      </c>
      <c r="Q350" s="340">
        <v>-47811</v>
      </c>
      <c r="R350" s="340">
        <v>-39267</v>
      </c>
      <c r="S350" s="340">
        <v>-33316</v>
      </c>
      <c r="T350" s="340">
        <f t="shared" si="247"/>
        <v>-94264</v>
      </c>
      <c r="U350" s="288">
        <f t="shared" si="248"/>
        <v>-94264</v>
      </c>
      <c r="V350" s="27">
        <f t="shared" si="249"/>
        <v>-94264</v>
      </c>
      <c r="W350" s="217">
        <v>0</v>
      </c>
      <c r="X350" s="217">
        <f t="shared" si="250"/>
        <v>-94264</v>
      </c>
      <c r="Y350" s="261" t="s">
        <v>14</v>
      </c>
      <c r="Z350" s="257">
        <f>SUMIF('Allocation Factors'!$B$3:$B$88,'Accumulated Deferred Income Tax'!Y350,'Allocation Factors'!$P$3:$P$88)</f>
        <v>0</v>
      </c>
      <c r="AA350" s="258">
        <f t="shared" si="251"/>
        <v>0</v>
      </c>
      <c r="AB350" s="258">
        <f t="shared" ref="AB350:AB363" si="252">ROUND(W350*Z350,0)</f>
        <v>0</v>
      </c>
      <c r="AC350" s="27">
        <f t="shared" ref="AC350:AC364" si="253">SUM(AA350:AB350)</f>
        <v>0</v>
      </c>
    </row>
    <row r="351" spans="1:29" s="191" customFormat="1">
      <c r="A351" s="26">
        <v>287978</v>
      </c>
      <c r="B351" s="26">
        <v>283</v>
      </c>
      <c r="C351" s="84" t="s">
        <v>737</v>
      </c>
      <c r="D351" s="259">
        <v>415.90600000000001</v>
      </c>
      <c r="E351" s="302" t="s">
        <v>8</v>
      </c>
      <c r="F351" s="261" t="s">
        <v>9</v>
      </c>
      <c r="G351" s="288">
        <v>0</v>
      </c>
      <c r="H351" s="288">
        <v>0</v>
      </c>
      <c r="I351" s="288">
        <v>0</v>
      </c>
      <c r="J351" s="288">
        <v>0</v>
      </c>
      <c r="K351" s="288">
        <v>0</v>
      </c>
      <c r="L351" s="288">
        <v>0</v>
      </c>
      <c r="M351" s="288">
        <v>0</v>
      </c>
      <c r="N351" s="340">
        <v>55991</v>
      </c>
      <c r="O351" s="340">
        <v>0</v>
      </c>
      <c r="P351" s="340">
        <v>0</v>
      </c>
      <c r="Q351" s="340">
        <v>0</v>
      </c>
      <c r="R351" s="340">
        <v>0</v>
      </c>
      <c r="S351" s="340">
        <v>0</v>
      </c>
      <c r="T351" s="340">
        <f t="shared" si="247"/>
        <v>4666</v>
      </c>
      <c r="U351" s="288">
        <f t="shared" si="248"/>
        <v>4666</v>
      </c>
      <c r="V351" s="27">
        <f t="shared" si="249"/>
        <v>4666</v>
      </c>
      <c r="W351" s="217">
        <v>0</v>
      </c>
      <c r="X351" s="217">
        <f t="shared" si="250"/>
        <v>4666</v>
      </c>
      <c r="Y351" s="261" t="s">
        <v>14</v>
      </c>
      <c r="Z351" s="257">
        <f>SUMIF('Allocation Factors'!$B$3:$B$88,'Accumulated Deferred Income Tax'!Y351,'Allocation Factors'!$P$3:$P$88)</f>
        <v>0</v>
      </c>
      <c r="AA351" s="258">
        <f t="shared" si="251"/>
        <v>0</v>
      </c>
      <c r="AB351" s="258">
        <f t="shared" si="252"/>
        <v>0</v>
      </c>
      <c r="AC351" s="27">
        <f t="shared" si="253"/>
        <v>0</v>
      </c>
    </row>
    <row r="352" spans="1:29" s="191" customFormat="1">
      <c r="A352" s="26">
        <v>287981</v>
      </c>
      <c r="B352" s="26">
        <v>283</v>
      </c>
      <c r="C352" s="84" t="s">
        <v>325</v>
      </c>
      <c r="D352" s="259">
        <v>415.92</v>
      </c>
      <c r="E352" s="302" t="s">
        <v>8</v>
      </c>
      <c r="F352" s="261" t="s">
        <v>9</v>
      </c>
      <c r="G352" s="288">
        <v>-1462079</v>
      </c>
      <c r="H352" s="288">
        <v>-1747699</v>
      </c>
      <c r="I352" s="288">
        <v>-2033320</v>
      </c>
      <c r="J352" s="288">
        <v>-2318941</v>
      </c>
      <c r="K352" s="288">
        <v>-2604307</v>
      </c>
      <c r="L352" s="288">
        <v>-3141825</v>
      </c>
      <c r="M352" s="288">
        <v>-3427446</v>
      </c>
      <c r="N352" s="340">
        <v>-3356041</v>
      </c>
      <c r="O352" s="340">
        <v>-3284636</v>
      </c>
      <c r="P352" s="340">
        <v>-3213231</v>
      </c>
      <c r="Q352" s="340">
        <v>-3141825</v>
      </c>
      <c r="R352" s="340">
        <v>-3070420</v>
      </c>
      <c r="S352" s="340">
        <v>-2999015</v>
      </c>
      <c r="T352" s="340">
        <f t="shared" si="247"/>
        <v>-2797520</v>
      </c>
      <c r="U352" s="288">
        <f t="shared" si="248"/>
        <v>-2797520</v>
      </c>
      <c r="V352" s="27">
        <f t="shared" si="249"/>
        <v>-2797520</v>
      </c>
      <c r="W352" s="217">
        <v>0</v>
      </c>
      <c r="X352" s="217">
        <f t="shared" ref="X352:X356" si="254">SUM(V352:W352)</f>
        <v>-2797520</v>
      </c>
      <c r="Y352" s="261" t="s">
        <v>27</v>
      </c>
      <c r="Z352" s="257">
        <f>SUMIF('Allocation Factors'!$B$3:$B$88,'Accumulated Deferred Income Tax'!Y352,'Allocation Factors'!$P$3:$P$88)</f>
        <v>0</v>
      </c>
      <c r="AA352" s="258">
        <f t="shared" si="251"/>
        <v>0</v>
      </c>
      <c r="AB352" s="258">
        <f t="shared" si="252"/>
        <v>0</v>
      </c>
      <c r="AC352" s="27">
        <f t="shared" si="253"/>
        <v>0</v>
      </c>
    </row>
    <row r="353" spans="1:29" s="191" customFormat="1">
      <c r="A353" s="26">
        <v>287982</v>
      </c>
      <c r="B353" s="26">
        <v>283</v>
      </c>
      <c r="C353" s="84" t="s">
        <v>326</v>
      </c>
      <c r="D353" s="259">
        <v>415.92099999999999</v>
      </c>
      <c r="E353" s="302" t="s">
        <v>8</v>
      </c>
      <c r="F353" s="261" t="s">
        <v>9</v>
      </c>
      <c r="G353" s="288">
        <v>-314815</v>
      </c>
      <c r="H353" s="288">
        <v>-312194</v>
      </c>
      <c r="I353" s="288">
        <v>-309570</v>
      </c>
      <c r="J353" s="288">
        <v>-306947</v>
      </c>
      <c r="K353" s="288">
        <v>-304291</v>
      </c>
      <c r="L353" s="288">
        <v>-301697</v>
      </c>
      <c r="M353" s="288">
        <v>-299074</v>
      </c>
      <c r="N353" s="340">
        <v>-296451</v>
      </c>
      <c r="O353" s="340">
        <v>-293827</v>
      </c>
      <c r="P353" s="340">
        <v>-291204</v>
      </c>
      <c r="Q353" s="340">
        <v>-288580</v>
      </c>
      <c r="R353" s="340">
        <v>-285957</v>
      </c>
      <c r="S353" s="340">
        <v>-283334</v>
      </c>
      <c r="T353" s="340">
        <f t="shared" si="247"/>
        <v>-299072</v>
      </c>
      <c r="U353" s="288">
        <f t="shared" si="248"/>
        <v>-299072</v>
      </c>
      <c r="V353" s="27">
        <f t="shared" si="249"/>
        <v>-299072</v>
      </c>
      <c r="W353" s="217">
        <v>0</v>
      </c>
      <c r="X353" s="217">
        <f t="shared" si="254"/>
        <v>-299072</v>
      </c>
      <c r="Y353" s="261" t="s">
        <v>26</v>
      </c>
      <c r="Z353" s="257">
        <f>SUMIF('Allocation Factors'!$B$3:$B$88,'Accumulated Deferred Income Tax'!Y353,'Allocation Factors'!$P$3:$P$88)</f>
        <v>0</v>
      </c>
      <c r="AA353" s="258">
        <f t="shared" si="251"/>
        <v>0</v>
      </c>
      <c r="AB353" s="258">
        <f t="shared" si="252"/>
        <v>0</v>
      </c>
      <c r="AC353" s="27">
        <f t="shared" si="253"/>
        <v>0</v>
      </c>
    </row>
    <row r="354" spans="1:29" s="191" customFormat="1">
      <c r="A354" s="26">
        <v>287983</v>
      </c>
      <c r="B354" s="26">
        <v>283</v>
      </c>
      <c r="C354" s="84" t="s">
        <v>327</v>
      </c>
      <c r="D354" s="259">
        <v>415.92200000000003</v>
      </c>
      <c r="E354" s="302" t="s">
        <v>8</v>
      </c>
      <c r="F354" s="261" t="s">
        <v>9</v>
      </c>
      <c r="G354" s="288">
        <v>-1087197</v>
      </c>
      <c r="H354" s="288">
        <v>-1078139</v>
      </c>
      <c r="I354" s="288">
        <v>-1069080</v>
      </c>
      <c r="J354" s="288">
        <v>-1060020</v>
      </c>
      <c r="K354" s="288">
        <v>-1050855</v>
      </c>
      <c r="L354" s="288">
        <v>-1041897</v>
      </c>
      <c r="M354" s="288">
        <v>-1032837</v>
      </c>
      <c r="N354" s="340">
        <v>-1023777</v>
      </c>
      <c r="O354" s="340">
        <v>-1014717</v>
      </c>
      <c r="P354" s="340">
        <v>-1005657</v>
      </c>
      <c r="Q354" s="340">
        <v>-996597</v>
      </c>
      <c r="R354" s="340">
        <v>-987537</v>
      </c>
      <c r="S354" s="340">
        <v>-978477</v>
      </c>
      <c r="T354" s="340">
        <f t="shared" si="247"/>
        <v>-1032829</v>
      </c>
      <c r="U354" s="288">
        <f t="shared" si="248"/>
        <v>-1032829</v>
      </c>
      <c r="V354" s="27">
        <f t="shared" si="249"/>
        <v>-1032829</v>
      </c>
      <c r="W354" s="217">
        <v>0</v>
      </c>
      <c r="X354" s="217">
        <f t="shared" si="254"/>
        <v>-1032829</v>
      </c>
      <c r="Y354" s="261" t="s">
        <v>30</v>
      </c>
      <c r="Z354" s="257">
        <f>SUMIF('Allocation Factors'!$B$3:$B$88,'Accumulated Deferred Income Tax'!Y354,'Allocation Factors'!$P$3:$P$88)</f>
        <v>0</v>
      </c>
      <c r="AA354" s="258">
        <f t="shared" si="251"/>
        <v>0</v>
      </c>
      <c r="AB354" s="258">
        <f t="shared" si="252"/>
        <v>0</v>
      </c>
      <c r="AC354" s="27">
        <f t="shared" si="253"/>
        <v>0</v>
      </c>
    </row>
    <row r="355" spans="1:29" s="191" customFormat="1">
      <c r="A355" s="26">
        <v>287985</v>
      </c>
      <c r="B355" s="26">
        <v>283</v>
      </c>
      <c r="C355" s="84" t="s">
        <v>328</v>
      </c>
      <c r="D355" s="259">
        <v>415.92399999999998</v>
      </c>
      <c r="E355" s="302" t="s">
        <v>8</v>
      </c>
      <c r="F355" s="261" t="s">
        <v>9</v>
      </c>
      <c r="G355" s="288">
        <v>-596447</v>
      </c>
      <c r="H355" s="288">
        <v>-695855</v>
      </c>
      <c r="I355" s="288">
        <v>-795258</v>
      </c>
      <c r="J355" s="288">
        <v>-894686</v>
      </c>
      <c r="K355" s="288">
        <v>-994037</v>
      </c>
      <c r="L355" s="288">
        <v>-1093509</v>
      </c>
      <c r="M355" s="288">
        <v>-1192930</v>
      </c>
      <c r="N355" s="340">
        <v>-1292321</v>
      </c>
      <c r="O355" s="340">
        <v>-1391714</v>
      </c>
      <c r="P355" s="340">
        <v>-1491130</v>
      </c>
      <c r="Q355" s="340">
        <v>-1607875</v>
      </c>
      <c r="R355" s="340">
        <v>-1708488</v>
      </c>
      <c r="S355" s="340">
        <v>-1809177</v>
      </c>
      <c r="T355" s="340">
        <f t="shared" si="247"/>
        <v>-1196718</v>
      </c>
      <c r="U355" s="288">
        <f t="shared" si="248"/>
        <v>-1196718</v>
      </c>
      <c r="V355" s="27">
        <f t="shared" si="249"/>
        <v>-1196718</v>
      </c>
      <c r="W355" s="217">
        <v>0</v>
      </c>
      <c r="X355" s="217">
        <f t="shared" si="254"/>
        <v>-1196718</v>
      </c>
      <c r="Y355" s="261" t="s">
        <v>26</v>
      </c>
      <c r="Z355" s="257">
        <f>SUMIF('Allocation Factors'!$B$3:$B$88,'Accumulated Deferred Income Tax'!Y355,'Allocation Factors'!$P$3:$P$88)</f>
        <v>0</v>
      </c>
      <c r="AA355" s="258">
        <f t="shared" si="251"/>
        <v>0</v>
      </c>
      <c r="AB355" s="258">
        <f t="shared" si="252"/>
        <v>0</v>
      </c>
      <c r="AC355" s="27">
        <f t="shared" si="253"/>
        <v>0</v>
      </c>
    </row>
    <row r="356" spans="1:29">
      <c r="A356" s="26">
        <v>287994</v>
      </c>
      <c r="B356" s="26">
        <v>283</v>
      </c>
      <c r="C356" s="84" t="s">
        <v>516</v>
      </c>
      <c r="D356" s="259">
        <v>415.92899999999997</v>
      </c>
      <c r="E356" s="302" t="s">
        <v>8</v>
      </c>
      <c r="F356" s="261" t="s">
        <v>9</v>
      </c>
      <c r="G356" s="288">
        <v>-134654</v>
      </c>
      <c r="H356" s="288">
        <v>-127567</v>
      </c>
      <c r="I356" s="288">
        <v>-120480</v>
      </c>
      <c r="J356" s="288">
        <v>-113392</v>
      </c>
      <c r="K356" s="288">
        <v>-106295</v>
      </c>
      <c r="L356" s="288">
        <v>-99218</v>
      </c>
      <c r="M356" s="288">
        <v>-92131</v>
      </c>
      <c r="N356" s="340">
        <v>-85044</v>
      </c>
      <c r="O356" s="340">
        <v>-77957</v>
      </c>
      <c r="P356" s="340">
        <v>-70870</v>
      </c>
      <c r="Q356" s="340">
        <v>-63783</v>
      </c>
      <c r="R356" s="340">
        <v>-56696</v>
      </c>
      <c r="S356" s="340">
        <v>-49609</v>
      </c>
      <c r="T356" s="340">
        <f t="shared" si="247"/>
        <v>-92130</v>
      </c>
      <c r="U356" s="288">
        <f t="shared" si="248"/>
        <v>-92130</v>
      </c>
      <c r="V356" s="27">
        <f t="shared" si="249"/>
        <v>-92130</v>
      </c>
      <c r="W356" s="217">
        <v>0</v>
      </c>
      <c r="X356" s="217">
        <f t="shared" si="254"/>
        <v>-92130</v>
      </c>
      <c r="Y356" s="261" t="s">
        <v>16</v>
      </c>
      <c r="Z356" s="257">
        <f>SUMIF('Allocation Factors'!$B$3:$B$88,'Accumulated Deferred Income Tax'!Y356,'Allocation Factors'!$P$3:$P$88)</f>
        <v>0</v>
      </c>
      <c r="AA356" s="258">
        <f t="shared" ref="AA356" si="255">ROUND(V356*Z356,0)</f>
        <v>0</v>
      </c>
      <c r="AB356" s="258">
        <f t="shared" si="252"/>
        <v>0</v>
      </c>
      <c r="AC356" s="27">
        <f t="shared" si="253"/>
        <v>0</v>
      </c>
    </row>
    <row r="357" spans="1:29">
      <c r="A357" s="26">
        <v>287996</v>
      </c>
      <c r="B357" s="26">
        <v>283</v>
      </c>
      <c r="C357" s="84" t="s">
        <v>436</v>
      </c>
      <c r="D357" s="259">
        <v>415.67500000000001</v>
      </c>
      <c r="E357" s="26" t="s">
        <v>8</v>
      </c>
      <c r="F357" s="261" t="s">
        <v>9</v>
      </c>
      <c r="G357" s="288">
        <v>-54956</v>
      </c>
      <c r="H357" s="288">
        <v>-53260</v>
      </c>
      <c r="I357" s="288">
        <v>-51569</v>
      </c>
      <c r="J357" s="288">
        <v>-49878</v>
      </c>
      <c r="K357" s="288">
        <v>-48188</v>
      </c>
      <c r="L357" s="288">
        <v>-46495</v>
      </c>
      <c r="M357" s="288">
        <v>-44810</v>
      </c>
      <c r="N357" s="340">
        <v>-43119</v>
      </c>
      <c r="O357" s="340">
        <v>-41428</v>
      </c>
      <c r="P357" s="340">
        <v>-39737</v>
      </c>
      <c r="Q357" s="340">
        <v>-38046</v>
      </c>
      <c r="R357" s="340">
        <v>-36355</v>
      </c>
      <c r="S357" s="340">
        <v>-34664</v>
      </c>
      <c r="T357" s="340">
        <f t="shared" si="247"/>
        <v>-44808</v>
      </c>
      <c r="U357" s="288">
        <f t="shared" si="248"/>
        <v>-44808</v>
      </c>
      <c r="V357" s="27">
        <f t="shared" si="249"/>
        <v>-44808</v>
      </c>
      <c r="W357" s="217">
        <v>0</v>
      </c>
      <c r="X357" s="217">
        <f t="shared" ref="X357:X358" si="256">SUM(V357:W357)</f>
        <v>-44808</v>
      </c>
      <c r="Y357" s="261" t="s">
        <v>14</v>
      </c>
      <c r="Z357" s="257">
        <f>SUMIF('Allocation Factors'!$B$3:$B$88,'Accumulated Deferred Income Tax'!Y357,'Allocation Factors'!$P$3:$P$88)</f>
        <v>0</v>
      </c>
      <c r="AA357" s="258">
        <f t="shared" si="251"/>
        <v>0</v>
      </c>
      <c r="AB357" s="258">
        <f t="shared" si="252"/>
        <v>0</v>
      </c>
      <c r="AC357" s="27">
        <f t="shared" si="253"/>
        <v>0</v>
      </c>
    </row>
    <row r="358" spans="1:29">
      <c r="A358" s="26">
        <v>287997</v>
      </c>
      <c r="B358" s="26">
        <v>283</v>
      </c>
      <c r="C358" s="84" t="s">
        <v>340</v>
      </c>
      <c r="D358" s="259">
        <v>415.86200000000002</v>
      </c>
      <c r="E358" s="26" t="s">
        <v>8</v>
      </c>
      <c r="F358" s="261" t="s">
        <v>9</v>
      </c>
      <c r="G358" s="288">
        <v>-53558</v>
      </c>
      <c r="H358" s="288">
        <v>-53387</v>
      </c>
      <c r="I358" s="288">
        <v>-53213</v>
      </c>
      <c r="J358" s="288">
        <v>-53035</v>
      </c>
      <c r="K358" s="288">
        <v>-53794</v>
      </c>
      <c r="L358" s="288">
        <v>-53611</v>
      </c>
      <c r="M358" s="288">
        <v>-53419</v>
      </c>
      <c r="N358" s="340">
        <v>-53223</v>
      </c>
      <c r="O358" s="340">
        <v>-53022</v>
      </c>
      <c r="P358" s="340">
        <v>-52816</v>
      </c>
      <c r="Q358" s="340">
        <v>-52606</v>
      </c>
      <c r="R358" s="340">
        <v>-52391</v>
      </c>
      <c r="S358" s="340">
        <v>-52171</v>
      </c>
      <c r="T358" s="340">
        <f t="shared" si="247"/>
        <v>-53115</v>
      </c>
      <c r="U358" s="288">
        <f t="shared" si="248"/>
        <v>-53115</v>
      </c>
      <c r="V358" s="27">
        <f t="shared" si="249"/>
        <v>-53115</v>
      </c>
      <c r="W358" s="217">
        <v>0</v>
      </c>
      <c r="X358" s="217">
        <f t="shared" si="256"/>
        <v>-53115</v>
      </c>
      <c r="Y358" s="261" t="s">
        <v>14</v>
      </c>
      <c r="Z358" s="257">
        <f>SUMIF('Allocation Factors'!$B$3:$B$88,'Accumulated Deferred Income Tax'!Y358,'Allocation Factors'!$P$3:$P$88)</f>
        <v>0</v>
      </c>
      <c r="AA358" s="258">
        <f t="shared" si="251"/>
        <v>0</v>
      </c>
      <c r="AB358" s="258">
        <f t="shared" si="252"/>
        <v>0</v>
      </c>
      <c r="AC358" s="27">
        <f t="shared" si="253"/>
        <v>0</v>
      </c>
    </row>
    <row r="359" spans="1:29">
      <c r="A359" s="26">
        <v>287998</v>
      </c>
      <c r="B359" s="26">
        <v>283</v>
      </c>
      <c r="C359" s="84" t="s">
        <v>496</v>
      </c>
      <c r="D359" s="259" t="s">
        <v>8</v>
      </c>
      <c r="E359" s="26" t="s">
        <v>8</v>
      </c>
      <c r="F359" s="261" t="s">
        <v>312</v>
      </c>
      <c r="G359" s="288">
        <v>420200231</v>
      </c>
      <c r="H359" s="288">
        <v>425406113</v>
      </c>
      <c r="I359" s="288">
        <v>428931180</v>
      </c>
      <c r="J359" s="288">
        <v>432255317</v>
      </c>
      <c r="K359" s="288">
        <v>436530798</v>
      </c>
      <c r="L359" s="288">
        <v>439154457</v>
      </c>
      <c r="M359" s="288">
        <v>450483877</v>
      </c>
      <c r="N359" s="340">
        <v>453239168</v>
      </c>
      <c r="O359" s="340">
        <v>465483534</v>
      </c>
      <c r="P359" s="340">
        <v>467222367</v>
      </c>
      <c r="Q359" s="340">
        <v>467222367</v>
      </c>
      <c r="R359" s="340">
        <v>472951933</v>
      </c>
      <c r="S359" s="340">
        <v>471639690</v>
      </c>
      <c r="T359" s="340">
        <f t="shared" si="247"/>
        <v>448733423</v>
      </c>
      <c r="U359" s="288">
        <f t="shared" si="248"/>
        <v>448733423</v>
      </c>
      <c r="V359" s="27">
        <f t="shared" si="249"/>
        <v>0</v>
      </c>
      <c r="W359" s="217">
        <v>0</v>
      </c>
      <c r="X359" s="217">
        <f t="shared" si="250"/>
        <v>0</v>
      </c>
      <c r="Y359" s="261" t="s">
        <v>310</v>
      </c>
      <c r="Z359" s="257">
        <f>SUMIF('Allocation Factors'!$B$3:$B$88,'Accumulated Deferred Income Tax'!Y359,'Allocation Factors'!$P$3:$P$88)</f>
        <v>0</v>
      </c>
      <c r="AA359" s="258">
        <f t="shared" si="251"/>
        <v>0</v>
      </c>
      <c r="AB359" s="258">
        <f t="shared" si="252"/>
        <v>0</v>
      </c>
      <c r="AC359" s="27">
        <f t="shared" si="253"/>
        <v>0</v>
      </c>
    </row>
    <row r="360" spans="1:29">
      <c r="A360" s="26">
        <v>287999</v>
      </c>
      <c r="B360" s="26">
        <v>283</v>
      </c>
      <c r="C360" s="84" t="s">
        <v>497</v>
      </c>
      <c r="D360" s="259" t="s">
        <v>8</v>
      </c>
      <c r="E360" s="26" t="s">
        <v>8</v>
      </c>
      <c r="F360" s="261" t="s">
        <v>312</v>
      </c>
      <c r="G360" s="288">
        <v>-420200231</v>
      </c>
      <c r="H360" s="288">
        <v>-425406113</v>
      </c>
      <c r="I360" s="288">
        <v>-428931180</v>
      </c>
      <c r="J360" s="288">
        <v>-432255317</v>
      </c>
      <c r="K360" s="288">
        <v>-436530798</v>
      </c>
      <c r="L360" s="288">
        <v>-439154457</v>
      </c>
      <c r="M360" s="288">
        <v>-450483877</v>
      </c>
      <c r="N360" s="340">
        <v>-453239168</v>
      </c>
      <c r="O360" s="340">
        <v>-465483534</v>
      </c>
      <c r="P360" s="340">
        <v>-467222367</v>
      </c>
      <c r="Q360" s="340">
        <v>-467222367</v>
      </c>
      <c r="R360" s="340">
        <v>-472951933</v>
      </c>
      <c r="S360" s="340">
        <v>-471639690</v>
      </c>
      <c r="T360" s="340">
        <f t="shared" si="247"/>
        <v>-448733423</v>
      </c>
      <c r="U360" s="288">
        <f t="shared" si="248"/>
        <v>-448733423</v>
      </c>
      <c r="V360" s="27">
        <f t="shared" si="249"/>
        <v>0</v>
      </c>
      <c r="W360" s="217">
        <v>0</v>
      </c>
      <c r="X360" s="217">
        <f t="shared" si="250"/>
        <v>0</v>
      </c>
      <c r="Y360" s="261" t="s">
        <v>310</v>
      </c>
      <c r="Z360" s="257">
        <f>SUMIF('Allocation Factors'!$B$3:$B$88,'Accumulated Deferred Income Tax'!Y360,'Allocation Factors'!$P$3:$P$88)</f>
        <v>0</v>
      </c>
      <c r="AA360" s="258">
        <f t="shared" si="251"/>
        <v>0</v>
      </c>
      <c r="AB360" s="258">
        <f t="shared" si="252"/>
        <v>0</v>
      </c>
      <c r="AC360" s="27">
        <f t="shared" si="253"/>
        <v>0</v>
      </c>
    </row>
    <row r="361" spans="1:29">
      <c r="A361" s="26">
        <v>287998</v>
      </c>
      <c r="B361" s="26">
        <v>283</v>
      </c>
      <c r="C361" s="84" t="s">
        <v>547</v>
      </c>
      <c r="D361" s="259" t="s">
        <v>8</v>
      </c>
      <c r="E361" s="26" t="s">
        <v>8</v>
      </c>
      <c r="F361" s="261" t="s">
        <v>312</v>
      </c>
      <c r="G361" s="288">
        <v>-3624353</v>
      </c>
      <c r="H361" s="288">
        <v>-3750178</v>
      </c>
      <c r="I361" s="288">
        <v>-3925256</v>
      </c>
      <c r="J361" s="288">
        <v>-3975102</v>
      </c>
      <c r="K361" s="288">
        <v>-4034680</v>
      </c>
      <c r="L361" s="288">
        <v>-4159903</v>
      </c>
      <c r="M361" s="288">
        <v>-5159753</v>
      </c>
      <c r="N361" s="340">
        <v>-5765904</v>
      </c>
      <c r="O361" s="340">
        <v>-5265695</v>
      </c>
      <c r="P361" s="340">
        <v>-5333213</v>
      </c>
      <c r="Q361" s="340">
        <v>-5361290</v>
      </c>
      <c r="R361" s="340">
        <v>-5356536</v>
      </c>
      <c r="S361" s="340">
        <v>-5343375</v>
      </c>
      <c r="T361" s="340">
        <f t="shared" si="247"/>
        <v>-4714281</v>
      </c>
      <c r="U361" s="288">
        <f t="shared" si="248"/>
        <v>-4714281</v>
      </c>
      <c r="V361" s="27">
        <f t="shared" si="249"/>
        <v>0</v>
      </c>
      <c r="W361" s="217">
        <v>0</v>
      </c>
      <c r="X361" s="217">
        <f t="shared" si="250"/>
        <v>0</v>
      </c>
      <c r="Y361" s="261" t="s">
        <v>310</v>
      </c>
      <c r="Z361" s="257">
        <f>SUMIF('Allocation Factors'!$B$3:$B$88,'Accumulated Deferred Income Tax'!Y361,'Allocation Factors'!$P$3:$P$88)</f>
        <v>0</v>
      </c>
      <c r="AA361" s="258">
        <f t="shared" si="251"/>
        <v>0</v>
      </c>
      <c r="AB361" s="258">
        <f t="shared" si="252"/>
        <v>0</v>
      </c>
      <c r="AC361" s="27">
        <f t="shared" si="253"/>
        <v>0</v>
      </c>
    </row>
    <row r="362" spans="1:29">
      <c r="A362" s="26">
        <v>287999</v>
      </c>
      <c r="B362" s="26">
        <v>283</v>
      </c>
      <c r="C362" s="84" t="s">
        <v>548</v>
      </c>
      <c r="D362" s="259" t="s">
        <v>8</v>
      </c>
      <c r="E362" s="26" t="s">
        <v>8</v>
      </c>
      <c r="F362" s="261" t="s">
        <v>312</v>
      </c>
      <c r="G362" s="288">
        <v>3624353</v>
      </c>
      <c r="H362" s="288">
        <v>3750178</v>
      </c>
      <c r="I362" s="288">
        <v>3925256</v>
      </c>
      <c r="J362" s="288">
        <v>3975102</v>
      </c>
      <c r="K362" s="288">
        <v>4034680</v>
      </c>
      <c r="L362" s="288">
        <v>4159903</v>
      </c>
      <c r="M362" s="288">
        <v>5159753</v>
      </c>
      <c r="N362" s="340">
        <v>5765904</v>
      </c>
      <c r="O362" s="340">
        <v>5265695</v>
      </c>
      <c r="P362" s="340">
        <v>5333213</v>
      </c>
      <c r="Q362" s="340">
        <v>5361290</v>
      </c>
      <c r="R362" s="340">
        <v>5356436</v>
      </c>
      <c r="S362" s="340">
        <v>5343375</v>
      </c>
      <c r="T362" s="340">
        <f t="shared" si="247"/>
        <v>4714273</v>
      </c>
      <c r="U362" s="288">
        <f t="shared" si="248"/>
        <v>4714273</v>
      </c>
      <c r="V362" s="27">
        <f t="shared" si="249"/>
        <v>0</v>
      </c>
      <c r="W362" s="217">
        <v>0</v>
      </c>
      <c r="X362" s="217">
        <f t="shared" si="250"/>
        <v>0</v>
      </c>
      <c r="Y362" s="261" t="s">
        <v>310</v>
      </c>
      <c r="Z362" s="257">
        <f>SUMIF('Allocation Factors'!$B$3:$B$88,'Accumulated Deferred Income Tax'!Y362,'Allocation Factors'!$P$3:$P$88)</f>
        <v>0</v>
      </c>
      <c r="AA362" s="258">
        <f t="shared" si="251"/>
        <v>0</v>
      </c>
      <c r="AB362" s="258">
        <f t="shared" si="252"/>
        <v>0</v>
      </c>
      <c r="AC362" s="27">
        <f t="shared" si="253"/>
        <v>0</v>
      </c>
    </row>
    <row r="363" spans="1:29">
      <c r="A363" s="26" t="s">
        <v>8</v>
      </c>
      <c r="B363" s="26">
        <v>283</v>
      </c>
      <c r="C363" s="293" t="s">
        <v>754</v>
      </c>
      <c r="D363" s="259" t="s">
        <v>8</v>
      </c>
      <c r="E363" s="510">
        <v>8.1</v>
      </c>
      <c r="F363" s="261" t="s">
        <v>9</v>
      </c>
      <c r="G363" s="288">
        <v>0</v>
      </c>
      <c r="H363" s="288">
        <v>0</v>
      </c>
      <c r="I363" s="288">
        <v>0</v>
      </c>
      <c r="J363" s="288">
        <v>0</v>
      </c>
      <c r="K363" s="288">
        <v>0</v>
      </c>
      <c r="L363" s="288">
        <v>0</v>
      </c>
      <c r="M363" s="288">
        <v>0</v>
      </c>
      <c r="N363" s="340">
        <v>0</v>
      </c>
      <c r="O363" s="340">
        <v>0</v>
      </c>
      <c r="P363" s="340">
        <v>0</v>
      </c>
      <c r="Q363" s="340">
        <v>0</v>
      </c>
      <c r="R363" s="340">
        <v>0</v>
      </c>
      <c r="S363" s="340">
        <v>0</v>
      </c>
      <c r="T363" s="340">
        <f t="shared" si="247"/>
        <v>0</v>
      </c>
      <c r="U363" s="288">
        <f t="shared" si="248"/>
        <v>0</v>
      </c>
      <c r="V363" s="27">
        <f t="shared" si="249"/>
        <v>0</v>
      </c>
      <c r="W363" s="217">
        <v>-1056601</v>
      </c>
      <c r="X363" s="217">
        <f t="shared" ref="X363" si="257">SUM(V363:W363)</f>
        <v>-1056601</v>
      </c>
      <c r="Y363" s="261" t="s">
        <v>18</v>
      </c>
      <c r="Z363" s="257">
        <f>SUMIF('Allocation Factors'!$B$3:$B$88,'Accumulated Deferred Income Tax'!Y363,'Allocation Factors'!$P$3:$P$88)</f>
        <v>7.9787774498314715E-2</v>
      </c>
      <c r="AA363" s="258">
        <f t="shared" si="251"/>
        <v>0</v>
      </c>
      <c r="AB363" s="258">
        <f t="shared" si="252"/>
        <v>-84304</v>
      </c>
      <c r="AC363" s="27">
        <f t="shared" si="253"/>
        <v>-84304</v>
      </c>
    </row>
    <row r="364" spans="1:29">
      <c r="A364" s="26" t="s">
        <v>8</v>
      </c>
      <c r="B364" s="26">
        <v>283</v>
      </c>
      <c r="C364" s="84" t="s">
        <v>771</v>
      </c>
      <c r="D364" s="259" t="s">
        <v>8</v>
      </c>
      <c r="E364" s="26" t="s">
        <v>800</v>
      </c>
      <c r="F364" s="261" t="s">
        <v>9</v>
      </c>
      <c r="G364" s="288">
        <v>0</v>
      </c>
      <c r="H364" s="288">
        <v>0</v>
      </c>
      <c r="I364" s="288">
        <v>0</v>
      </c>
      <c r="J364" s="288">
        <v>0</v>
      </c>
      <c r="K364" s="288">
        <v>0</v>
      </c>
      <c r="L364" s="288">
        <v>0</v>
      </c>
      <c r="M364" s="288">
        <v>0</v>
      </c>
      <c r="N364" s="340">
        <v>0</v>
      </c>
      <c r="O364" s="340">
        <v>0</v>
      </c>
      <c r="P364" s="340">
        <v>0</v>
      </c>
      <c r="Q364" s="340">
        <v>0</v>
      </c>
      <c r="R364" s="340">
        <v>0</v>
      </c>
      <c r="S364" s="340">
        <v>0</v>
      </c>
      <c r="T364" s="340">
        <f t="shared" ref="T364" si="258">ROUND(SUM(SUM(H364:R364)*2+S364+G364)/24,0)</f>
        <v>0</v>
      </c>
      <c r="U364" s="288">
        <f t="shared" ref="U364" si="259">+T364</f>
        <v>0</v>
      </c>
      <c r="V364" s="27">
        <f t="shared" ref="V364" si="260">IF(F364="U",U364,0)</f>
        <v>0</v>
      </c>
      <c r="W364" s="217">
        <v>108023</v>
      </c>
      <c r="X364" s="217">
        <f t="shared" ref="X364" si="261">SUM(V364:W364)</f>
        <v>108023</v>
      </c>
      <c r="Y364" s="261" t="s">
        <v>25</v>
      </c>
      <c r="Z364" s="257">
        <f>SUMIF('Allocation Factors'!$B$3:$B$88,'Accumulated Deferred Income Tax'!Y364,'Allocation Factors'!$P$3:$P$88)</f>
        <v>1</v>
      </c>
      <c r="AA364" s="258">
        <f t="shared" ref="AA364" si="262">ROUND(V364*Z364,0)</f>
        <v>0</v>
      </c>
      <c r="AB364" s="258">
        <f t="shared" ref="AB364" si="263">ROUND(W364*Z364,0)</f>
        <v>108023</v>
      </c>
      <c r="AC364" s="27">
        <f t="shared" si="253"/>
        <v>108023</v>
      </c>
    </row>
    <row r="365" spans="1:29">
      <c r="A365" s="174"/>
      <c r="B365" s="203"/>
      <c r="C365" s="204"/>
      <c r="D365" s="205"/>
      <c r="E365" s="205"/>
      <c r="F365" s="153"/>
      <c r="G365" s="202">
        <f t="shared" ref="G365:X365" si="264">SUBTOTAL(9,G232:G364)</f>
        <v>-397482840</v>
      </c>
      <c r="H365" s="202">
        <f t="shared" si="264"/>
        <v>-409077078</v>
      </c>
      <c r="I365" s="202">
        <f t="shared" si="264"/>
        <v>-389694858</v>
      </c>
      <c r="J365" s="202">
        <f t="shared" si="264"/>
        <v>-404365486</v>
      </c>
      <c r="K365" s="202">
        <f t="shared" si="264"/>
        <v>-401637584</v>
      </c>
      <c r="L365" s="202">
        <f t="shared" si="264"/>
        <v>-386264996</v>
      </c>
      <c r="M365" s="202">
        <f t="shared" si="264"/>
        <v>-382541989</v>
      </c>
      <c r="N365" s="202">
        <f t="shared" si="264"/>
        <v>-400953852</v>
      </c>
      <c r="O365" s="202">
        <f t="shared" si="264"/>
        <v>-395675627</v>
      </c>
      <c r="P365" s="202">
        <f t="shared" si="264"/>
        <v>-420980025</v>
      </c>
      <c r="Q365" s="202">
        <f t="shared" si="264"/>
        <v>-453830072</v>
      </c>
      <c r="R365" s="202">
        <f t="shared" si="264"/>
        <v>-554137409</v>
      </c>
      <c r="S365" s="202">
        <f t="shared" si="264"/>
        <v>-441134606</v>
      </c>
      <c r="T365" s="202">
        <f t="shared" si="264"/>
        <v>-418205638</v>
      </c>
      <c r="U365" s="202">
        <f t="shared" si="264"/>
        <v>-418205638</v>
      </c>
      <c r="V365" s="202">
        <f t="shared" si="264"/>
        <v>-207671031</v>
      </c>
      <c r="W365" s="202">
        <f t="shared" si="264"/>
        <v>26458559</v>
      </c>
      <c r="X365" s="202">
        <f t="shared" si="264"/>
        <v>-181212472</v>
      </c>
      <c r="Y365" s="174"/>
      <c r="Z365" s="154"/>
      <c r="AA365" s="202">
        <f>SUBTOTAL(9,AA232:AA364)</f>
        <v>-2091721</v>
      </c>
      <c r="AB365" s="202">
        <f>SUBTOTAL(9,AB232:AB364)</f>
        <v>1459229</v>
      </c>
      <c r="AC365" s="202">
        <f>SUBTOTAL(9,AC232:AC364)</f>
        <v>-632492</v>
      </c>
    </row>
    <row r="366" spans="1:29">
      <c r="A366" s="174"/>
      <c r="B366" s="203"/>
      <c r="C366" s="204"/>
      <c r="D366" s="205"/>
      <c r="E366" s="205"/>
      <c r="F366" s="153"/>
      <c r="G366" s="202">
        <f t="shared" ref="G366:X366" si="265">SUBTOTAL(9,G3:G365)</f>
        <v>-2719272812</v>
      </c>
      <c r="H366" s="202">
        <f t="shared" si="265"/>
        <v>-2748012815</v>
      </c>
      <c r="I366" s="202">
        <f t="shared" si="265"/>
        <v>-2766649795</v>
      </c>
      <c r="J366" s="202">
        <f t="shared" si="265"/>
        <v>-2784532898</v>
      </c>
      <c r="K366" s="202">
        <f t="shared" si="265"/>
        <v>-2805973033</v>
      </c>
      <c r="L366" s="202">
        <f t="shared" si="265"/>
        <v>-2815895575</v>
      </c>
      <c r="M366" s="202">
        <f t="shared" si="265"/>
        <v>-2851044509</v>
      </c>
      <c r="N366" s="202">
        <f t="shared" si="265"/>
        <v>-2865355784</v>
      </c>
      <c r="O366" s="202">
        <f t="shared" si="265"/>
        <v>-2880743497</v>
      </c>
      <c r="P366" s="202">
        <f t="shared" si="265"/>
        <v>-2889505751</v>
      </c>
      <c r="Q366" s="202">
        <f t="shared" si="265"/>
        <v>-2903950301</v>
      </c>
      <c r="R366" s="202">
        <f t="shared" si="265"/>
        <v>-2919428567</v>
      </c>
      <c r="S366" s="202">
        <f t="shared" si="265"/>
        <v>-2911794503</v>
      </c>
      <c r="T366" s="202">
        <f t="shared" si="265"/>
        <v>-2837218844</v>
      </c>
      <c r="U366" s="202">
        <f t="shared" si="265"/>
        <v>-2837218844</v>
      </c>
      <c r="V366" s="202">
        <f t="shared" si="265"/>
        <v>-2644857128</v>
      </c>
      <c r="W366" s="202">
        <f t="shared" si="265"/>
        <v>-135842783.09573868</v>
      </c>
      <c r="X366" s="202">
        <f t="shared" si="265"/>
        <v>-2780699911.0957389</v>
      </c>
      <c r="Y366" s="174"/>
      <c r="Z366" s="154"/>
      <c r="AA366" s="202">
        <f>SUBTOTAL(9,AA3:AA365)</f>
        <v>-161876847</v>
      </c>
      <c r="AB366" s="202">
        <f>SUBTOTAL(9,AB3:AB365)</f>
        <v>-3102824</v>
      </c>
      <c r="AC366" s="202">
        <f>SUBTOTAL(9,AC3:AC365)</f>
        <v>-164979671</v>
      </c>
    </row>
    <row r="367" spans="1:29">
      <c r="A367" s="65"/>
      <c r="B367" s="65"/>
      <c r="G367" s="65"/>
      <c r="H367" s="198">
        <f>H365+363574477</f>
        <v>-45502601</v>
      </c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AA367" s="197"/>
      <c r="AB367" s="197"/>
    </row>
    <row r="368" spans="1:29">
      <c r="A368" s="65"/>
      <c r="B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AA368" s="197"/>
      <c r="AB368" s="197"/>
    </row>
    <row r="369" spans="1:29">
      <c r="A369" s="223"/>
      <c r="B369" s="219">
        <v>190</v>
      </c>
      <c r="C369" s="226"/>
      <c r="D369" s="227"/>
      <c r="E369" s="228"/>
      <c r="F369" s="229"/>
      <c r="G369" s="216">
        <f t="shared" ref="G369:P372" si="266">SUMIF($B$3:$B$365,$B369,G$3:G$365)</f>
        <v>793759630</v>
      </c>
      <c r="H369" s="216">
        <f t="shared" si="266"/>
        <v>785465192</v>
      </c>
      <c r="I369" s="216">
        <f t="shared" si="266"/>
        <v>756885342</v>
      </c>
      <c r="J369" s="216">
        <f t="shared" si="266"/>
        <v>769798997</v>
      </c>
      <c r="K369" s="216">
        <f t="shared" si="266"/>
        <v>758380906</v>
      </c>
      <c r="L369" s="216">
        <f t="shared" si="266"/>
        <v>746714988</v>
      </c>
      <c r="M369" s="216">
        <f t="shared" si="266"/>
        <v>729225295</v>
      </c>
      <c r="N369" s="216">
        <f t="shared" si="266"/>
        <v>740732653</v>
      </c>
      <c r="O369" s="216">
        <f t="shared" si="266"/>
        <v>727953210</v>
      </c>
      <c r="P369" s="216">
        <f t="shared" si="266"/>
        <v>750631564</v>
      </c>
      <c r="Q369" s="216">
        <f t="shared" ref="Q369:X372" si="267">SUMIF($B$3:$B$365,$B369,Q$3:Q$365)</f>
        <v>777250237</v>
      </c>
      <c r="R369" s="216">
        <f t="shared" si="267"/>
        <v>869602399</v>
      </c>
      <c r="S369" s="216">
        <f t="shared" si="267"/>
        <v>773075521</v>
      </c>
      <c r="T369" s="216">
        <f t="shared" si="267"/>
        <v>766338201</v>
      </c>
      <c r="U369" s="216">
        <f t="shared" si="267"/>
        <v>766338201</v>
      </c>
      <c r="V369" s="216">
        <f t="shared" si="267"/>
        <v>522887708</v>
      </c>
      <c r="W369" s="216">
        <f t="shared" si="267"/>
        <v>-56731786.545738831</v>
      </c>
      <c r="X369" s="216">
        <f t="shared" si="267"/>
        <v>466155921.45426118</v>
      </c>
      <c r="Y369" s="264"/>
      <c r="Z369" s="265"/>
      <c r="AA369" s="216">
        <f t="shared" ref="AA369:AC372" si="268">SUMIF($B$3:$B$365,$B369,AA$3:AA$365)</f>
        <v>43859904</v>
      </c>
      <c r="AB369" s="216">
        <f t="shared" si="268"/>
        <v>-23441511</v>
      </c>
      <c r="AC369" s="216">
        <f t="shared" si="268"/>
        <v>20418393</v>
      </c>
    </row>
    <row r="370" spans="1:29">
      <c r="A370" s="224"/>
      <c r="B370" s="220">
        <v>281</v>
      </c>
      <c r="C370" s="230"/>
      <c r="D370" s="231"/>
      <c r="E370" s="232"/>
      <c r="F370" s="233"/>
      <c r="G370" s="217">
        <f t="shared" si="266"/>
        <v>-148004159</v>
      </c>
      <c r="H370" s="217">
        <f t="shared" si="266"/>
        <v>-147196295</v>
      </c>
      <c r="I370" s="217">
        <f t="shared" si="266"/>
        <v>-146388431</v>
      </c>
      <c r="J370" s="217">
        <f t="shared" si="266"/>
        <v>-145765740</v>
      </c>
      <c r="K370" s="217">
        <f t="shared" si="266"/>
        <v>-144964293</v>
      </c>
      <c r="L370" s="217">
        <f t="shared" si="266"/>
        <v>-144191161</v>
      </c>
      <c r="M370" s="217">
        <f t="shared" si="266"/>
        <v>-143583856</v>
      </c>
      <c r="N370" s="217">
        <f t="shared" si="266"/>
        <v>-143583856</v>
      </c>
      <c r="O370" s="217">
        <f t="shared" si="266"/>
        <v>-143583856</v>
      </c>
      <c r="P370" s="217">
        <f t="shared" si="266"/>
        <v>-141037326</v>
      </c>
      <c r="Q370" s="217">
        <f t="shared" si="267"/>
        <v>-140188483</v>
      </c>
      <c r="R370" s="217">
        <f t="shared" si="267"/>
        <v>-139339639</v>
      </c>
      <c r="S370" s="217">
        <f t="shared" si="267"/>
        <v>-138587420</v>
      </c>
      <c r="T370" s="217">
        <f t="shared" si="267"/>
        <v>-143593227</v>
      </c>
      <c r="U370" s="217">
        <f t="shared" si="267"/>
        <v>-143593227</v>
      </c>
      <c r="V370" s="217">
        <f t="shared" si="267"/>
        <v>-143593227</v>
      </c>
      <c r="W370" s="217">
        <f t="shared" si="267"/>
        <v>143593227</v>
      </c>
      <c r="X370" s="217">
        <f t="shared" si="267"/>
        <v>0</v>
      </c>
      <c r="Y370" s="266"/>
      <c r="Z370" s="267"/>
      <c r="AA370" s="217">
        <f t="shared" si="268"/>
        <v>-11456984</v>
      </c>
      <c r="AB370" s="217">
        <f t="shared" si="268"/>
        <v>11456984</v>
      </c>
      <c r="AC370" s="217">
        <f t="shared" si="268"/>
        <v>0</v>
      </c>
    </row>
    <row r="371" spans="1:29">
      <c r="A371" s="224"/>
      <c r="B371" s="220">
        <v>282</v>
      </c>
      <c r="C371" s="230"/>
      <c r="D371" s="231"/>
      <c r="E371" s="232"/>
      <c r="F371" s="233"/>
      <c r="G371" s="217">
        <f t="shared" si="266"/>
        <v>-2967545443</v>
      </c>
      <c r="H371" s="217">
        <f t="shared" si="266"/>
        <v>-2977204634</v>
      </c>
      <c r="I371" s="217">
        <f t="shared" si="266"/>
        <v>-2987451848</v>
      </c>
      <c r="J371" s="217">
        <f t="shared" si="266"/>
        <v>-3004200669</v>
      </c>
      <c r="K371" s="217">
        <f t="shared" si="266"/>
        <v>-3017752062</v>
      </c>
      <c r="L371" s="217">
        <f t="shared" si="266"/>
        <v>-3032154406</v>
      </c>
      <c r="M371" s="217">
        <f t="shared" si="266"/>
        <v>-3054143959</v>
      </c>
      <c r="N371" s="217">
        <f t="shared" si="266"/>
        <v>-3061550729</v>
      </c>
      <c r="O371" s="217">
        <f t="shared" si="266"/>
        <v>-3069437224</v>
      </c>
      <c r="P371" s="217">
        <f t="shared" si="266"/>
        <v>-3078119964</v>
      </c>
      <c r="Q371" s="217">
        <f t="shared" si="267"/>
        <v>-3087181983</v>
      </c>
      <c r="R371" s="217">
        <f t="shared" si="267"/>
        <v>-3095553918</v>
      </c>
      <c r="S371" s="217">
        <f t="shared" si="267"/>
        <v>-3105147998</v>
      </c>
      <c r="T371" s="217">
        <f t="shared" si="267"/>
        <v>-3041758180</v>
      </c>
      <c r="U371" s="217">
        <f t="shared" si="267"/>
        <v>-3041758180</v>
      </c>
      <c r="V371" s="217">
        <f t="shared" si="267"/>
        <v>-2816480578</v>
      </c>
      <c r="W371" s="217">
        <f t="shared" si="267"/>
        <v>-249162782.55000001</v>
      </c>
      <c r="X371" s="217">
        <f t="shared" si="267"/>
        <v>-3065643360.5500002</v>
      </c>
      <c r="Y371" s="266"/>
      <c r="Z371" s="267"/>
      <c r="AA371" s="217">
        <f t="shared" si="268"/>
        <v>-192188046</v>
      </c>
      <c r="AB371" s="217">
        <f t="shared" si="268"/>
        <v>7422474</v>
      </c>
      <c r="AC371" s="217">
        <f t="shared" si="268"/>
        <v>-184765572</v>
      </c>
    </row>
    <row r="372" spans="1:29">
      <c r="A372" s="225"/>
      <c r="B372" s="221">
        <v>283</v>
      </c>
      <c r="C372" s="234"/>
      <c r="D372" s="235"/>
      <c r="E372" s="236"/>
      <c r="F372" s="237"/>
      <c r="G372" s="218">
        <f t="shared" si="266"/>
        <v>-397482840</v>
      </c>
      <c r="H372" s="218">
        <f t="shared" si="266"/>
        <v>-409077078</v>
      </c>
      <c r="I372" s="218">
        <f t="shared" si="266"/>
        <v>-389694858</v>
      </c>
      <c r="J372" s="218">
        <f t="shared" si="266"/>
        <v>-404365486</v>
      </c>
      <c r="K372" s="218">
        <f t="shared" si="266"/>
        <v>-401637584</v>
      </c>
      <c r="L372" s="218">
        <f t="shared" si="266"/>
        <v>-386264996</v>
      </c>
      <c r="M372" s="218">
        <f t="shared" si="266"/>
        <v>-382541989</v>
      </c>
      <c r="N372" s="218">
        <f t="shared" si="266"/>
        <v>-400953852</v>
      </c>
      <c r="O372" s="218">
        <f t="shared" si="266"/>
        <v>-395675627</v>
      </c>
      <c r="P372" s="218">
        <f t="shared" si="266"/>
        <v>-420980025</v>
      </c>
      <c r="Q372" s="218">
        <f t="shared" si="267"/>
        <v>-453830072</v>
      </c>
      <c r="R372" s="218">
        <f t="shared" si="267"/>
        <v>-554137409</v>
      </c>
      <c r="S372" s="218">
        <f t="shared" si="267"/>
        <v>-441134606</v>
      </c>
      <c r="T372" s="218">
        <f t="shared" si="267"/>
        <v>-418205638</v>
      </c>
      <c r="U372" s="218">
        <f t="shared" si="267"/>
        <v>-418205638</v>
      </c>
      <c r="V372" s="218">
        <f t="shared" si="267"/>
        <v>-207671031</v>
      </c>
      <c r="W372" s="218">
        <f t="shared" si="267"/>
        <v>26458559</v>
      </c>
      <c r="X372" s="218">
        <f t="shared" si="267"/>
        <v>-181212472</v>
      </c>
      <c r="Y372" s="268"/>
      <c r="Z372" s="269"/>
      <c r="AA372" s="218">
        <f t="shared" si="268"/>
        <v>-2091721</v>
      </c>
      <c r="AB372" s="218">
        <f t="shared" si="268"/>
        <v>1459229</v>
      </c>
      <c r="AC372" s="218">
        <f t="shared" si="268"/>
        <v>-632492</v>
      </c>
    </row>
    <row r="373" spans="1:29">
      <c r="A373" s="238"/>
      <c r="B373" s="222" t="s">
        <v>248</v>
      </c>
      <c r="C373" s="239"/>
      <c r="D373" s="205"/>
      <c r="E373" s="203"/>
      <c r="F373" s="153"/>
      <c r="G373" s="177">
        <f t="shared" ref="G373:M373" si="269">SUBTOTAL(9,G369:G372)</f>
        <v>-2719272812</v>
      </c>
      <c r="H373" s="177">
        <f t="shared" si="269"/>
        <v>-2748012815</v>
      </c>
      <c r="I373" s="177">
        <f t="shared" si="269"/>
        <v>-2766649795</v>
      </c>
      <c r="J373" s="177">
        <f t="shared" si="269"/>
        <v>-2784532898</v>
      </c>
      <c r="K373" s="177">
        <f t="shared" si="269"/>
        <v>-2805973033</v>
      </c>
      <c r="L373" s="177">
        <f t="shared" si="269"/>
        <v>-2815895575</v>
      </c>
      <c r="M373" s="177">
        <f t="shared" si="269"/>
        <v>-2851044509</v>
      </c>
      <c r="N373" s="177">
        <f t="shared" ref="N373:X373" si="270">SUBTOTAL(9,N369:N372)</f>
        <v>-2865355784</v>
      </c>
      <c r="O373" s="177">
        <f t="shared" si="270"/>
        <v>-2880743497</v>
      </c>
      <c r="P373" s="177">
        <f t="shared" si="270"/>
        <v>-2889505751</v>
      </c>
      <c r="Q373" s="177">
        <f t="shared" si="270"/>
        <v>-2903950301</v>
      </c>
      <c r="R373" s="177">
        <f t="shared" si="270"/>
        <v>-2919428567</v>
      </c>
      <c r="S373" s="177">
        <f t="shared" si="270"/>
        <v>-2911794503</v>
      </c>
      <c r="T373" s="177">
        <f t="shared" si="270"/>
        <v>-2837218844</v>
      </c>
      <c r="U373" s="177">
        <f t="shared" si="270"/>
        <v>-2837218844</v>
      </c>
      <c r="V373" s="177">
        <f t="shared" si="270"/>
        <v>-2644857128</v>
      </c>
      <c r="W373" s="177">
        <f t="shared" si="270"/>
        <v>-135842783.09573883</v>
      </c>
      <c r="X373" s="177">
        <f t="shared" si="270"/>
        <v>-2780699911.0957389</v>
      </c>
      <c r="Y373" s="211"/>
      <c r="Z373" s="212"/>
      <c r="AA373" s="206">
        <f>SUBTOTAL(9,AA369:AA372)</f>
        <v>-161876847</v>
      </c>
      <c r="AB373" s="206">
        <f>SUBTOTAL(9,AB369:AB372)</f>
        <v>-3102824</v>
      </c>
      <c r="AC373" s="177">
        <f>SUBTOTAL(9,AC369:AC372)</f>
        <v>-164979671</v>
      </c>
    </row>
    <row r="374" spans="1:29" ht="15">
      <c r="A374" s="65"/>
      <c r="B374" s="65"/>
      <c r="G374" s="364"/>
      <c r="H374" s="365"/>
      <c r="I374" s="363"/>
      <c r="J374" s="363"/>
      <c r="K374" s="363"/>
      <c r="L374" s="363"/>
      <c r="M374" s="364"/>
      <c r="N374" s="356"/>
      <c r="O374" s="195"/>
      <c r="P374" s="481"/>
      <c r="Q374" s="480"/>
      <c r="R374" s="195"/>
      <c r="S374" s="355"/>
      <c r="AA374" s="65"/>
      <c r="AB374" s="65"/>
    </row>
    <row r="375" spans="1:29">
      <c r="A375" s="65"/>
      <c r="B375" s="65"/>
      <c r="G375" s="189"/>
      <c r="H375" s="363"/>
      <c r="I375" s="363"/>
      <c r="J375" s="363"/>
      <c r="K375" s="363"/>
      <c r="L375" s="363"/>
      <c r="M375" s="189"/>
      <c r="N375" s="195"/>
      <c r="O375" s="195"/>
      <c r="P375" s="195"/>
      <c r="Q375" s="480"/>
      <c r="R375" s="195"/>
      <c r="S375" s="478"/>
      <c r="T375" s="196"/>
      <c r="V375" s="198"/>
      <c r="X375" s="196"/>
      <c r="Y375" s="190"/>
      <c r="AA375" s="65"/>
      <c r="AB375" s="65"/>
    </row>
    <row r="376" spans="1:29">
      <c r="A376" s="65"/>
      <c r="B376" s="65"/>
      <c r="G376" s="189"/>
      <c r="H376" s="363"/>
      <c r="I376" s="363"/>
      <c r="J376" s="363"/>
      <c r="K376" s="363"/>
      <c r="L376" s="363"/>
      <c r="M376" s="189"/>
      <c r="N376" s="195"/>
      <c r="O376" s="195"/>
      <c r="P376" s="195"/>
      <c r="Q376" s="195"/>
      <c r="R376" s="195"/>
      <c r="V376" s="198"/>
      <c r="X376" s="196"/>
      <c r="Y376" s="190"/>
      <c r="AA376" s="65"/>
      <c r="AB376" s="65"/>
    </row>
    <row r="377" spans="1:29">
      <c r="A377" s="436">
        <v>288931</v>
      </c>
      <c r="B377" s="437">
        <v>254</v>
      </c>
      <c r="C377" s="438" t="s">
        <v>650</v>
      </c>
      <c r="D377" s="439" t="s">
        <v>8</v>
      </c>
      <c r="E377" s="439" t="s">
        <v>8</v>
      </c>
      <c r="F377" s="440" t="s">
        <v>9</v>
      </c>
      <c r="G377" s="441">
        <v>-33524730</v>
      </c>
      <c r="H377" s="442">
        <v>-33200586</v>
      </c>
      <c r="I377" s="442">
        <v>-32960079</v>
      </c>
      <c r="J377" s="442">
        <v>-32802448</v>
      </c>
      <c r="K377" s="442">
        <v>-32704437</v>
      </c>
      <c r="L377" s="442">
        <v>-32576885</v>
      </c>
      <c r="M377" s="443">
        <v>-32510077</v>
      </c>
      <c r="N377" s="442">
        <v>-32424064</v>
      </c>
      <c r="O377" s="442">
        <v>-32372924</v>
      </c>
      <c r="P377" s="442">
        <v>-32335423</v>
      </c>
      <c r="Q377" s="442">
        <v>-32294803</v>
      </c>
      <c r="R377" s="442">
        <v>-32248497</v>
      </c>
      <c r="S377" s="442">
        <v>-32215066</v>
      </c>
      <c r="T377" s="340">
        <f t="shared" ref="T377:T396" si="271">ROUND(SUM(SUM(H377:R377)*2+S377+G377)/24,0)</f>
        <v>-32608343</v>
      </c>
      <c r="U377" s="450">
        <f t="shared" ref="U377:U396" si="272">+T377</f>
        <v>-32608343</v>
      </c>
      <c r="V377" s="442">
        <f t="shared" ref="V377:V396" si="273">IF(F377="U",U377,0)</f>
        <v>-32608343</v>
      </c>
      <c r="W377" s="443">
        <v>0</v>
      </c>
      <c r="X377" s="444">
        <f>SUM(V377:W377)</f>
        <v>-32608343</v>
      </c>
      <c r="Y377" s="445" t="s">
        <v>16</v>
      </c>
      <c r="Z377" s="446">
        <f>SUMIF('Allocation Factors'!$B$3:$B$88,'Accumulated Deferred Income Tax'!Y377,'Allocation Factors'!$P$3:$P$88)</f>
        <v>0</v>
      </c>
      <c r="AA377" s="447">
        <f>ROUND(V377*Z377,0)</f>
        <v>0</v>
      </c>
      <c r="AB377" s="504">
        <f t="shared" ref="AB377:AB379" si="274">ROUND(W377*Z377,0)</f>
        <v>0</v>
      </c>
      <c r="AC377" s="448">
        <f t="shared" ref="AC377:AC396" si="275">SUM(AA377:AB377)</f>
        <v>0</v>
      </c>
    </row>
    <row r="378" spans="1:29">
      <c r="A378" s="270">
        <v>288932</v>
      </c>
      <c r="B378" s="270">
        <v>254</v>
      </c>
      <c r="C378" s="293" t="s">
        <v>651</v>
      </c>
      <c r="D378" s="271" t="s">
        <v>8</v>
      </c>
      <c r="E378" s="271" t="s">
        <v>8</v>
      </c>
      <c r="F378" s="290" t="s">
        <v>9</v>
      </c>
      <c r="G378" s="217">
        <v>-85514135</v>
      </c>
      <c r="H378" s="260">
        <v>-84884594</v>
      </c>
      <c r="I378" s="260">
        <v>-84417488</v>
      </c>
      <c r="J378" s="260">
        <v>-84111342</v>
      </c>
      <c r="K378" s="260">
        <v>-83920500</v>
      </c>
      <c r="L378" s="260">
        <v>-83673262</v>
      </c>
      <c r="M378" s="217">
        <v>-83350215</v>
      </c>
      <c r="N378" s="260">
        <v>-83113329</v>
      </c>
      <c r="O378" s="260">
        <v>-82972490</v>
      </c>
      <c r="P378" s="260">
        <v>-82869209</v>
      </c>
      <c r="Q378" s="260">
        <v>-82757341</v>
      </c>
      <c r="R378" s="260">
        <v>-82629811</v>
      </c>
      <c r="S378" s="260">
        <v>-82537742</v>
      </c>
      <c r="T378" s="340">
        <f t="shared" si="271"/>
        <v>-83560460</v>
      </c>
      <c r="U378" s="288">
        <f t="shared" si="272"/>
        <v>-83560460</v>
      </c>
      <c r="V378" s="260">
        <f t="shared" si="273"/>
        <v>-83560460</v>
      </c>
      <c r="W378" s="217">
        <v>0</v>
      </c>
      <c r="X378" s="22">
        <f t="shared" ref="X378:X396" si="276">SUM(V378:W378)</f>
        <v>-83560460</v>
      </c>
      <c r="Y378" s="290" t="s">
        <v>27</v>
      </c>
      <c r="Z378" s="257">
        <f>SUMIF('Allocation Factors'!$B$3:$B$88,'Accumulated Deferred Income Tax'!Y378,'Allocation Factors'!$P$3:$P$88)</f>
        <v>0</v>
      </c>
      <c r="AA378" s="258">
        <f>ROUND(V378*Z378,0)</f>
        <v>0</v>
      </c>
      <c r="AB378" s="357">
        <f t="shared" si="274"/>
        <v>0</v>
      </c>
      <c r="AC378" s="27">
        <f t="shared" si="275"/>
        <v>0</v>
      </c>
    </row>
    <row r="379" spans="1:29">
      <c r="A379" s="346">
        <v>288933</v>
      </c>
      <c r="B379" s="270">
        <v>254</v>
      </c>
      <c r="C379" s="347" t="s">
        <v>652</v>
      </c>
      <c r="D379" s="271" t="s">
        <v>8</v>
      </c>
      <c r="E379" s="271" t="s">
        <v>8</v>
      </c>
      <c r="F379" s="345" t="s">
        <v>9</v>
      </c>
      <c r="G379" s="342">
        <v>-374952168</v>
      </c>
      <c r="H379" s="260">
        <v>-372016161</v>
      </c>
      <c r="I379" s="260">
        <v>-369837709</v>
      </c>
      <c r="J379" s="260">
        <v>-368409930</v>
      </c>
      <c r="K379" s="260">
        <v>-367520464</v>
      </c>
      <c r="L379" s="260">
        <v>-366366843</v>
      </c>
      <c r="M379" s="217">
        <v>-364860241</v>
      </c>
      <c r="N379" s="260">
        <v>-363755684</v>
      </c>
      <c r="O379" s="260">
        <v>-363098976</v>
      </c>
      <c r="P379" s="260">
        <v>-362617394</v>
      </c>
      <c r="Q379" s="260">
        <v>-362095776</v>
      </c>
      <c r="R379" s="260">
        <v>-361501124</v>
      </c>
      <c r="S379" s="260">
        <v>-361071823</v>
      </c>
      <c r="T379" s="340">
        <f t="shared" si="271"/>
        <v>-365841025</v>
      </c>
      <c r="U379" s="288">
        <f t="shared" si="272"/>
        <v>-365841025</v>
      </c>
      <c r="V379" s="260">
        <f t="shared" si="273"/>
        <v>-365841025</v>
      </c>
      <c r="W379" s="217">
        <v>0</v>
      </c>
      <c r="X379" s="22">
        <f t="shared" si="276"/>
        <v>-365841025</v>
      </c>
      <c r="Y379" s="290" t="s">
        <v>28</v>
      </c>
      <c r="Z379" s="257">
        <f>SUMIF('Allocation Factors'!$B$3:$B$88,'Accumulated Deferred Income Tax'!Y379,'Allocation Factors'!$P$3:$P$88)</f>
        <v>0</v>
      </c>
      <c r="AA379" s="258">
        <f t="shared" ref="AA379:AA382" si="277">ROUND(V379*Z379,0)</f>
        <v>0</v>
      </c>
      <c r="AB379" s="357">
        <f t="shared" si="274"/>
        <v>0</v>
      </c>
      <c r="AC379" s="27">
        <f t="shared" si="275"/>
        <v>0</v>
      </c>
    </row>
    <row r="380" spans="1:29">
      <c r="A380" s="346">
        <v>288934</v>
      </c>
      <c r="B380" s="270">
        <v>254</v>
      </c>
      <c r="C380" s="347" t="s">
        <v>653</v>
      </c>
      <c r="D380" s="271" t="s">
        <v>8</v>
      </c>
      <c r="E380" s="516">
        <v>7.8</v>
      </c>
      <c r="F380" s="345" t="s">
        <v>9</v>
      </c>
      <c r="G380" s="342">
        <v>-90029025</v>
      </c>
      <c r="H380" s="260">
        <v>-88621897</v>
      </c>
      <c r="I380" s="260">
        <v>-87577840</v>
      </c>
      <c r="J380" s="260">
        <v>-86893555</v>
      </c>
      <c r="K380" s="260">
        <v>-86469418</v>
      </c>
      <c r="L380" s="260">
        <v>-85914373</v>
      </c>
      <c r="M380" s="217">
        <v>-85192311</v>
      </c>
      <c r="N380" s="260">
        <v>-84660984</v>
      </c>
      <c r="O380" s="260">
        <v>-84345086</v>
      </c>
      <c r="P380" s="260">
        <v>-84113431</v>
      </c>
      <c r="Q380" s="260">
        <v>-83862515</v>
      </c>
      <c r="R380" s="260">
        <v>-83576469</v>
      </c>
      <c r="S380" s="260">
        <v>-83369962</v>
      </c>
      <c r="T380" s="340">
        <f t="shared" si="271"/>
        <v>-85660614</v>
      </c>
      <c r="U380" s="288">
        <f t="shared" si="272"/>
        <v>-85660614</v>
      </c>
      <c r="V380" s="260">
        <f t="shared" si="273"/>
        <v>-85660614</v>
      </c>
      <c r="W380" s="217">
        <v>18039048</v>
      </c>
      <c r="X380" s="22">
        <f t="shared" si="276"/>
        <v>-67621566</v>
      </c>
      <c r="Y380" s="290" t="s">
        <v>25</v>
      </c>
      <c r="Z380" s="257">
        <f>SUMIF('Allocation Factors'!$B$3:$B$88,'Accumulated Deferred Income Tax'!Y380,'Allocation Factors'!$P$3:$P$88)</f>
        <v>1</v>
      </c>
      <c r="AA380" s="258">
        <f t="shared" si="277"/>
        <v>-85660614</v>
      </c>
      <c r="AB380" s="258">
        <f t="shared" ref="AB380:AB382" si="278">ROUND(W380*Z380,0)</f>
        <v>18039048</v>
      </c>
      <c r="AC380" s="27">
        <f t="shared" si="275"/>
        <v>-67621566</v>
      </c>
    </row>
    <row r="381" spans="1:29">
      <c r="A381" s="346">
        <v>288935</v>
      </c>
      <c r="B381" s="270">
        <v>254</v>
      </c>
      <c r="C381" s="347" t="s">
        <v>654</v>
      </c>
      <c r="D381" s="271" t="s">
        <v>8</v>
      </c>
      <c r="E381" s="271" t="s">
        <v>8</v>
      </c>
      <c r="F381" s="345" t="s">
        <v>9</v>
      </c>
      <c r="G381" s="342">
        <v>-212743492</v>
      </c>
      <c r="H381" s="260">
        <v>-211078451</v>
      </c>
      <c r="I381" s="260">
        <v>-209843028</v>
      </c>
      <c r="J381" s="260">
        <v>-209033319</v>
      </c>
      <c r="K381" s="260">
        <v>-208528891</v>
      </c>
      <c r="L381" s="260">
        <v>-207874662</v>
      </c>
      <c r="M381" s="217">
        <v>-207020252</v>
      </c>
      <c r="N381" s="260">
        <v>-206393157</v>
      </c>
      <c r="O381" s="260">
        <v>-206020320</v>
      </c>
      <c r="P381" s="260">
        <v>-205746910</v>
      </c>
      <c r="Q381" s="260">
        <v>-205450769</v>
      </c>
      <c r="R381" s="260">
        <v>-205113165</v>
      </c>
      <c r="S381" s="260">
        <v>-204869436</v>
      </c>
      <c r="T381" s="340">
        <f t="shared" si="271"/>
        <v>-207575782</v>
      </c>
      <c r="U381" s="288">
        <f t="shared" si="272"/>
        <v>-207575782</v>
      </c>
      <c r="V381" s="27">
        <f t="shared" si="273"/>
        <v>-207575782</v>
      </c>
      <c r="W381" s="217">
        <v>0</v>
      </c>
      <c r="X381" s="217">
        <f t="shared" si="276"/>
        <v>-207575782</v>
      </c>
      <c r="Y381" s="290" t="s">
        <v>30</v>
      </c>
      <c r="Z381" s="257">
        <f>SUMIF('Allocation Factors'!$B$3:$B$88,'Accumulated Deferred Income Tax'!Y381,'Allocation Factors'!$P$3:$P$88)</f>
        <v>0</v>
      </c>
      <c r="AA381" s="258">
        <f t="shared" si="277"/>
        <v>0</v>
      </c>
      <c r="AB381" s="258">
        <f t="shared" si="278"/>
        <v>0</v>
      </c>
      <c r="AC381" s="27">
        <f t="shared" si="275"/>
        <v>0</v>
      </c>
    </row>
    <row r="382" spans="1:29">
      <c r="A382" s="346">
        <v>288936</v>
      </c>
      <c r="B382" s="270">
        <v>254</v>
      </c>
      <c r="C382" s="347" t="s">
        <v>655</v>
      </c>
      <c r="D382" s="271" t="s">
        <v>8</v>
      </c>
      <c r="E382" s="271" t="s">
        <v>8</v>
      </c>
      <c r="F382" s="345" t="s">
        <v>9</v>
      </c>
      <c r="G382" s="342">
        <v>-660801616</v>
      </c>
      <c r="H382" s="260">
        <v>-656076935</v>
      </c>
      <c r="I382" s="260">
        <v>-652571328</v>
      </c>
      <c r="J382" s="260">
        <v>-650273718</v>
      </c>
      <c r="K382" s="260">
        <v>-648840994</v>
      </c>
      <c r="L382" s="260">
        <v>-646985942</v>
      </c>
      <c r="M382" s="217">
        <v>-644561489</v>
      </c>
      <c r="N382" s="260">
        <v>-642781802</v>
      </c>
      <c r="O382" s="260">
        <v>-641723698</v>
      </c>
      <c r="P382" s="260">
        <v>-640947764</v>
      </c>
      <c r="Q382" s="260">
        <v>-640107320</v>
      </c>
      <c r="R382" s="260">
        <v>-639149205</v>
      </c>
      <c r="S382" s="260">
        <v>-638457506</v>
      </c>
      <c r="T382" s="340">
        <f t="shared" si="271"/>
        <v>-646137480</v>
      </c>
      <c r="U382" s="288">
        <f t="shared" si="272"/>
        <v>-646137480</v>
      </c>
      <c r="V382" s="260">
        <f t="shared" si="273"/>
        <v>-646137480</v>
      </c>
      <c r="W382" s="217">
        <v>0</v>
      </c>
      <c r="X382" s="22">
        <f t="shared" si="276"/>
        <v>-646137480</v>
      </c>
      <c r="Y382" s="290" t="s">
        <v>26</v>
      </c>
      <c r="Z382" s="257">
        <f>SUMIF('Allocation Factors'!$B$3:$B$88,'Accumulated Deferred Income Tax'!Y382,'Allocation Factors'!$P$3:$P$88)</f>
        <v>0</v>
      </c>
      <c r="AA382" s="258">
        <f t="shared" si="277"/>
        <v>0</v>
      </c>
      <c r="AB382" s="258">
        <f t="shared" si="278"/>
        <v>0</v>
      </c>
      <c r="AC382" s="27">
        <f t="shared" si="275"/>
        <v>0</v>
      </c>
    </row>
    <row r="383" spans="1:29">
      <c r="A383" s="346">
        <v>288001</v>
      </c>
      <c r="B383" s="270">
        <v>254</v>
      </c>
      <c r="C383" s="347" t="s">
        <v>660</v>
      </c>
      <c r="D383" s="271" t="s">
        <v>8</v>
      </c>
      <c r="E383" s="271" t="s">
        <v>8</v>
      </c>
      <c r="F383" s="345" t="s">
        <v>9</v>
      </c>
      <c r="G383" s="342">
        <v>-619903</v>
      </c>
      <c r="H383" s="260">
        <v>-557722</v>
      </c>
      <c r="I383" s="260">
        <v>-511585</v>
      </c>
      <c r="J383" s="260">
        <v>-481347</v>
      </c>
      <c r="K383" s="260">
        <v>-462685</v>
      </c>
      <c r="L383" s="260">
        <v>-438077</v>
      </c>
      <c r="M383" s="217">
        <v>-406169</v>
      </c>
      <c r="N383" s="260">
        <v>-382553</v>
      </c>
      <c r="O383" s="260">
        <v>-368512</v>
      </c>
      <c r="P383" s="260">
        <v>-358216</v>
      </c>
      <c r="Q383" s="260">
        <v>-347064</v>
      </c>
      <c r="R383" s="260">
        <v>-334350</v>
      </c>
      <c r="S383" s="260">
        <v>-325171</v>
      </c>
      <c r="T383" s="340">
        <f t="shared" si="271"/>
        <v>-426735</v>
      </c>
      <c r="U383" s="288">
        <f t="shared" si="272"/>
        <v>-426735</v>
      </c>
      <c r="V383" s="260">
        <f t="shared" si="273"/>
        <v>-426735</v>
      </c>
      <c r="W383" s="217">
        <v>0</v>
      </c>
      <c r="X383" s="22">
        <f t="shared" si="276"/>
        <v>-426735</v>
      </c>
      <c r="Y383" s="290" t="s">
        <v>16</v>
      </c>
      <c r="Z383" s="257">
        <f>SUMIF('Allocation Factors'!$B$3:$B$88,'Accumulated Deferred Income Tax'!Y383,'Allocation Factors'!$P$3:$P$88)</f>
        <v>0</v>
      </c>
      <c r="AA383" s="258">
        <f t="shared" ref="AA383:AA396" si="279">ROUND(V383*Z383,0)</f>
        <v>0</v>
      </c>
      <c r="AB383" s="258">
        <f t="shared" ref="AB383:AB396" si="280">ROUND(W383*Z383,0)</f>
        <v>0</v>
      </c>
      <c r="AC383" s="27">
        <f t="shared" si="275"/>
        <v>0</v>
      </c>
    </row>
    <row r="384" spans="1:29">
      <c r="A384" s="346">
        <v>288002</v>
      </c>
      <c r="B384" s="270">
        <v>254</v>
      </c>
      <c r="C384" s="347" t="s">
        <v>661</v>
      </c>
      <c r="D384" s="271" t="s">
        <v>8</v>
      </c>
      <c r="E384" s="271" t="s">
        <v>8</v>
      </c>
      <c r="F384" s="345" t="s">
        <v>9</v>
      </c>
      <c r="G384" s="342">
        <v>-55420</v>
      </c>
      <c r="H384" s="260">
        <v>-39298</v>
      </c>
      <c r="I384" s="260">
        <v>-27335</v>
      </c>
      <c r="J384" s="260">
        <v>-19495</v>
      </c>
      <c r="K384" s="260">
        <v>-14659</v>
      </c>
      <c r="L384" s="260">
        <v>-8276</v>
      </c>
      <c r="M384" s="217">
        <v>0</v>
      </c>
      <c r="N384" s="260">
        <v>0</v>
      </c>
      <c r="O384" s="260">
        <v>0</v>
      </c>
      <c r="P384" s="260">
        <v>0</v>
      </c>
      <c r="Q384" s="260">
        <v>0</v>
      </c>
      <c r="R384" s="260">
        <v>0</v>
      </c>
      <c r="S384" s="260">
        <v>0</v>
      </c>
      <c r="T384" s="340">
        <f t="shared" si="271"/>
        <v>-11398</v>
      </c>
      <c r="U384" s="288">
        <f t="shared" si="272"/>
        <v>-11398</v>
      </c>
      <c r="V384" s="260">
        <f t="shared" si="273"/>
        <v>-11398</v>
      </c>
      <c r="W384" s="217">
        <v>0</v>
      </c>
      <c r="X384" s="22">
        <f t="shared" si="276"/>
        <v>-11398</v>
      </c>
      <c r="Y384" s="290" t="s">
        <v>27</v>
      </c>
      <c r="Z384" s="257">
        <f>SUMIF('Allocation Factors'!$B$3:$B$88,'Accumulated Deferred Income Tax'!Y384,'Allocation Factors'!$P$3:$P$88)</f>
        <v>0</v>
      </c>
      <c r="AA384" s="258">
        <f t="shared" si="279"/>
        <v>0</v>
      </c>
      <c r="AB384" s="258">
        <f t="shared" si="280"/>
        <v>0</v>
      </c>
      <c r="AC384" s="27">
        <f t="shared" si="275"/>
        <v>0</v>
      </c>
    </row>
    <row r="385" spans="1:29">
      <c r="A385" s="346">
        <v>288005</v>
      </c>
      <c r="B385" s="270">
        <v>254</v>
      </c>
      <c r="C385" s="347" t="s">
        <v>662</v>
      </c>
      <c r="D385" s="271" t="s">
        <v>8</v>
      </c>
      <c r="E385" s="516">
        <v>7.8</v>
      </c>
      <c r="F385" s="345" t="s">
        <v>9</v>
      </c>
      <c r="G385" s="342">
        <v>-1214710</v>
      </c>
      <c r="H385" s="260">
        <v>-1170094</v>
      </c>
      <c r="I385" s="260">
        <v>-1136990</v>
      </c>
      <c r="J385" s="260">
        <v>-1115293</v>
      </c>
      <c r="K385" s="260">
        <v>-1101884</v>
      </c>
      <c r="L385" s="260">
        <v>-1084246</v>
      </c>
      <c r="M385" s="217">
        <v>-1061349</v>
      </c>
      <c r="N385" s="260">
        <v>-1044404</v>
      </c>
      <c r="O385" s="260">
        <v>-1034330</v>
      </c>
      <c r="P385" s="260">
        <v>-1026942</v>
      </c>
      <c r="Q385" s="260">
        <v>-1018940</v>
      </c>
      <c r="R385" s="260">
        <v>-1009817</v>
      </c>
      <c r="S385" s="260">
        <v>-1003232</v>
      </c>
      <c r="T385" s="340">
        <f t="shared" si="271"/>
        <v>-1076105</v>
      </c>
      <c r="U385" s="288">
        <f t="shared" si="272"/>
        <v>-1076105</v>
      </c>
      <c r="V385" s="260">
        <f t="shared" si="273"/>
        <v>-1076105</v>
      </c>
      <c r="W385" s="217">
        <f>-V385</f>
        <v>1076105</v>
      </c>
      <c r="X385" s="22">
        <f t="shared" si="276"/>
        <v>0</v>
      </c>
      <c r="Y385" s="290" t="s">
        <v>25</v>
      </c>
      <c r="Z385" s="257">
        <f>SUMIF('Allocation Factors'!$B$3:$B$88,'Accumulated Deferred Income Tax'!Y385,'Allocation Factors'!$P$3:$P$88)</f>
        <v>1</v>
      </c>
      <c r="AA385" s="258">
        <f t="shared" si="279"/>
        <v>-1076105</v>
      </c>
      <c r="AB385" s="258">
        <f t="shared" si="280"/>
        <v>1076105</v>
      </c>
      <c r="AC385" s="27">
        <f t="shared" si="275"/>
        <v>0</v>
      </c>
    </row>
    <row r="386" spans="1:29">
      <c r="A386" s="346">
        <v>288006</v>
      </c>
      <c r="B386" s="270">
        <v>254</v>
      </c>
      <c r="C386" s="347" t="s">
        <v>663</v>
      </c>
      <c r="D386" s="271" t="s">
        <v>8</v>
      </c>
      <c r="E386" s="271" t="s">
        <v>8</v>
      </c>
      <c r="F386" s="345" t="s">
        <v>9</v>
      </c>
      <c r="G386" s="342">
        <v>-545830</v>
      </c>
      <c r="H386" s="260">
        <v>-387035</v>
      </c>
      <c r="I386" s="260">
        <v>-269213</v>
      </c>
      <c r="J386" s="260">
        <v>-191990</v>
      </c>
      <c r="K386" s="260">
        <v>-144357</v>
      </c>
      <c r="L386" s="260">
        <v>-81489</v>
      </c>
      <c r="M386" s="217">
        <v>-1</v>
      </c>
      <c r="N386" s="260">
        <v>0</v>
      </c>
      <c r="O386" s="260">
        <v>0</v>
      </c>
      <c r="P386" s="260">
        <v>0</v>
      </c>
      <c r="Q386" s="260">
        <v>0</v>
      </c>
      <c r="R386" s="260">
        <v>0</v>
      </c>
      <c r="S386" s="260">
        <v>0</v>
      </c>
      <c r="T386" s="340">
        <f t="shared" si="271"/>
        <v>-112250</v>
      </c>
      <c r="U386" s="288">
        <f t="shared" si="272"/>
        <v>-112250</v>
      </c>
      <c r="V386" s="260">
        <f t="shared" si="273"/>
        <v>-112250</v>
      </c>
      <c r="W386" s="217">
        <v>0</v>
      </c>
      <c r="X386" s="22">
        <f t="shared" si="276"/>
        <v>-112250</v>
      </c>
      <c r="Y386" s="290" t="s">
        <v>65</v>
      </c>
      <c r="Z386" s="257">
        <f>SUMIF('Allocation Factors'!$B$3:$B$88,'Accumulated Deferred Income Tax'!Y386,'Allocation Factors'!$P$3:$P$88)</f>
        <v>0</v>
      </c>
      <c r="AA386" s="258">
        <f t="shared" si="279"/>
        <v>0</v>
      </c>
      <c r="AB386" s="258">
        <f t="shared" si="280"/>
        <v>0</v>
      </c>
      <c r="AC386" s="27">
        <f t="shared" si="275"/>
        <v>0</v>
      </c>
    </row>
    <row r="387" spans="1:29">
      <c r="A387" s="346">
        <v>288211</v>
      </c>
      <c r="B387" s="270">
        <v>254</v>
      </c>
      <c r="C387" s="347" t="s">
        <v>656</v>
      </c>
      <c r="D387" s="271" t="s">
        <v>8</v>
      </c>
      <c r="E387" s="271" t="s">
        <v>8</v>
      </c>
      <c r="F387" s="345" t="s">
        <v>9</v>
      </c>
      <c r="G387" s="342">
        <v>-2349706</v>
      </c>
      <c r="H387" s="260">
        <v>-2114012</v>
      </c>
      <c r="I387" s="260">
        <v>-1939132</v>
      </c>
      <c r="J387" s="260">
        <v>-1824514</v>
      </c>
      <c r="K387" s="260">
        <v>-1753776</v>
      </c>
      <c r="L387" s="260">
        <v>-1660500</v>
      </c>
      <c r="M387" s="217">
        <v>-1539555</v>
      </c>
      <c r="N387" s="260">
        <v>-1450040</v>
      </c>
      <c r="O387" s="260">
        <v>-1396819</v>
      </c>
      <c r="P387" s="260">
        <v>-1357791</v>
      </c>
      <c r="Q387" s="260">
        <v>-1315518</v>
      </c>
      <c r="R387" s="260">
        <v>-1267327</v>
      </c>
      <c r="S387" s="260">
        <v>-1232536</v>
      </c>
      <c r="T387" s="340">
        <f t="shared" si="271"/>
        <v>-1617509</v>
      </c>
      <c r="U387" s="288">
        <f t="shared" si="272"/>
        <v>-1617509</v>
      </c>
      <c r="V387" s="260">
        <f t="shared" si="273"/>
        <v>-1617509</v>
      </c>
      <c r="W387" s="217">
        <v>0</v>
      </c>
      <c r="X387" s="22">
        <f t="shared" si="276"/>
        <v>-1617509</v>
      </c>
      <c r="Y387" s="290" t="s">
        <v>16</v>
      </c>
      <c r="Z387" s="257">
        <f>SUMIF('Allocation Factors'!$B$3:$B$88,'Accumulated Deferred Income Tax'!Y387,'Allocation Factors'!$P$3:$P$88)</f>
        <v>0</v>
      </c>
      <c r="AA387" s="258">
        <f t="shared" si="279"/>
        <v>0</v>
      </c>
      <c r="AB387" s="258">
        <f t="shared" si="280"/>
        <v>0</v>
      </c>
      <c r="AC387" s="27">
        <f t="shared" si="275"/>
        <v>0</v>
      </c>
    </row>
    <row r="388" spans="1:29">
      <c r="A388" s="346">
        <v>288212</v>
      </c>
      <c r="B388" s="270">
        <v>254</v>
      </c>
      <c r="C388" s="347" t="s">
        <v>657</v>
      </c>
      <c r="D388" s="271" t="s">
        <v>8</v>
      </c>
      <c r="E388" s="271" t="s">
        <v>8</v>
      </c>
      <c r="F388" s="345" t="s">
        <v>9</v>
      </c>
      <c r="G388" s="342">
        <v>-456631</v>
      </c>
      <c r="H388" s="260">
        <v>-323784</v>
      </c>
      <c r="I388" s="260">
        <v>-225215</v>
      </c>
      <c r="J388" s="260">
        <v>-160611</v>
      </c>
      <c r="K388" s="260">
        <v>-120761</v>
      </c>
      <c r="L388" s="260">
        <v>-68166</v>
      </c>
      <c r="M388" s="217">
        <v>0</v>
      </c>
      <c r="N388" s="260">
        <v>0</v>
      </c>
      <c r="O388" s="260">
        <v>0</v>
      </c>
      <c r="P388" s="260">
        <v>0</v>
      </c>
      <c r="Q388" s="260">
        <v>0</v>
      </c>
      <c r="R388" s="260">
        <v>0</v>
      </c>
      <c r="S388" s="260">
        <v>0</v>
      </c>
      <c r="T388" s="340">
        <f t="shared" si="271"/>
        <v>-93904</v>
      </c>
      <c r="U388" s="288">
        <f t="shared" si="272"/>
        <v>-93904</v>
      </c>
      <c r="V388" s="260">
        <f t="shared" si="273"/>
        <v>-93904</v>
      </c>
      <c r="W388" s="217">
        <v>0</v>
      </c>
      <c r="X388" s="22">
        <f t="shared" si="276"/>
        <v>-93904</v>
      </c>
      <c r="Y388" s="290" t="s">
        <v>27</v>
      </c>
      <c r="Z388" s="257">
        <f>SUMIF('Allocation Factors'!$B$3:$B$88,'Accumulated Deferred Income Tax'!Y388,'Allocation Factors'!$P$3:$P$88)</f>
        <v>0</v>
      </c>
      <c r="AA388" s="258">
        <f t="shared" si="279"/>
        <v>0</v>
      </c>
      <c r="AB388" s="258">
        <f t="shared" si="280"/>
        <v>0</v>
      </c>
      <c r="AC388" s="27">
        <f t="shared" si="275"/>
        <v>0</v>
      </c>
    </row>
    <row r="389" spans="1:29">
      <c r="A389" s="346">
        <v>288214</v>
      </c>
      <c r="B389" s="270">
        <v>254</v>
      </c>
      <c r="C389" s="347" t="s">
        <v>658</v>
      </c>
      <c r="D389" s="271" t="s">
        <v>8</v>
      </c>
      <c r="E389" s="516">
        <v>7.8</v>
      </c>
      <c r="F389" s="345" t="s">
        <v>9</v>
      </c>
      <c r="G389" s="342">
        <v>-23998302</v>
      </c>
      <c r="H389" s="260">
        <v>-23116836</v>
      </c>
      <c r="I389" s="260">
        <v>-22462809</v>
      </c>
      <c r="J389" s="260">
        <v>-22034152</v>
      </c>
      <c r="K389" s="260">
        <v>-21769238</v>
      </c>
      <c r="L389" s="260">
        <v>-21420765</v>
      </c>
      <c r="M389" s="217">
        <v>-20968444</v>
      </c>
      <c r="N389" s="260">
        <v>-20633670</v>
      </c>
      <c r="O389" s="260">
        <v>-20434632</v>
      </c>
      <c r="P389" s="260">
        <v>-20288673</v>
      </c>
      <c r="Q389" s="260">
        <v>-20130578</v>
      </c>
      <c r="R389" s="260">
        <v>-19950349</v>
      </c>
      <c r="S389" s="260">
        <v>-19820235</v>
      </c>
      <c r="T389" s="340">
        <f t="shared" si="271"/>
        <v>-21259951</v>
      </c>
      <c r="U389" s="288">
        <f t="shared" si="272"/>
        <v>-21259951</v>
      </c>
      <c r="V389" s="260">
        <f t="shared" si="273"/>
        <v>-21259951</v>
      </c>
      <c r="W389" s="217">
        <f>-V389</f>
        <v>21259951</v>
      </c>
      <c r="X389" s="22">
        <f t="shared" si="276"/>
        <v>0</v>
      </c>
      <c r="Y389" s="290" t="s">
        <v>25</v>
      </c>
      <c r="Z389" s="257">
        <f>SUMIF('Allocation Factors'!$B$3:$B$88,'Accumulated Deferred Income Tax'!Y389,'Allocation Factors'!$P$3:$P$88)</f>
        <v>1</v>
      </c>
      <c r="AA389" s="258">
        <f t="shared" si="279"/>
        <v>-21259951</v>
      </c>
      <c r="AB389" s="258">
        <f t="shared" si="280"/>
        <v>21259951</v>
      </c>
      <c r="AC389" s="27">
        <f t="shared" si="275"/>
        <v>0</v>
      </c>
    </row>
    <row r="390" spans="1:29">
      <c r="A390" s="346">
        <v>288215</v>
      </c>
      <c r="B390" s="270">
        <v>254</v>
      </c>
      <c r="C390" s="347" t="s">
        <v>659</v>
      </c>
      <c r="D390" s="271" t="s">
        <v>8</v>
      </c>
      <c r="E390" s="271" t="s">
        <v>8</v>
      </c>
      <c r="F390" s="345" t="s">
        <v>9</v>
      </c>
      <c r="G390" s="342">
        <v>-44166935</v>
      </c>
      <c r="H390" s="260">
        <v>-41822069</v>
      </c>
      <c r="I390" s="260">
        <v>-40082230</v>
      </c>
      <c r="J390" s="260">
        <v>-38941923</v>
      </c>
      <c r="K390" s="260">
        <v>-38237673</v>
      </c>
      <c r="L390" s="260">
        <v>-37310195</v>
      </c>
      <c r="M390" s="217">
        <v>-36106935</v>
      </c>
      <c r="N390" s="260">
        <v>-35210960</v>
      </c>
      <c r="O390" s="260">
        <v>-34678262</v>
      </c>
      <c r="P390" s="260">
        <v>-34287622</v>
      </c>
      <c r="Q390" s="260">
        <v>-33864505</v>
      </c>
      <c r="R390" s="260">
        <v>-33382146</v>
      </c>
      <c r="S390" s="260">
        <v>-33033914</v>
      </c>
      <c r="T390" s="340">
        <f t="shared" si="271"/>
        <v>-36877079</v>
      </c>
      <c r="U390" s="288">
        <f t="shared" si="272"/>
        <v>-36877079</v>
      </c>
      <c r="V390" s="260">
        <f t="shared" si="273"/>
        <v>-36877079</v>
      </c>
      <c r="W390" s="217">
        <v>0</v>
      </c>
      <c r="X390" s="22">
        <f t="shared" si="276"/>
        <v>-36877079</v>
      </c>
      <c r="Y390" s="290" t="s">
        <v>30</v>
      </c>
      <c r="Z390" s="257">
        <f>SUMIF('Allocation Factors'!$B$3:$B$88,'Accumulated Deferred Income Tax'!Y390,'Allocation Factors'!$P$3:$P$88)</f>
        <v>0</v>
      </c>
      <c r="AA390" s="258">
        <f t="shared" si="279"/>
        <v>0</v>
      </c>
      <c r="AB390" s="258">
        <f t="shared" si="280"/>
        <v>0</v>
      </c>
      <c r="AC390" s="27">
        <f t="shared" si="275"/>
        <v>0</v>
      </c>
    </row>
    <row r="391" spans="1:29">
      <c r="A391" s="346">
        <v>288941</v>
      </c>
      <c r="B391" s="270">
        <v>254</v>
      </c>
      <c r="C391" s="347" t="s">
        <v>664</v>
      </c>
      <c r="D391" s="271" t="s">
        <v>8</v>
      </c>
      <c r="E391" s="271" t="s">
        <v>8</v>
      </c>
      <c r="F391" s="345" t="s">
        <v>9</v>
      </c>
      <c r="G391" s="342">
        <v>-2435777</v>
      </c>
      <c r="H391" s="260">
        <v>-2334855</v>
      </c>
      <c r="I391" s="260">
        <v>-2260045</v>
      </c>
      <c r="J391" s="260">
        <v>-2211014</v>
      </c>
      <c r="K391" s="260">
        <v>-2180720</v>
      </c>
      <c r="L391" s="260">
        <v>-2140853</v>
      </c>
      <c r="M391" s="217">
        <v>-1985206</v>
      </c>
      <c r="N391" s="260">
        <v>-1910760</v>
      </c>
      <c r="O391" s="260">
        <v>-1866499</v>
      </c>
      <c r="P391" s="260">
        <v>-1834041</v>
      </c>
      <c r="Q391" s="260">
        <v>-1798885</v>
      </c>
      <c r="R391" s="260">
        <v>-1758807</v>
      </c>
      <c r="S391" s="260">
        <v>-1729872</v>
      </c>
      <c r="T391" s="340">
        <f t="shared" si="271"/>
        <v>-2030376</v>
      </c>
      <c r="U391" s="288">
        <f t="shared" si="272"/>
        <v>-2030376</v>
      </c>
      <c r="V391" s="260">
        <f t="shared" si="273"/>
        <v>-2030376</v>
      </c>
      <c r="W391" s="217">
        <v>0</v>
      </c>
      <c r="X391" s="22">
        <f t="shared" si="276"/>
        <v>-2030376</v>
      </c>
      <c r="Y391" s="290" t="s">
        <v>16</v>
      </c>
      <c r="Z391" s="257">
        <f>SUMIF('Allocation Factors'!$B$3:$B$88,'Accumulated Deferred Income Tax'!Y391,'Allocation Factors'!$P$3:$P$88)</f>
        <v>0</v>
      </c>
      <c r="AA391" s="258">
        <f t="shared" si="279"/>
        <v>0</v>
      </c>
      <c r="AB391" s="258">
        <f t="shared" si="280"/>
        <v>0</v>
      </c>
      <c r="AC391" s="27">
        <f t="shared" si="275"/>
        <v>0</v>
      </c>
    </row>
    <row r="392" spans="1:29">
      <c r="A392" s="346">
        <v>288942</v>
      </c>
      <c r="B392" s="270">
        <v>254</v>
      </c>
      <c r="C392" s="347" t="s">
        <v>665</v>
      </c>
      <c r="D392" s="271" t="s">
        <v>8</v>
      </c>
      <c r="E392" s="271" t="s">
        <v>8</v>
      </c>
      <c r="F392" s="345" t="s">
        <v>9</v>
      </c>
      <c r="G392" s="342">
        <v>-7865121</v>
      </c>
      <c r="H392" s="260">
        <v>-8349708</v>
      </c>
      <c r="I392" s="260">
        <v>-8709260</v>
      </c>
      <c r="J392" s="260">
        <v>-8944915</v>
      </c>
      <c r="K392" s="260">
        <v>-9090046</v>
      </c>
      <c r="L392" s="260">
        <v>-9282125</v>
      </c>
      <c r="M392" s="217">
        <v>-8471046</v>
      </c>
      <c r="N392" s="260">
        <v>-8200555</v>
      </c>
      <c r="O392" s="260">
        <v>-8039737</v>
      </c>
      <c r="P392" s="260">
        <v>-7921804</v>
      </c>
      <c r="Q392" s="260">
        <v>-7794067</v>
      </c>
      <c r="R392" s="260">
        <v>-7648445</v>
      </c>
      <c r="S392" s="260">
        <v>-7543315</v>
      </c>
      <c r="T392" s="340">
        <f t="shared" si="271"/>
        <v>-8346327</v>
      </c>
      <c r="U392" s="288">
        <f t="shared" si="272"/>
        <v>-8346327</v>
      </c>
      <c r="V392" s="260">
        <f t="shared" si="273"/>
        <v>-8346327</v>
      </c>
      <c r="W392" s="217">
        <v>0</v>
      </c>
      <c r="X392" s="22">
        <f t="shared" si="276"/>
        <v>-8346327</v>
      </c>
      <c r="Y392" s="290" t="s">
        <v>27</v>
      </c>
      <c r="Z392" s="257">
        <f>SUMIF('Allocation Factors'!$B$3:$B$88,'Accumulated Deferred Income Tax'!Y392,'Allocation Factors'!$P$3:$P$88)</f>
        <v>0</v>
      </c>
      <c r="AA392" s="258">
        <f t="shared" si="279"/>
        <v>0</v>
      </c>
      <c r="AB392" s="258">
        <f t="shared" si="280"/>
        <v>0</v>
      </c>
      <c r="AC392" s="27">
        <f t="shared" si="275"/>
        <v>0</v>
      </c>
    </row>
    <row r="393" spans="1:29">
      <c r="A393" s="346">
        <v>288943</v>
      </c>
      <c r="B393" s="270">
        <v>254</v>
      </c>
      <c r="C393" s="347" t="s">
        <v>666</v>
      </c>
      <c r="D393" s="271" t="s">
        <v>8</v>
      </c>
      <c r="E393" s="271" t="s">
        <v>8</v>
      </c>
      <c r="F393" s="345" t="s">
        <v>9</v>
      </c>
      <c r="G393" s="342">
        <v>-1785</v>
      </c>
      <c r="H393" s="260">
        <v>-1785</v>
      </c>
      <c r="I393" s="260">
        <v>-1785</v>
      </c>
      <c r="J393" s="260">
        <v>-1785</v>
      </c>
      <c r="K393" s="260">
        <v>-1785</v>
      </c>
      <c r="L393" s="260">
        <v>-1785</v>
      </c>
      <c r="M393" s="217">
        <v>-1785</v>
      </c>
      <c r="N393" s="260">
        <v>-1785</v>
      </c>
      <c r="O393" s="260">
        <v>-1785</v>
      </c>
      <c r="P393" s="260">
        <v>-1785</v>
      </c>
      <c r="Q393" s="260">
        <v>-1785</v>
      </c>
      <c r="R393" s="260">
        <v>-1785</v>
      </c>
      <c r="S393" s="260">
        <v>-1785</v>
      </c>
      <c r="T393" s="340">
        <f t="shared" si="271"/>
        <v>-1785</v>
      </c>
      <c r="U393" s="288">
        <f t="shared" si="272"/>
        <v>-1785</v>
      </c>
      <c r="V393" s="260">
        <f t="shared" si="273"/>
        <v>-1785</v>
      </c>
      <c r="W393" s="217">
        <v>0</v>
      </c>
      <c r="X393" s="22">
        <f t="shared" si="276"/>
        <v>-1785</v>
      </c>
      <c r="Y393" s="290" t="s">
        <v>28</v>
      </c>
      <c r="Z393" s="257">
        <f>SUMIF('Allocation Factors'!$B$3:$B$88,'Accumulated Deferred Income Tax'!Y393,'Allocation Factors'!$P$3:$P$88)</f>
        <v>0</v>
      </c>
      <c r="AA393" s="258">
        <f t="shared" si="279"/>
        <v>0</v>
      </c>
      <c r="AB393" s="258">
        <f t="shared" si="280"/>
        <v>0</v>
      </c>
      <c r="AC393" s="27">
        <f t="shared" si="275"/>
        <v>0</v>
      </c>
    </row>
    <row r="394" spans="1:29">
      <c r="A394" s="346">
        <v>288944</v>
      </c>
      <c r="B394" s="270">
        <v>254</v>
      </c>
      <c r="C394" s="347" t="s">
        <v>667</v>
      </c>
      <c r="D394" s="271" t="s">
        <v>8</v>
      </c>
      <c r="E394" s="271" t="s">
        <v>8</v>
      </c>
      <c r="F394" s="345" t="s">
        <v>9</v>
      </c>
      <c r="G394" s="342">
        <v>-49874585</v>
      </c>
      <c r="H394" s="260">
        <v>-42090068</v>
      </c>
      <c r="I394" s="260">
        <v>-36314130</v>
      </c>
      <c r="J394" s="260">
        <v>-32528521</v>
      </c>
      <c r="K394" s="260">
        <v>-30192868</v>
      </c>
      <c r="L394" s="260">
        <v>-27111489</v>
      </c>
      <c r="M394" s="217">
        <v>-23116890</v>
      </c>
      <c r="N394" s="260">
        <v>-21640591</v>
      </c>
      <c r="O394" s="260">
        <v>-20762865</v>
      </c>
      <c r="P394" s="260">
        <v>-20119206</v>
      </c>
      <c r="Q394" s="260">
        <v>-19422035</v>
      </c>
      <c r="R394" s="260">
        <v>-18627252</v>
      </c>
      <c r="S394" s="260">
        <v>-18053469</v>
      </c>
      <c r="T394" s="340">
        <f t="shared" si="271"/>
        <v>-27157495</v>
      </c>
      <c r="U394" s="288">
        <f t="shared" si="272"/>
        <v>-27157495</v>
      </c>
      <c r="V394" s="260">
        <f t="shared" si="273"/>
        <v>-27157495</v>
      </c>
      <c r="W394" s="217">
        <v>0</v>
      </c>
      <c r="X394" s="22">
        <f t="shared" si="276"/>
        <v>-27157495</v>
      </c>
      <c r="Y394" s="290" t="s">
        <v>26</v>
      </c>
      <c r="Z394" s="257">
        <f>SUMIF('Allocation Factors'!$B$3:$B$88,'Accumulated Deferred Income Tax'!Y394,'Allocation Factors'!$P$3:$P$88)</f>
        <v>0</v>
      </c>
      <c r="AA394" s="258">
        <f t="shared" si="279"/>
        <v>0</v>
      </c>
      <c r="AB394" s="258">
        <f t="shared" si="280"/>
        <v>0</v>
      </c>
      <c r="AC394" s="27">
        <f t="shared" si="275"/>
        <v>0</v>
      </c>
    </row>
    <row r="395" spans="1:29">
      <c r="A395" s="346">
        <v>288945</v>
      </c>
      <c r="B395" s="270">
        <v>254</v>
      </c>
      <c r="C395" s="347" t="s">
        <v>668</v>
      </c>
      <c r="D395" s="271" t="s">
        <v>8</v>
      </c>
      <c r="E395" s="516">
        <v>7.8</v>
      </c>
      <c r="F395" s="345" t="s">
        <v>9</v>
      </c>
      <c r="G395" s="342">
        <v>-14617204</v>
      </c>
      <c r="H395" s="260">
        <v>-14080309</v>
      </c>
      <c r="I395" s="260">
        <v>-13681945</v>
      </c>
      <c r="J395" s="260">
        <v>-13420853</v>
      </c>
      <c r="K395" s="260">
        <v>-13259496</v>
      </c>
      <c r="L395" s="260">
        <v>-13047243</v>
      </c>
      <c r="M395" s="217">
        <v>-12771737</v>
      </c>
      <c r="N395" s="260">
        <v>-12567829</v>
      </c>
      <c r="O395" s="260">
        <v>-12446597</v>
      </c>
      <c r="P395" s="260">
        <v>-12357694</v>
      </c>
      <c r="Q395" s="260">
        <v>-12261399</v>
      </c>
      <c r="R395" s="260">
        <v>-12151623</v>
      </c>
      <c r="S395" s="260">
        <v>-12072371</v>
      </c>
      <c r="T395" s="340">
        <f t="shared" si="271"/>
        <v>-12949293</v>
      </c>
      <c r="U395" s="288">
        <f t="shared" si="272"/>
        <v>-12949293</v>
      </c>
      <c r="V395" s="260">
        <f t="shared" si="273"/>
        <v>-12949293</v>
      </c>
      <c r="W395" s="217">
        <f>-V395</f>
        <v>12949293</v>
      </c>
      <c r="X395" s="22">
        <f t="shared" si="276"/>
        <v>0</v>
      </c>
      <c r="Y395" s="290" t="s">
        <v>25</v>
      </c>
      <c r="Z395" s="257">
        <f>SUMIF('Allocation Factors'!$B$3:$B$88,'Accumulated Deferred Income Tax'!Y395,'Allocation Factors'!$P$3:$P$88)</f>
        <v>1</v>
      </c>
      <c r="AA395" s="258">
        <f t="shared" si="279"/>
        <v>-12949293</v>
      </c>
      <c r="AB395" s="258">
        <f t="shared" si="280"/>
        <v>12949293</v>
      </c>
      <c r="AC395" s="27">
        <f t="shared" si="275"/>
        <v>0</v>
      </c>
    </row>
    <row r="396" spans="1:29">
      <c r="A396" s="346">
        <v>288946</v>
      </c>
      <c r="B396" s="270">
        <v>254</v>
      </c>
      <c r="C396" s="347" t="s">
        <v>669</v>
      </c>
      <c r="D396" s="271" t="s">
        <v>8</v>
      </c>
      <c r="E396" s="271" t="s">
        <v>8</v>
      </c>
      <c r="F396" s="345" t="s">
        <v>9</v>
      </c>
      <c r="G396" s="342">
        <v>-35496585</v>
      </c>
      <c r="H396" s="260">
        <v>-35195770</v>
      </c>
      <c r="I396" s="260">
        <v>-34972573</v>
      </c>
      <c r="J396" s="260">
        <v>-34826286</v>
      </c>
      <c r="K396" s="260">
        <v>-34735224</v>
      </c>
      <c r="L396" s="260">
        <v>-34616958</v>
      </c>
      <c r="M396" s="217">
        <v>-34442450</v>
      </c>
      <c r="N396" s="260">
        <v>-33562619</v>
      </c>
      <c r="O396" s="260">
        <v>-33039521</v>
      </c>
      <c r="P396" s="260">
        <v>-32655920</v>
      </c>
      <c r="Q396" s="260">
        <v>-32240427</v>
      </c>
      <c r="R396" s="260">
        <v>-31766759</v>
      </c>
      <c r="S396" s="260">
        <v>-31424802</v>
      </c>
      <c r="T396" s="340">
        <f t="shared" si="271"/>
        <v>-33792933</v>
      </c>
      <c r="U396" s="288">
        <f t="shared" si="272"/>
        <v>-33792933</v>
      </c>
      <c r="V396" s="260">
        <f t="shared" si="273"/>
        <v>-33792933</v>
      </c>
      <c r="W396" s="217">
        <v>0</v>
      </c>
      <c r="X396" s="22">
        <f t="shared" si="276"/>
        <v>-33792933</v>
      </c>
      <c r="Y396" s="290" t="s">
        <v>65</v>
      </c>
      <c r="Z396" s="257">
        <f>SUMIF('Allocation Factors'!$B$3:$B$88,'Accumulated Deferred Income Tax'!Y396,'Allocation Factors'!$P$3:$P$88)</f>
        <v>0</v>
      </c>
      <c r="AA396" s="258">
        <f t="shared" si="279"/>
        <v>0</v>
      </c>
      <c r="AB396" s="258">
        <f t="shared" si="280"/>
        <v>0</v>
      </c>
      <c r="AC396" s="27">
        <f t="shared" si="275"/>
        <v>0</v>
      </c>
    </row>
    <row r="397" spans="1:29" ht="15">
      <c r="A397" s="432"/>
      <c r="B397" s="432"/>
      <c r="C397" s="433"/>
      <c r="D397" s="434"/>
      <c r="E397" s="432"/>
      <c r="F397" s="432"/>
      <c r="G397" s="415">
        <f t="shared" ref="G397:X397" si="281">SUBTOTAL(9,G377:G396)</f>
        <v>-1641263660</v>
      </c>
      <c r="H397" s="415">
        <f t="shared" si="281"/>
        <v>-1617461969</v>
      </c>
      <c r="I397" s="415">
        <f t="shared" si="281"/>
        <v>-1599801719</v>
      </c>
      <c r="J397" s="415">
        <f t="shared" si="281"/>
        <v>-1588227011</v>
      </c>
      <c r="K397" s="415">
        <f t="shared" si="281"/>
        <v>-1581049876</v>
      </c>
      <c r="L397" s="415">
        <f t="shared" si="281"/>
        <v>-1571664134</v>
      </c>
      <c r="M397" s="415">
        <f t="shared" si="281"/>
        <v>-1558366152</v>
      </c>
      <c r="N397" s="415">
        <f t="shared" si="281"/>
        <v>-1549734786</v>
      </c>
      <c r="O397" s="415">
        <f t="shared" si="281"/>
        <v>-1544603053</v>
      </c>
      <c r="P397" s="415">
        <f t="shared" si="281"/>
        <v>-1540839825</v>
      </c>
      <c r="Q397" s="415">
        <f t="shared" si="281"/>
        <v>-1536763727</v>
      </c>
      <c r="R397" s="415">
        <f t="shared" si="281"/>
        <v>-1532116931</v>
      </c>
      <c r="S397" s="415">
        <f t="shared" si="281"/>
        <v>-1528762237</v>
      </c>
      <c r="T397" s="415">
        <f t="shared" si="281"/>
        <v>-1567136844</v>
      </c>
      <c r="U397" s="415">
        <f t="shared" si="281"/>
        <v>-1567136844</v>
      </c>
      <c r="V397" s="415">
        <f t="shared" si="281"/>
        <v>-1567136844</v>
      </c>
      <c r="W397" s="415">
        <f t="shared" si="281"/>
        <v>53324397</v>
      </c>
      <c r="X397" s="415">
        <f t="shared" si="281"/>
        <v>-1513812447</v>
      </c>
      <c r="Y397" s="435"/>
      <c r="Z397" s="435"/>
      <c r="AA397" s="415">
        <f>SUBTOTAL(9,AA377:AA396)</f>
        <v>-120945963</v>
      </c>
      <c r="AB397" s="415">
        <f>SUBTOTAL(9,AB377:AB396)</f>
        <v>53324397</v>
      </c>
      <c r="AC397" s="415">
        <f>SUBTOTAL(9,AC377:AC396)</f>
        <v>-67621566</v>
      </c>
    </row>
    <row r="398" spans="1:29">
      <c r="A398" s="65"/>
      <c r="B398" s="65"/>
      <c r="G398" s="354"/>
      <c r="H398" s="354"/>
      <c r="I398" s="354"/>
      <c r="J398" s="354"/>
      <c r="K398" s="354"/>
      <c r="L398" s="354"/>
      <c r="M398" s="354"/>
      <c r="N398" s="354"/>
      <c r="O398" s="354"/>
      <c r="P398" s="354"/>
      <c r="Q398" s="354"/>
      <c r="R398" s="354"/>
      <c r="S398" s="354"/>
      <c r="AA398" s="197"/>
      <c r="AB398" s="197"/>
    </row>
    <row r="399" spans="1:29">
      <c r="A399" s="65"/>
      <c r="B399" s="65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354"/>
      <c r="R399" s="197"/>
      <c r="S399" s="197"/>
      <c r="AA399" s="197"/>
      <c r="AB399" s="197"/>
    </row>
    <row r="400" spans="1:29">
      <c r="A400" s="65"/>
      <c r="B400" s="65"/>
      <c r="G400" s="189"/>
      <c r="H400" s="195"/>
      <c r="I400" s="195"/>
      <c r="J400" s="195"/>
      <c r="K400" s="195"/>
      <c r="L400" s="195"/>
      <c r="M400" s="189"/>
      <c r="N400" s="362"/>
      <c r="O400" s="195"/>
      <c r="P400" s="195"/>
      <c r="Q400" s="195"/>
      <c r="R400" s="362"/>
      <c r="AA400" s="197"/>
      <c r="AB400" s="197"/>
    </row>
    <row r="401" spans="1:29">
      <c r="A401" s="517">
        <v>285610</v>
      </c>
      <c r="B401" s="517" t="s">
        <v>8</v>
      </c>
      <c r="C401" s="518" t="s">
        <v>292</v>
      </c>
      <c r="D401" s="519">
        <v>100.1</v>
      </c>
      <c r="E401" s="517" t="s">
        <v>8</v>
      </c>
      <c r="F401" s="520" t="s">
        <v>312</v>
      </c>
      <c r="G401" s="521">
        <v>-3209545</v>
      </c>
      <c r="H401" s="521">
        <v>-3103162</v>
      </c>
      <c r="I401" s="521">
        <v>-2996779</v>
      </c>
      <c r="J401" s="521">
        <v>-2890396</v>
      </c>
      <c r="K401" s="521">
        <v>-2784013</v>
      </c>
      <c r="L401" s="521">
        <v>-2677630</v>
      </c>
      <c r="M401" s="521">
        <v>-2515150</v>
      </c>
      <c r="N401" s="521">
        <v>-2427648</v>
      </c>
      <c r="O401" s="521">
        <v>-2340146</v>
      </c>
      <c r="P401" s="521">
        <v>-2252644</v>
      </c>
      <c r="Q401" s="521">
        <v>-2165142</v>
      </c>
      <c r="R401" s="521">
        <v>-2077640</v>
      </c>
      <c r="S401" s="521">
        <v>-1990138</v>
      </c>
      <c r="T401" s="522">
        <f t="shared" ref="T401:T408" si="282">ROUND(SUM(SUM(H401:R401)*2+S401+G401)/24,0)</f>
        <v>-2569183</v>
      </c>
      <c r="U401" s="521">
        <f>+T401</f>
        <v>-2569183</v>
      </c>
      <c r="V401" s="523">
        <f t="shared" ref="V401:V407" si="283">IF(F401="U",U401,0)</f>
        <v>0</v>
      </c>
      <c r="W401" s="524">
        <v>0</v>
      </c>
      <c r="X401" s="525">
        <f t="shared" ref="X401:X408" si="284">SUM(V401:W401)</f>
        <v>0</v>
      </c>
      <c r="Y401" s="520" t="s">
        <v>310</v>
      </c>
      <c r="Z401" s="526">
        <f>SUMIF('Allocation Factors'!$B$3:$B$88,'Accumulated Deferred Income Tax'!Y401,'Allocation Factors'!$P$3:$P$88)</f>
        <v>0</v>
      </c>
      <c r="AA401" s="527">
        <f t="shared" ref="AA401:AA408" si="285">ROUND(V401*Z401,0)</f>
        <v>0</v>
      </c>
      <c r="AB401" s="527">
        <f t="shared" ref="AB401:AB408" si="286">ROUND(W401*Z401,0)</f>
        <v>0</v>
      </c>
      <c r="AC401" s="528">
        <f t="shared" ref="AC401:AC408" si="287">SUM(AA401:AB401)</f>
        <v>0</v>
      </c>
    </row>
    <row r="402" spans="1:29">
      <c r="A402" s="346">
        <v>285612</v>
      </c>
      <c r="B402" s="270" t="s">
        <v>8</v>
      </c>
      <c r="C402" s="347" t="s">
        <v>306</v>
      </c>
      <c r="D402" s="271">
        <v>100.1</v>
      </c>
      <c r="E402" s="270" t="s">
        <v>8</v>
      </c>
      <c r="F402" s="345" t="s">
        <v>9</v>
      </c>
      <c r="G402" s="288">
        <v>-28112</v>
      </c>
      <c r="H402" s="288">
        <v>-27716</v>
      </c>
      <c r="I402" s="288">
        <v>-27318</v>
      </c>
      <c r="J402" s="288">
        <v>-26922</v>
      </c>
      <c r="K402" s="288">
        <v>-26525</v>
      </c>
      <c r="L402" s="288">
        <v>-26128</v>
      </c>
      <c r="M402" s="288">
        <v>-24871</v>
      </c>
      <c r="N402" s="288">
        <v>-24539</v>
      </c>
      <c r="O402" s="288">
        <v>-24207</v>
      </c>
      <c r="P402" s="288">
        <v>-23875</v>
      </c>
      <c r="Q402" s="288">
        <v>-23543</v>
      </c>
      <c r="R402" s="288">
        <v>-23211</v>
      </c>
      <c r="S402" s="288">
        <v>-22879</v>
      </c>
      <c r="T402" s="340">
        <f t="shared" si="282"/>
        <v>-25363</v>
      </c>
      <c r="U402" s="288">
        <f t="shared" ref="U402:U408" si="288">+T402</f>
        <v>-25363</v>
      </c>
      <c r="V402" s="260">
        <f t="shared" si="283"/>
        <v>-25363</v>
      </c>
      <c r="W402" s="217">
        <v>0</v>
      </c>
      <c r="X402" s="22">
        <f t="shared" ref="X402:X404" si="289">SUM(V402:W402)</f>
        <v>-25363</v>
      </c>
      <c r="Y402" s="290" t="s">
        <v>27</v>
      </c>
      <c r="Z402" s="257">
        <f>SUMIF('Allocation Factors'!$B$3:$B$88,'Accumulated Deferred Income Tax'!Y402,'Allocation Factors'!$P$3:$P$88)</f>
        <v>0</v>
      </c>
      <c r="AA402" s="258">
        <f t="shared" si="285"/>
        <v>0</v>
      </c>
      <c r="AB402" s="258">
        <f t="shared" si="286"/>
        <v>0</v>
      </c>
      <c r="AC402" s="27">
        <f t="shared" ref="AC402:AC403" si="290">SUM(AA402:AB402)</f>
        <v>0</v>
      </c>
    </row>
    <row r="403" spans="1:29" ht="12" customHeight="1">
      <c r="A403" s="346">
        <v>285613</v>
      </c>
      <c r="B403" s="270" t="s">
        <v>8</v>
      </c>
      <c r="C403" s="347" t="s">
        <v>307</v>
      </c>
      <c r="D403" s="271">
        <v>100.1</v>
      </c>
      <c r="E403" s="270" t="s">
        <v>8</v>
      </c>
      <c r="F403" s="345" t="s">
        <v>312</v>
      </c>
      <c r="G403" s="288">
        <v>-6767891</v>
      </c>
      <c r="H403" s="288">
        <v>-7056460</v>
      </c>
      <c r="I403" s="288">
        <v>-7264310</v>
      </c>
      <c r="J403" s="288">
        <v>-7392175</v>
      </c>
      <c r="K403" s="288">
        <v>-7461741</v>
      </c>
      <c r="L403" s="288">
        <v>-7548961</v>
      </c>
      <c r="M403" s="288">
        <v>-6913905</v>
      </c>
      <c r="N403" s="288">
        <v>-6986574</v>
      </c>
      <c r="O403" s="288">
        <v>-7019457</v>
      </c>
      <c r="P403" s="288">
        <v>-7036781</v>
      </c>
      <c r="Q403" s="288">
        <v>-7057662</v>
      </c>
      <c r="R403" s="288">
        <v>-7085032</v>
      </c>
      <c r="S403" s="288">
        <v>-7097711</v>
      </c>
      <c r="T403" s="340">
        <f t="shared" si="282"/>
        <v>-7146322</v>
      </c>
      <c r="U403" s="288">
        <f t="shared" si="288"/>
        <v>-7146322</v>
      </c>
      <c r="V403" s="260">
        <f t="shared" si="283"/>
        <v>0</v>
      </c>
      <c r="W403" s="217">
        <v>0</v>
      </c>
      <c r="X403" s="22">
        <f t="shared" si="289"/>
        <v>0</v>
      </c>
      <c r="Y403" s="290" t="s">
        <v>310</v>
      </c>
      <c r="Z403" s="257">
        <f>SUMIF('Allocation Factors'!$B$3:$B$88,'Accumulated Deferred Income Tax'!Y403,'Allocation Factors'!$P$3:$P$88)</f>
        <v>0</v>
      </c>
      <c r="AA403" s="258">
        <f t="shared" si="285"/>
        <v>0</v>
      </c>
      <c r="AB403" s="258">
        <f t="shared" si="286"/>
        <v>0</v>
      </c>
      <c r="AC403" s="27">
        <f t="shared" si="290"/>
        <v>0</v>
      </c>
    </row>
    <row r="404" spans="1:29" ht="12" customHeight="1">
      <c r="A404" s="346">
        <v>285620</v>
      </c>
      <c r="B404" s="270" t="s">
        <v>8</v>
      </c>
      <c r="C404" s="347" t="s">
        <v>323</v>
      </c>
      <c r="D404" s="271">
        <v>100.1</v>
      </c>
      <c r="E404" s="270" t="s">
        <v>8</v>
      </c>
      <c r="F404" s="345" t="s">
        <v>9</v>
      </c>
      <c r="G404" s="288">
        <v>-114956</v>
      </c>
      <c r="H404" s="288">
        <v>-114367</v>
      </c>
      <c r="I404" s="288">
        <v>-113777</v>
      </c>
      <c r="J404" s="288">
        <v>-113188</v>
      </c>
      <c r="K404" s="288">
        <v>-112598</v>
      </c>
      <c r="L404" s="288">
        <v>-112009</v>
      </c>
      <c r="M404" s="288">
        <v>-111419</v>
      </c>
      <c r="N404" s="288">
        <v>-110830</v>
      </c>
      <c r="O404" s="288">
        <v>-110240</v>
      </c>
      <c r="P404" s="288">
        <v>-109651</v>
      </c>
      <c r="Q404" s="288">
        <v>-109061</v>
      </c>
      <c r="R404" s="288">
        <v>-108472</v>
      </c>
      <c r="S404" s="288">
        <v>-107882</v>
      </c>
      <c r="T404" s="340">
        <f t="shared" si="282"/>
        <v>-111419</v>
      </c>
      <c r="U404" s="288">
        <f t="shared" si="288"/>
        <v>-111419</v>
      </c>
      <c r="V404" s="260">
        <f t="shared" si="283"/>
        <v>-111419</v>
      </c>
      <c r="W404" s="217">
        <v>0</v>
      </c>
      <c r="X404" s="22">
        <f t="shared" si="289"/>
        <v>-111419</v>
      </c>
      <c r="Y404" s="290" t="s">
        <v>18</v>
      </c>
      <c r="Z404" s="257">
        <f>SUMIF('Allocation Factors'!$B$3:$B$88,'Accumulated Deferred Income Tax'!Y404,'Allocation Factors'!$P$3:$P$88)</f>
        <v>7.9787774498314715E-2</v>
      </c>
      <c r="AA404" s="258">
        <f t="shared" si="285"/>
        <v>-8890</v>
      </c>
      <c r="AB404" s="258">
        <f t="shared" si="286"/>
        <v>0</v>
      </c>
      <c r="AC404" s="27">
        <f t="shared" ref="AC404" si="291">SUM(AA404:AB404)</f>
        <v>-8890</v>
      </c>
    </row>
    <row r="405" spans="1:29">
      <c r="A405" s="346">
        <v>285621</v>
      </c>
      <c r="B405" s="270" t="s">
        <v>8</v>
      </c>
      <c r="C405" s="347" t="s">
        <v>330</v>
      </c>
      <c r="D405" s="271">
        <v>100.1</v>
      </c>
      <c r="E405" s="270" t="s">
        <v>8</v>
      </c>
      <c r="F405" s="345" t="s">
        <v>9</v>
      </c>
      <c r="G405" s="288">
        <v>-78180</v>
      </c>
      <c r="H405" s="288">
        <v>-77795</v>
      </c>
      <c r="I405" s="288">
        <v>-77410</v>
      </c>
      <c r="J405" s="288">
        <v>-77025</v>
      </c>
      <c r="K405" s="288">
        <v>-76639</v>
      </c>
      <c r="L405" s="288">
        <v>-76254</v>
      </c>
      <c r="M405" s="288">
        <v>-75869</v>
      </c>
      <c r="N405" s="288">
        <v>-75484</v>
      </c>
      <c r="O405" s="288">
        <v>-75099</v>
      </c>
      <c r="P405" s="288">
        <v>-74714</v>
      </c>
      <c r="Q405" s="288">
        <v>-74329</v>
      </c>
      <c r="R405" s="288">
        <v>-73944</v>
      </c>
      <c r="S405" s="288">
        <v>-73558</v>
      </c>
      <c r="T405" s="340">
        <f t="shared" si="282"/>
        <v>-75869</v>
      </c>
      <c r="U405" s="288">
        <f t="shared" si="288"/>
        <v>-75869</v>
      </c>
      <c r="V405" s="260">
        <f t="shared" si="283"/>
        <v>-75869</v>
      </c>
      <c r="W405" s="217">
        <v>0</v>
      </c>
      <c r="X405" s="22">
        <f t="shared" ref="X405:X407" si="292">SUM(V405:W405)</f>
        <v>-75869</v>
      </c>
      <c r="Y405" s="290" t="s">
        <v>18</v>
      </c>
      <c r="Z405" s="257">
        <f>SUMIF('Allocation Factors'!$B$3:$B$88,'Accumulated Deferred Income Tax'!Y405,'Allocation Factors'!$P$3:$P$88)</f>
        <v>7.9787774498314715E-2</v>
      </c>
      <c r="AA405" s="258">
        <f t="shared" si="285"/>
        <v>-6053</v>
      </c>
      <c r="AB405" s="258">
        <f t="shared" si="286"/>
        <v>0</v>
      </c>
      <c r="AC405" s="27">
        <f t="shared" ref="AC405" si="293">SUM(AA405:AB405)</f>
        <v>-6053</v>
      </c>
    </row>
    <row r="406" spans="1:29">
      <c r="A406" s="270">
        <v>285622</v>
      </c>
      <c r="B406" s="270" t="s">
        <v>8</v>
      </c>
      <c r="C406" s="293" t="s">
        <v>673</v>
      </c>
      <c r="D406" s="271">
        <v>100.1</v>
      </c>
      <c r="E406" s="270" t="s">
        <v>8</v>
      </c>
      <c r="F406" s="290" t="s">
        <v>9</v>
      </c>
      <c r="G406" s="288">
        <v>-1391243</v>
      </c>
      <c r="H406" s="288">
        <v>-1382760</v>
      </c>
      <c r="I406" s="288">
        <v>-1374277</v>
      </c>
      <c r="J406" s="288">
        <v>-1365794</v>
      </c>
      <c r="K406" s="288">
        <v>-1357311</v>
      </c>
      <c r="L406" s="288">
        <v>-1348827</v>
      </c>
      <c r="M406" s="288">
        <v>-1340344</v>
      </c>
      <c r="N406" s="288">
        <v>-1331861</v>
      </c>
      <c r="O406" s="288">
        <v>-1323378</v>
      </c>
      <c r="P406" s="288">
        <v>-1314895</v>
      </c>
      <c r="Q406" s="288">
        <v>-1306411</v>
      </c>
      <c r="R406" s="288">
        <v>-1297928</v>
      </c>
      <c r="S406" s="288">
        <v>-1289445</v>
      </c>
      <c r="T406" s="340">
        <f t="shared" si="282"/>
        <v>-1340344</v>
      </c>
      <c r="U406" s="288">
        <f t="shared" si="288"/>
        <v>-1340344</v>
      </c>
      <c r="V406" s="260">
        <f t="shared" si="283"/>
        <v>-1340344</v>
      </c>
      <c r="W406" s="217">
        <v>0</v>
      </c>
      <c r="X406" s="22">
        <f t="shared" si="292"/>
        <v>-1340344</v>
      </c>
      <c r="Y406" s="290" t="s">
        <v>26</v>
      </c>
      <c r="Z406" s="257">
        <f>SUMIF('Allocation Factors'!$B$3:$B$88,'Accumulated Deferred Income Tax'!Y406,'Allocation Factors'!$P$3:$P$88)</f>
        <v>0</v>
      </c>
      <c r="AA406" s="258">
        <f t="shared" ref="AA406:AA407" si="294">ROUND(V406*Z406,0)</f>
        <v>0</v>
      </c>
      <c r="AB406" s="258">
        <f t="shared" ref="AB406:AB407" si="295">ROUND(W406*Z406,0)</f>
        <v>0</v>
      </c>
      <c r="AC406" s="27">
        <f t="shared" ref="AC406:AC407" si="296">SUM(AA406:AB406)</f>
        <v>0</v>
      </c>
    </row>
    <row r="407" spans="1:29">
      <c r="A407" s="346">
        <v>285623</v>
      </c>
      <c r="B407" s="270" t="s">
        <v>8</v>
      </c>
      <c r="C407" s="347" t="s">
        <v>674</v>
      </c>
      <c r="D407" s="271">
        <v>100.1</v>
      </c>
      <c r="E407" s="270" t="s">
        <v>8</v>
      </c>
      <c r="F407" s="345" t="s">
        <v>9</v>
      </c>
      <c r="G407" s="288">
        <v>-632995</v>
      </c>
      <c r="H407" s="288">
        <v>-630766</v>
      </c>
      <c r="I407" s="288">
        <v>-628537</v>
      </c>
      <c r="J407" s="288">
        <v>-954655</v>
      </c>
      <c r="K407" s="288">
        <v>-952426</v>
      </c>
      <c r="L407" s="288">
        <v>-947959</v>
      </c>
      <c r="M407" s="288">
        <v>-944606</v>
      </c>
      <c r="N407" s="288">
        <v>-941257</v>
      </c>
      <c r="O407" s="288">
        <v>-937907</v>
      </c>
      <c r="P407" s="288">
        <v>-934558</v>
      </c>
      <c r="Q407" s="288">
        <v>-931208</v>
      </c>
      <c r="R407" s="288">
        <v>-927859</v>
      </c>
      <c r="S407" s="288">
        <v>-924509</v>
      </c>
      <c r="T407" s="340">
        <f t="shared" si="282"/>
        <v>-875874</v>
      </c>
      <c r="U407" s="288">
        <f t="shared" si="288"/>
        <v>-875874</v>
      </c>
      <c r="V407" s="260">
        <f t="shared" si="283"/>
        <v>-875874</v>
      </c>
      <c r="W407" s="217">
        <v>0</v>
      </c>
      <c r="X407" s="22">
        <f t="shared" si="292"/>
        <v>-875874</v>
      </c>
      <c r="Y407" s="290" t="s">
        <v>26</v>
      </c>
      <c r="Z407" s="257">
        <f>SUMIF('Allocation Factors'!$B$3:$B$88,'Accumulated Deferred Income Tax'!Y407,'Allocation Factors'!$P$3:$P$88)</f>
        <v>0</v>
      </c>
      <c r="AA407" s="258">
        <f t="shared" si="294"/>
        <v>0</v>
      </c>
      <c r="AB407" s="258">
        <f t="shared" si="295"/>
        <v>0</v>
      </c>
      <c r="AC407" s="27">
        <f t="shared" si="296"/>
        <v>0</v>
      </c>
    </row>
    <row r="408" spans="1:29">
      <c r="A408" s="272">
        <v>285690</v>
      </c>
      <c r="B408" s="272" t="s">
        <v>8</v>
      </c>
      <c r="C408" s="294" t="s">
        <v>291</v>
      </c>
      <c r="D408" s="273">
        <v>100.1</v>
      </c>
      <c r="E408" s="272" t="s">
        <v>8</v>
      </c>
      <c r="F408" s="291" t="s">
        <v>312</v>
      </c>
      <c r="G408" s="288">
        <v>-22835</v>
      </c>
      <c r="H408" s="288">
        <v>-22311</v>
      </c>
      <c r="I408" s="288">
        <v>-21788</v>
      </c>
      <c r="J408" s="288">
        <v>-21264</v>
      </c>
      <c r="K408" s="288">
        <v>-20741</v>
      </c>
      <c r="L408" s="288">
        <v>-20218</v>
      </c>
      <c r="M408" s="288">
        <v>-19491</v>
      </c>
      <c r="N408" s="288">
        <v>-19015</v>
      </c>
      <c r="O408" s="288">
        <v>-18539</v>
      </c>
      <c r="P408" s="288">
        <v>-18063</v>
      </c>
      <c r="Q408" s="288">
        <v>-17587</v>
      </c>
      <c r="R408" s="288">
        <v>-17111</v>
      </c>
      <c r="S408" s="288">
        <v>-16636</v>
      </c>
      <c r="T408" s="340">
        <f t="shared" si="282"/>
        <v>-19655</v>
      </c>
      <c r="U408" s="288">
        <f t="shared" si="288"/>
        <v>-19655</v>
      </c>
      <c r="V408" s="260">
        <f>IF(F408="U",U408,0)</f>
        <v>0</v>
      </c>
      <c r="W408" s="217">
        <v>0</v>
      </c>
      <c r="X408" s="22">
        <f t="shared" si="284"/>
        <v>0</v>
      </c>
      <c r="Y408" s="291" t="s">
        <v>310</v>
      </c>
      <c r="Z408" s="257">
        <f>SUMIF('Allocation Factors'!$B$3:$B$88,'Accumulated Deferred Income Tax'!Y408,'Allocation Factors'!$P$3:$P$88)</f>
        <v>0</v>
      </c>
      <c r="AA408" s="258">
        <f t="shared" si="285"/>
        <v>0</v>
      </c>
      <c r="AB408" s="258">
        <f t="shared" si="286"/>
        <v>0</v>
      </c>
      <c r="AC408" s="27">
        <f t="shared" si="287"/>
        <v>0</v>
      </c>
    </row>
    <row r="409" spans="1:29">
      <c r="A409" s="275"/>
      <c r="B409" s="276"/>
      <c r="C409" s="277"/>
      <c r="D409" s="278"/>
      <c r="E409" s="276"/>
      <c r="F409" s="279"/>
      <c r="G409" s="177">
        <f t="shared" ref="G409:X409" si="297">SUBTOTAL(9,G401:G408)</f>
        <v>-12245757</v>
      </c>
      <c r="H409" s="177">
        <f t="shared" si="297"/>
        <v>-12415337</v>
      </c>
      <c r="I409" s="177">
        <f t="shared" si="297"/>
        <v>-12504196</v>
      </c>
      <c r="J409" s="177">
        <f t="shared" si="297"/>
        <v>-12841419</v>
      </c>
      <c r="K409" s="177">
        <f t="shared" si="297"/>
        <v>-12791994</v>
      </c>
      <c r="L409" s="177">
        <f t="shared" si="297"/>
        <v>-12757986</v>
      </c>
      <c r="M409" s="177">
        <f t="shared" si="297"/>
        <v>-11945655</v>
      </c>
      <c r="N409" s="177">
        <f t="shared" si="297"/>
        <v>-11917208</v>
      </c>
      <c r="O409" s="177">
        <f t="shared" si="297"/>
        <v>-11848973</v>
      </c>
      <c r="P409" s="177">
        <f t="shared" si="297"/>
        <v>-11765181</v>
      </c>
      <c r="Q409" s="177">
        <f t="shared" si="297"/>
        <v>-11684943</v>
      </c>
      <c r="R409" s="177">
        <f t="shared" si="297"/>
        <v>-11611197</v>
      </c>
      <c r="S409" s="177">
        <f t="shared" si="297"/>
        <v>-11522758</v>
      </c>
      <c r="T409" s="177">
        <f t="shared" si="297"/>
        <v>-12164029</v>
      </c>
      <c r="U409" s="177">
        <f t="shared" si="297"/>
        <v>-12164029</v>
      </c>
      <c r="V409" s="177">
        <f t="shared" si="297"/>
        <v>-2428869</v>
      </c>
      <c r="W409" s="177">
        <f t="shared" si="297"/>
        <v>0</v>
      </c>
      <c r="X409" s="177">
        <f t="shared" si="297"/>
        <v>-2428869</v>
      </c>
      <c r="Y409" s="239"/>
      <c r="Z409" s="274"/>
      <c r="AA409" s="177">
        <f>SUBTOTAL(9,AA401:AA408)</f>
        <v>-14943</v>
      </c>
      <c r="AB409" s="177">
        <f>SUBTOTAL(9,AB401:AB408)</f>
        <v>0</v>
      </c>
      <c r="AC409" s="177">
        <f>SUBTOTAL(9,AC401:AC408)</f>
        <v>-14943</v>
      </c>
    </row>
    <row r="410" spans="1:29">
      <c r="R410" s="474"/>
    </row>
    <row r="411" spans="1:29">
      <c r="A411" s="475"/>
      <c r="R411" s="474"/>
    </row>
    <row r="412" spans="1:29">
      <c r="R412" s="474"/>
    </row>
    <row r="413" spans="1:29">
      <c r="R413" s="474"/>
    </row>
    <row r="414" spans="1:29">
      <c r="R414" s="474"/>
    </row>
  </sheetData>
  <autoFilter ref="A2:AC372" xr:uid="{00000000-0009-0000-0000-000007000000}"/>
  <sortState xmlns:xlrd2="http://schemas.microsoft.com/office/spreadsheetml/2017/richdata2" ref="E368:E422">
    <sortCondition ref="E370:E424"/>
  </sortState>
  <phoneticPr fontId="110" type="noConversion"/>
  <pageMargins left="0.25" right="0.25" top="0.75" bottom="0.75" header="0.3" footer="0.3"/>
  <pageSetup paperSize="3" scale="47" fitToWidth="2" fitToHeight="0" orientation="landscape" r:id="rId1"/>
  <headerFooter>
    <oddHeader>&amp;L&amp;"Arial,Bold"&amp;10PacifiCorp 
Washington General Rate Case - Rebuttal
Twelve Months Ending December 31, 2024</oddHeader>
    <oddFooter>&amp;L&amp;"Arial,Bold"&amp;10ACCUMULATED DEFERRED INCOME TAX&amp;R&amp;"Arial,Bold"&amp;10Page &amp;P of &amp;N</oddFooter>
  </headerFooter>
  <rowBreaks count="1" manualBreakCount="1">
    <brk id="324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89"/>
  <sheetViews>
    <sheetView zoomScale="80" zoomScaleNormal="80" workbookViewId="0">
      <pane ySplit="2" topLeftCell="A3" activePane="bottomLeft" state="frozen"/>
      <selection pane="bottomLeft" activeCell="B3" sqref="B3"/>
    </sheetView>
  </sheetViews>
  <sheetFormatPr defaultColWidth="9.140625" defaultRowHeight="12.75"/>
  <cols>
    <col min="1" max="1" width="50.7109375" style="6" customWidth="1"/>
    <col min="2" max="14" width="15.7109375" style="6" customWidth="1"/>
    <col min="15" max="15" width="9.140625" style="6"/>
    <col min="16" max="16" width="14.28515625" style="6" bestFit="1" customWidth="1"/>
    <col min="17" max="16384" width="9.140625" style="6"/>
  </cols>
  <sheetData>
    <row r="1" spans="1:16">
      <c r="A1" s="76" t="s">
        <v>308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6">
      <c r="A2" s="79" t="s">
        <v>76</v>
      </c>
      <c r="B2" s="79" t="s">
        <v>77</v>
      </c>
      <c r="C2" s="79" t="s">
        <v>78</v>
      </c>
      <c r="D2" s="79" t="s">
        <v>79</v>
      </c>
      <c r="E2" s="79" t="s">
        <v>80</v>
      </c>
      <c r="F2" s="79" t="s">
        <v>81</v>
      </c>
      <c r="G2" s="79" t="s">
        <v>82</v>
      </c>
      <c r="H2" s="79" t="s">
        <v>370</v>
      </c>
      <c r="I2" s="79" t="s">
        <v>83</v>
      </c>
      <c r="J2" s="79" t="s">
        <v>84</v>
      </c>
      <c r="K2" s="79" t="s">
        <v>85</v>
      </c>
      <c r="L2" s="412" t="s">
        <v>64</v>
      </c>
      <c r="M2" s="412" t="s">
        <v>14</v>
      </c>
      <c r="N2" s="412" t="s">
        <v>313</v>
      </c>
      <c r="P2" s="413" t="s">
        <v>81</v>
      </c>
    </row>
    <row r="3" spans="1:16">
      <c r="A3" s="75" t="s">
        <v>86</v>
      </c>
      <c r="B3" s="75" t="s">
        <v>25</v>
      </c>
      <c r="C3" s="80">
        <v>1</v>
      </c>
      <c r="D3" s="80">
        <v>0</v>
      </c>
      <c r="E3" s="80">
        <v>0</v>
      </c>
      <c r="F3" s="80">
        <v>1</v>
      </c>
      <c r="G3" s="80">
        <v>0</v>
      </c>
      <c r="H3" s="80">
        <v>0</v>
      </c>
      <c r="I3" s="80">
        <v>0</v>
      </c>
      <c r="J3" s="80">
        <v>0</v>
      </c>
      <c r="K3" s="80">
        <v>0</v>
      </c>
      <c r="L3" s="80">
        <v>0</v>
      </c>
      <c r="M3" s="80">
        <v>0</v>
      </c>
      <c r="N3" s="80">
        <v>0</v>
      </c>
      <c r="O3" s="482"/>
      <c r="P3" s="80">
        <f>F3</f>
        <v>1</v>
      </c>
    </row>
    <row r="4" spans="1:16">
      <c r="A4" s="75" t="s">
        <v>87</v>
      </c>
      <c r="B4" s="75" t="s">
        <v>18</v>
      </c>
      <c r="C4" s="80">
        <v>1</v>
      </c>
      <c r="D4" s="80">
        <v>1.5306311472757473E-2</v>
      </c>
      <c r="E4" s="80">
        <v>0.26597473936409682</v>
      </c>
      <c r="F4" s="80">
        <v>7.9787774498314715E-2</v>
      </c>
      <c r="G4" s="80">
        <v>0</v>
      </c>
      <c r="H4" s="80">
        <v>0.1226566832499783</v>
      </c>
      <c r="I4" s="80">
        <v>0.44219304245837415</v>
      </c>
      <c r="J4" s="80">
        <v>5.7350746806442823E-2</v>
      </c>
      <c r="K4" s="80">
        <v>1.6347103387405394E-2</v>
      </c>
      <c r="L4" s="80">
        <v>3.8359876263025742E-4</v>
      </c>
      <c r="M4" s="80"/>
      <c r="N4" s="80"/>
      <c r="O4" s="482"/>
      <c r="P4" s="80">
        <f>F4</f>
        <v>7.9787774498314715E-2</v>
      </c>
    </row>
    <row r="5" spans="1:16">
      <c r="A5" s="75" t="s">
        <v>88</v>
      </c>
      <c r="B5" s="75" t="s">
        <v>89</v>
      </c>
      <c r="C5" s="80">
        <v>1</v>
      </c>
      <c r="D5" s="80">
        <v>1.5306311472757473E-2</v>
      </c>
      <c r="E5" s="80">
        <v>0.26597473936409682</v>
      </c>
      <c r="F5" s="80">
        <v>7.9787774498314715E-2</v>
      </c>
      <c r="G5" s="80">
        <v>0</v>
      </c>
      <c r="H5" s="80">
        <v>0.1226566832499783</v>
      </c>
      <c r="I5" s="80">
        <v>0.44219304245837415</v>
      </c>
      <c r="J5" s="80">
        <v>5.7350746806442823E-2</v>
      </c>
      <c r="K5" s="80">
        <v>1.6347103387405394E-2</v>
      </c>
      <c r="L5" s="80">
        <v>3.8359876263025742E-4</v>
      </c>
      <c r="M5" s="80"/>
      <c r="N5" s="80"/>
      <c r="O5" s="482"/>
      <c r="P5" s="80">
        <f t="shared" ref="P5:P67" si="0">F5</f>
        <v>7.9787774498314715E-2</v>
      </c>
    </row>
    <row r="6" spans="1:16">
      <c r="A6" s="75" t="s">
        <v>90</v>
      </c>
      <c r="B6" s="75" t="s">
        <v>91</v>
      </c>
      <c r="C6" s="80">
        <v>1</v>
      </c>
      <c r="D6" s="80">
        <v>1.5306311472757473E-2</v>
      </c>
      <c r="E6" s="80">
        <v>0.26597473936409682</v>
      </c>
      <c r="F6" s="80">
        <v>7.9787774498314715E-2</v>
      </c>
      <c r="G6" s="80">
        <v>0</v>
      </c>
      <c r="H6" s="80">
        <v>0.1226566832499783</v>
      </c>
      <c r="I6" s="80">
        <v>0.44219304245837415</v>
      </c>
      <c r="J6" s="80">
        <v>5.7350746806442823E-2</v>
      </c>
      <c r="K6" s="80">
        <v>1.6347103387405394E-2</v>
      </c>
      <c r="L6" s="80">
        <v>3.8359876263025742E-4</v>
      </c>
      <c r="M6" s="80"/>
      <c r="N6" s="80"/>
      <c r="O6" s="482"/>
      <c r="P6" s="80">
        <f t="shared" si="0"/>
        <v>7.9787774498314715E-2</v>
      </c>
    </row>
    <row r="7" spans="1:16">
      <c r="A7" s="75" t="s">
        <v>92</v>
      </c>
      <c r="B7" s="75" t="s">
        <v>93</v>
      </c>
      <c r="C7" s="80">
        <v>1</v>
      </c>
      <c r="D7" s="80">
        <v>3.1642555956015284E-2</v>
      </c>
      <c r="E7" s="80">
        <v>0.5498464204256015</v>
      </c>
      <c r="F7" s="80">
        <v>0.1649443187970108</v>
      </c>
      <c r="G7" s="80">
        <v>0</v>
      </c>
      <c r="H7" s="80">
        <v>0.25356670482137245</v>
      </c>
      <c r="I7" s="80">
        <v>0</v>
      </c>
      <c r="J7" s="80">
        <v>0</v>
      </c>
      <c r="K7" s="80">
        <v>0</v>
      </c>
      <c r="L7" s="80">
        <v>0</v>
      </c>
      <c r="M7" s="80"/>
      <c r="N7" s="80"/>
      <c r="O7" s="482"/>
      <c r="P7" s="80">
        <f t="shared" si="0"/>
        <v>0.1649443187970108</v>
      </c>
    </row>
    <row r="8" spans="1:16">
      <c r="A8" s="75" t="s">
        <v>94</v>
      </c>
      <c r="B8" s="75" t="s">
        <v>95</v>
      </c>
      <c r="C8" s="80">
        <v>1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0.85650763268691066</v>
      </c>
      <c r="J8" s="80">
        <v>0.11108576495668582</v>
      </c>
      <c r="K8" s="80">
        <v>3.1663589155075403E-2</v>
      </c>
      <c r="L8" s="80">
        <v>7.4301320132823777E-4</v>
      </c>
      <c r="M8" s="80"/>
      <c r="N8" s="80"/>
      <c r="O8" s="482"/>
      <c r="P8" s="80">
        <f t="shared" si="0"/>
        <v>0</v>
      </c>
    </row>
    <row r="9" spans="1:16">
      <c r="A9" s="75" t="s">
        <v>96</v>
      </c>
      <c r="B9" s="75" t="s">
        <v>97</v>
      </c>
      <c r="C9" s="80">
        <v>1</v>
      </c>
      <c r="D9" s="80">
        <v>1.5594760763031146E-2</v>
      </c>
      <c r="E9" s="80">
        <v>0.27256509654023642</v>
      </c>
      <c r="F9" s="80">
        <v>8.0995819172240732E-2</v>
      </c>
      <c r="G9" s="80">
        <v>0</v>
      </c>
      <c r="H9" s="80">
        <v>0.11784357390478452</v>
      </c>
      <c r="I9" s="80">
        <v>0.44102957871621568</v>
      </c>
      <c r="J9" s="80">
        <v>5.5911047692988977E-2</v>
      </c>
      <c r="K9" s="80">
        <v>1.567288295900536E-2</v>
      </c>
      <c r="L9" s="80">
        <v>3.8724025149713346E-4</v>
      </c>
      <c r="M9" s="80"/>
      <c r="N9" s="80"/>
      <c r="O9" s="482"/>
      <c r="P9" s="80">
        <f t="shared" si="0"/>
        <v>8.0995819172240732E-2</v>
      </c>
    </row>
    <row r="10" spans="1:16">
      <c r="A10" s="75" t="s">
        <v>98</v>
      </c>
      <c r="B10" s="75" t="s">
        <v>13</v>
      </c>
      <c r="C10" s="80">
        <v>1</v>
      </c>
      <c r="D10" s="80">
        <v>1.4440963601936451E-2</v>
      </c>
      <c r="E10" s="80">
        <v>0.24620366783567801</v>
      </c>
      <c r="F10" s="80">
        <v>7.6163640476536676E-2</v>
      </c>
      <c r="G10" s="80">
        <v>0</v>
      </c>
      <c r="H10" s="80">
        <v>0.13709601128555968</v>
      </c>
      <c r="I10" s="80">
        <v>0.44568343368484969</v>
      </c>
      <c r="J10" s="80">
        <v>6.166984414680439E-2</v>
      </c>
      <c r="K10" s="80">
        <v>1.8369764672605503E-2</v>
      </c>
      <c r="L10" s="80">
        <v>3.7267429602962923E-4</v>
      </c>
      <c r="M10" s="80"/>
      <c r="N10" s="80"/>
      <c r="O10" s="482"/>
      <c r="P10" s="80">
        <f t="shared" si="0"/>
        <v>7.6163640476536676E-2</v>
      </c>
    </row>
    <row r="11" spans="1:16">
      <c r="A11" s="75" t="s">
        <v>99</v>
      </c>
      <c r="B11" s="75" t="s">
        <v>100</v>
      </c>
      <c r="C11" s="80">
        <v>1</v>
      </c>
      <c r="D11" s="80">
        <v>4.2875917268496599E-2</v>
      </c>
      <c r="E11" s="80">
        <v>0.73099056159295495</v>
      </c>
      <c r="F11" s="80">
        <v>0.22613352113854845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/>
      <c r="N11" s="80"/>
      <c r="O11" s="482"/>
      <c r="P11" s="80">
        <f t="shared" si="0"/>
        <v>0.22613352113854845</v>
      </c>
    </row>
    <row r="12" spans="1:16">
      <c r="A12" s="75" t="s">
        <v>101</v>
      </c>
      <c r="B12" s="75" t="s">
        <v>102</v>
      </c>
      <c r="C12" s="80">
        <v>1</v>
      </c>
      <c r="D12" s="80">
        <v>0</v>
      </c>
      <c r="E12" s="80">
        <v>0</v>
      </c>
      <c r="F12" s="80">
        <v>0</v>
      </c>
      <c r="G12" s="80">
        <v>0</v>
      </c>
      <c r="H12" s="80">
        <v>0.20672153387868078</v>
      </c>
      <c r="I12" s="80">
        <v>0.67202803474526585</v>
      </c>
      <c r="J12" s="80">
        <v>9.2989465240768732E-2</v>
      </c>
      <c r="K12" s="80">
        <v>2.7699025628117564E-2</v>
      </c>
      <c r="L12" s="80">
        <v>5.6194050716716301E-4</v>
      </c>
      <c r="M12" s="80"/>
      <c r="N12" s="80"/>
      <c r="O12" s="482"/>
      <c r="P12" s="80">
        <f t="shared" si="0"/>
        <v>0</v>
      </c>
    </row>
    <row r="13" spans="1:16">
      <c r="A13" s="75" t="s">
        <v>103</v>
      </c>
      <c r="B13" s="75" t="s">
        <v>104</v>
      </c>
      <c r="C13" s="80">
        <v>0.99999999999999978</v>
      </c>
      <c r="D13" s="80">
        <v>3.0472321339730959E-2</v>
      </c>
      <c r="E13" s="80">
        <v>0.51952192998416913</v>
      </c>
      <c r="F13" s="80">
        <v>0.16071523971527413</v>
      </c>
      <c r="G13" s="80">
        <v>0</v>
      </c>
      <c r="H13" s="80">
        <v>0.28929050896082581</v>
      </c>
      <c r="I13" s="80">
        <v>0</v>
      </c>
      <c r="J13" s="80">
        <v>0</v>
      </c>
      <c r="K13" s="80">
        <v>0</v>
      </c>
      <c r="L13" s="80">
        <v>0</v>
      </c>
      <c r="M13" s="80"/>
      <c r="N13" s="80"/>
      <c r="O13" s="482"/>
      <c r="P13" s="80">
        <f t="shared" si="0"/>
        <v>0.16071523971527413</v>
      </c>
    </row>
    <row r="14" spans="1:16">
      <c r="A14" s="75" t="s">
        <v>105</v>
      </c>
      <c r="B14" s="75" t="s">
        <v>106</v>
      </c>
      <c r="C14" s="80">
        <v>1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0.84715275082544572</v>
      </c>
      <c r="J14" s="80">
        <v>0.11722171874327354</v>
      </c>
      <c r="K14" s="80">
        <v>3.4917153069274717E-2</v>
      </c>
      <c r="L14" s="80">
        <v>7.0837736200597093E-4</v>
      </c>
      <c r="M14" s="80"/>
      <c r="N14" s="80"/>
      <c r="O14" s="482"/>
      <c r="P14" s="80">
        <f t="shared" si="0"/>
        <v>0</v>
      </c>
    </row>
    <row r="15" spans="1:16">
      <c r="A15" s="75" t="s">
        <v>107</v>
      </c>
      <c r="B15" s="75" t="s">
        <v>10</v>
      </c>
      <c r="C15" s="80">
        <v>1</v>
      </c>
      <c r="D15" s="80">
        <v>2.0682735666543675E-2</v>
      </c>
      <c r="E15" s="80">
        <v>0.25462765946659516</v>
      </c>
      <c r="F15" s="80">
        <v>7.0845810240555085E-2</v>
      </c>
      <c r="G15" s="80">
        <v>0</v>
      </c>
      <c r="H15" s="80">
        <v>0.11736481970027846</v>
      </c>
      <c r="I15" s="80">
        <v>0.45914801469997946</v>
      </c>
      <c r="J15" s="80">
        <v>5.9252226723431119E-2</v>
      </c>
      <c r="K15" s="80">
        <v>1.7795425970260893E-2</v>
      </c>
      <c r="L15" s="80">
        <v>2.8330753235625137E-4</v>
      </c>
      <c r="M15" s="80"/>
      <c r="N15" s="80"/>
      <c r="O15" s="482"/>
      <c r="P15" s="80">
        <f t="shared" si="0"/>
        <v>7.0845810240555085E-2</v>
      </c>
    </row>
    <row r="16" spans="1:16">
      <c r="A16" s="75" t="s">
        <v>108</v>
      </c>
      <c r="B16" s="75" t="s">
        <v>109</v>
      </c>
      <c r="C16" s="80">
        <v>1</v>
      </c>
      <c r="D16" s="80">
        <v>2.0682735666543675E-2</v>
      </c>
      <c r="E16" s="80">
        <v>0.25462765946659516</v>
      </c>
      <c r="F16" s="80">
        <v>7.0845810240555085E-2</v>
      </c>
      <c r="G16" s="80">
        <v>0</v>
      </c>
      <c r="H16" s="80">
        <v>0.11736481970027846</v>
      </c>
      <c r="I16" s="80">
        <v>0.45914801469997946</v>
      </c>
      <c r="J16" s="80">
        <v>5.9252226723431119E-2</v>
      </c>
      <c r="K16" s="80">
        <v>1.7795425970260893E-2</v>
      </c>
      <c r="L16" s="80">
        <v>2.8330753235625137E-4</v>
      </c>
      <c r="M16" s="80"/>
      <c r="N16" s="80"/>
      <c r="O16" s="482"/>
      <c r="P16" s="80">
        <f t="shared" si="0"/>
        <v>7.0845810240555085E-2</v>
      </c>
    </row>
    <row r="17" spans="1:16">
      <c r="A17" s="75" t="s">
        <v>110</v>
      </c>
      <c r="B17" s="75" t="s">
        <v>111</v>
      </c>
      <c r="C17" s="80">
        <v>1</v>
      </c>
      <c r="D17" s="80">
        <v>2.0682735666543675E-2</v>
      </c>
      <c r="E17" s="80">
        <v>0.25462765946659516</v>
      </c>
      <c r="F17" s="80">
        <v>7.0845810240555085E-2</v>
      </c>
      <c r="G17" s="80">
        <v>0</v>
      </c>
      <c r="H17" s="80">
        <v>0.11736481970027846</v>
      </c>
      <c r="I17" s="80">
        <v>0.45914801469997946</v>
      </c>
      <c r="J17" s="80">
        <v>5.9252226723431119E-2</v>
      </c>
      <c r="K17" s="80">
        <v>1.7795425970260893E-2</v>
      </c>
      <c r="L17" s="80">
        <v>2.8330753235625137E-4</v>
      </c>
      <c r="M17" s="80"/>
      <c r="N17" s="80"/>
      <c r="O17" s="482"/>
      <c r="P17" s="80">
        <f t="shared" si="0"/>
        <v>7.0845810240555085E-2</v>
      </c>
    </row>
    <row r="18" spans="1:16">
      <c r="A18" s="75" t="s">
        <v>112</v>
      </c>
      <c r="B18" s="75" t="s">
        <v>113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/>
      <c r="N18" s="80"/>
      <c r="O18" s="482"/>
      <c r="P18" s="80">
        <f t="shared" si="0"/>
        <v>0</v>
      </c>
    </row>
    <row r="19" spans="1:16">
      <c r="A19" s="75" t="s">
        <v>114</v>
      </c>
      <c r="B19" s="75" t="s">
        <v>115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/>
      <c r="N19" s="80"/>
      <c r="O19" s="482"/>
      <c r="P19" s="80">
        <f t="shared" si="0"/>
        <v>0</v>
      </c>
    </row>
    <row r="20" spans="1:16">
      <c r="A20" s="75" t="s">
        <v>116</v>
      </c>
      <c r="B20" s="75" t="s">
        <v>45</v>
      </c>
      <c r="C20" s="80">
        <v>0.99999999999999989</v>
      </c>
      <c r="D20" s="80">
        <v>2.0682735666543668E-2</v>
      </c>
      <c r="E20" s="80">
        <v>0.25462765946659521</v>
      </c>
      <c r="F20" s="80">
        <v>7.0845810240555071E-2</v>
      </c>
      <c r="G20" s="80">
        <v>0</v>
      </c>
      <c r="H20" s="80">
        <v>0.11736481970027846</v>
      </c>
      <c r="I20" s="80">
        <v>0.45914801469997929</v>
      </c>
      <c r="J20" s="80">
        <v>5.9252226723431112E-2</v>
      </c>
      <c r="K20" s="80">
        <v>1.7795425970260889E-2</v>
      </c>
      <c r="L20" s="80">
        <v>2.8330753235625126E-4</v>
      </c>
      <c r="M20" s="80"/>
      <c r="N20" s="80"/>
      <c r="O20" s="482"/>
      <c r="P20" s="80">
        <f t="shared" si="0"/>
        <v>7.0845810240555071E-2</v>
      </c>
    </row>
    <row r="21" spans="1:16">
      <c r="A21" s="75" t="s">
        <v>117</v>
      </c>
      <c r="B21" s="75" t="s">
        <v>118</v>
      </c>
      <c r="C21" s="80">
        <v>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/>
      <c r="N21" s="80"/>
      <c r="O21" s="482"/>
      <c r="P21" s="80">
        <f t="shared" si="0"/>
        <v>0</v>
      </c>
    </row>
    <row r="22" spans="1:16">
      <c r="A22" s="75" t="s">
        <v>119</v>
      </c>
      <c r="B22" s="75" t="s">
        <v>120</v>
      </c>
      <c r="C22" s="80">
        <v>1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/>
      <c r="N22" s="80"/>
      <c r="O22" s="482"/>
      <c r="P22" s="80">
        <f t="shared" si="0"/>
        <v>0</v>
      </c>
    </row>
    <row r="23" spans="1:16">
      <c r="A23" s="75" t="s">
        <v>121</v>
      </c>
      <c r="B23" s="75" t="s">
        <v>15</v>
      </c>
      <c r="C23" s="80">
        <v>1</v>
      </c>
      <c r="D23" s="80">
        <v>1.861533871517683E-2</v>
      </c>
      <c r="E23" s="80">
        <v>0.247588790833558</v>
      </c>
      <c r="F23" s="80">
        <v>6.8841450639549967E-2</v>
      </c>
      <c r="G23" s="80">
        <v>0</v>
      </c>
      <c r="H23" s="80">
        <v>0.11732360352474852</v>
      </c>
      <c r="I23" s="80">
        <v>0.47053229054233986</v>
      </c>
      <c r="J23" s="80">
        <v>5.9140218294735952E-2</v>
      </c>
      <c r="K23" s="80">
        <v>1.7593831982609314E-2</v>
      </c>
      <c r="L23" s="80">
        <v>2.9565159438896287E-4</v>
      </c>
      <c r="M23" s="80">
        <v>6.8823872892598373E-5</v>
      </c>
      <c r="N23" s="80"/>
      <c r="O23" s="482"/>
      <c r="P23" s="80">
        <f t="shared" si="0"/>
        <v>6.8841450639549967E-2</v>
      </c>
    </row>
    <row r="24" spans="1:16">
      <c r="A24" s="75" t="s">
        <v>122</v>
      </c>
      <c r="B24" s="75" t="s">
        <v>123</v>
      </c>
      <c r="C24" s="80">
        <v>1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/>
      <c r="N24" s="80"/>
      <c r="O24" s="482"/>
      <c r="P24" s="80">
        <f t="shared" si="0"/>
        <v>0</v>
      </c>
    </row>
    <row r="25" spans="1:16">
      <c r="A25" s="75" t="s">
        <v>124</v>
      </c>
      <c r="B25" s="75" t="s">
        <v>125</v>
      </c>
      <c r="C25" s="80">
        <v>1.0000000000000002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/>
      <c r="N25" s="80"/>
      <c r="O25" s="482"/>
      <c r="P25" s="80">
        <f t="shared" si="0"/>
        <v>0</v>
      </c>
    </row>
    <row r="26" spans="1:16">
      <c r="A26" s="75" t="s">
        <v>126</v>
      </c>
      <c r="B26" s="75" t="s">
        <v>127</v>
      </c>
      <c r="C26" s="80">
        <v>1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/>
      <c r="N26" s="80"/>
      <c r="O26" s="482"/>
      <c r="P26" s="80">
        <f t="shared" si="0"/>
        <v>0</v>
      </c>
    </row>
    <row r="27" spans="1:16">
      <c r="A27" s="75" t="s">
        <v>128</v>
      </c>
      <c r="B27" s="75" t="s">
        <v>129</v>
      </c>
      <c r="C27" s="80">
        <v>0.99999999999999967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/>
      <c r="N27" s="80"/>
      <c r="O27" s="482"/>
      <c r="P27" s="80">
        <f t="shared" si="0"/>
        <v>0</v>
      </c>
    </row>
    <row r="28" spans="1:16">
      <c r="A28" s="75" t="s">
        <v>130</v>
      </c>
      <c r="B28" s="75" t="s">
        <v>46</v>
      </c>
      <c r="C28" s="80">
        <v>0.99999999999999978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/>
      <c r="N28" s="80"/>
      <c r="O28" s="482"/>
      <c r="P28" s="80">
        <f t="shared" si="0"/>
        <v>0</v>
      </c>
    </row>
    <row r="29" spans="1:16">
      <c r="A29" s="75" t="s">
        <v>131</v>
      </c>
      <c r="B29" s="75" t="s">
        <v>132</v>
      </c>
      <c r="C29" s="80">
        <v>1.0000000000000002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/>
      <c r="N29" s="80"/>
      <c r="O29" s="482"/>
      <c r="P29" s="80">
        <f t="shared" si="0"/>
        <v>0</v>
      </c>
    </row>
    <row r="30" spans="1:16">
      <c r="A30" s="75" t="s">
        <v>133</v>
      </c>
      <c r="B30" s="75" t="s">
        <v>134</v>
      </c>
      <c r="C30" s="80">
        <v>1.0000000000000002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/>
      <c r="N30" s="80"/>
      <c r="O30" s="482"/>
      <c r="P30" s="80">
        <f t="shared" si="0"/>
        <v>0</v>
      </c>
    </row>
    <row r="31" spans="1:16">
      <c r="A31" s="75" t="s">
        <v>135</v>
      </c>
      <c r="B31" s="75" t="s">
        <v>136</v>
      </c>
      <c r="C31" s="80">
        <v>1.0000000000000002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/>
      <c r="N31" s="80"/>
      <c r="O31" s="482"/>
      <c r="P31" s="80">
        <f t="shared" si="0"/>
        <v>0</v>
      </c>
    </row>
    <row r="32" spans="1:16">
      <c r="A32" s="75" t="s">
        <v>137</v>
      </c>
      <c r="B32" s="75" t="s">
        <v>138</v>
      </c>
      <c r="C32" s="80">
        <v>1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/>
      <c r="N32" s="80"/>
      <c r="O32" s="482"/>
      <c r="P32" s="80">
        <f t="shared" si="0"/>
        <v>0</v>
      </c>
    </row>
    <row r="33" spans="1:16">
      <c r="A33" s="75" t="s">
        <v>139</v>
      </c>
      <c r="B33" s="75" t="s">
        <v>140</v>
      </c>
      <c r="C33" s="80">
        <v>1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/>
      <c r="N33" s="80"/>
      <c r="O33" s="482"/>
      <c r="P33" s="80">
        <f t="shared" si="0"/>
        <v>0</v>
      </c>
    </row>
    <row r="34" spans="1:16">
      <c r="A34" s="75" t="s">
        <v>141</v>
      </c>
      <c r="B34" s="75" t="s">
        <v>20</v>
      </c>
      <c r="C34" s="80">
        <v>1.0000000000000002</v>
      </c>
      <c r="D34" s="80">
        <v>3.1996233440683274E-2</v>
      </c>
      <c r="E34" s="80">
        <v>0.2725837155240225</v>
      </c>
      <c r="F34" s="80">
        <v>6.264027551852748E-2</v>
      </c>
      <c r="G34" s="80">
        <v>0</v>
      </c>
      <c r="H34" s="80">
        <v>8.2219997834898292E-2</v>
      </c>
      <c r="I34" s="80">
        <v>0.48171359627555882</v>
      </c>
      <c r="J34" s="80">
        <v>5.0323414237423779E-2</v>
      </c>
      <c r="K34" s="80">
        <v>1.8522767168885818E-2</v>
      </c>
      <c r="L34" s="80">
        <v>0</v>
      </c>
      <c r="M34" s="80"/>
      <c r="N34" s="80"/>
      <c r="O34" s="482"/>
      <c r="P34" s="80">
        <f t="shared" si="0"/>
        <v>6.264027551852748E-2</v>
      </c>
    </row>
    <row r="35" spans="1:16">
      <c r="A35" s="75" t="s">
        <v>142</v>
      </c>
      <c r="B35" s="75" t="s">
        <v>143</v>
      </c>
      <c r="C35" s="80">
        <v>1</v>
      </c>
      <c r="D35" s="80">
        <v>4.1920810026244058E-2</v>
      </c>
      <c r="E35" s="80">
        <v>0.73644936079335244</v>
      </c>
      <c r="F35" s="80">
        <v>0.22162982918040364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/>
      <c r="N35" s="80"/>
      <c r="O35" s="482"/>
      <c r="P35" s="80">
        <f t="shared" si="0"/>
        <v>0.22162982918040364</v>
      </c>
    </row>
    <row r="36" spans="1:16">
      <c r="A36" s="75" t="s">
        <v>144</v>
      </c>
      <c r="B36" s="75" t="s">
        <v>145</v>
      </c>
      <c r="C36" s="80">
        <v>1</v>
      </c>
      <c r="D36" s="80">
        <v>0</v>
      </c>
      <c r="E36" s="80">
        <v>0</v>
      </c>
      <c r="F36" s="80">
        <v>0</v>
      </c>
      <c r="G36" s="80">
        <v>0</v>
      </c>
      <c r="H36" s="80">
        <v>0.18530052945972386</v>
      </c>
      <c r="I36" s="80">
        <v>0.69839300603287158</v>
      </c>
      <c r="J36" s="80">
        <v>9.1405655044486361E-2</v>
      </c>
      <c r="K36" s="80">
        <v>2.4316475749477626E-2</v>
      </c>
      <c r="L36" s="80">
        <v>5.8433371344072168E-4</v>
      </c>
      <c r="M36" s="80"/>
      <c r="N36" s="80"/>
      <c r="O36" s="482"/>
      <c r="P36" s="80">
        <f t="shared" si="0"/>
        <v>0</v>
      </c>
    </row>
    <row r="37" spans="1:16">
      <c r="A37" s="75" t="s">
        <v>146</v>
      </c>
      <c r="B37" s="75" t="s">
        <v>147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/>
      <c r="N37" s="80"/>
      <c r="O37" s="482"/>
      <c r="P37" s="80">
        <f t="shared" si="0"/>
        <v>0</v>
      </c>
    </row>
    <row r="38" spans="1:16">
      <c r="A38" s="75" t="s">
        <v>148</v>
      </c>
      <c r="B38" s="75" t="s">
        <v>149</v>
      </c>
      <c r="C38" s="80">
        <v>1.0000000000000002</v>
      </c>
      <c r="D38" s="80">
        <v>0</v>
      </c>
      <c r="E38" s="80">
        <v>0</v>
      </c>
      <c r="F38" s="80">
        <v>0</v>
      </c>
      <c r="G38" s="80">
        <v>0</v>
      </c>
      <c r="H38" s="80">
        <v>0.20672153387868075</v>
      </c>
      <c r="I38" s="80">
        <v>0.67202803474526585</v>
      </c>
      <c r="J38" s="80">
        <v>9.2989465240768718E-2</v>
      </c>
      <c r="K38" s="80">
        <v>2.769902562811756E-2</v>
      </c>
      <c r="L38" s="80">
        <v>5.619405071671629E-4</v>
      </c>
      <c r="M38" s="80"/>
      <c r="N38" s="80"/>
      <c r="O38" s="482"/>
      <c r="P38" s="80">
        <f t="shared" si="0"/>
        <v>0</v>
      </c>
    </row>
    <row r="39" spans="1:16">
      <c r="A39" s="75" t="s">
        <v>150</v>
      </c>
      <c r="B39" s="75" t="s">
        <v>151</v>
      </c>
      <c r="C39" s="80">
        <v>0</v>
      </c>
      <c r="D39" s="80">
        <v>4.1920810026244058E-2</v>
      </c>
      <c r="E39" s="80">
        <v>0.73644936079335244</v>
      </c>
      <c r="F39" s="80">
        <v>0.22162982918040364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/>
      <c r="N39" s="80"/>
      <c r="O39" s="482"/>
      <c r="P39" s="80">
        <f t="shared" si="0"/>
        <v>0.22162982918040364</v>
      </c>
    </row>
    <row r="40" spans="1:16">
      <c r="A40" s="75" t="s">
        <v>152</v>
      </c>
      <c r="B40" s="75" t="s">
        <v>153</v>
      </c>
      <c r="C40" s="80">
        <v>0</v>
      </c>
      <c r="D40" s="80">
        <v>4.2875917268496599E-2</v>
      </c>
      <c r="E40" s="80">
        <v>0.73099056159295495</v>
      </c>
      <c r="F40" s="80">
        <v>0.22613352113854845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/>
      <c r="N40" s="80"/>
      <c r="O40" s="482"/>
      <c r="P40" s="80">
        <f t="shared" si="0"/>
        <v>0.22613352113854845</v>
      </c>
    </row>
    <row r="41" spans="1:16">
      <c r="A41" s="75" t="s">
        <v>154</v>
      </c>
      <c r="B41" s="75" t="s">
        <v>155</v>
      </c>
      <c r="C41" s="80">
        <v>0</v>
      </c>
      <c r="D41" s="80">
        <v>1.5141842201764295E-2</v>
      </c>
      <c r="E41" s="80">
        <v>0.26600631055893337</v>
      </c>
      <c r="F41" s="80">
        <v>8.0052935488430066E-2</v>
      </c>
      <c r="G41" s="80">
        <v>0</v>
      </c>
      <c r="H41" s="80">
        <v>0.11836977656573207</v>
      </c>
      <c r="I41" s="80">
        <v>0.44613269222821877</v>
      </c>
      <c r="J41" s="80">
        <v>5.8389832970293522E-2</v>
      </c>
      <c r="K41" s="80">
        <v>1.5533338246382785E-2</v>
      </c>
      <c r="L41" s="80">
        <v>3.7327174024527908E-4</v>
      </c>
      <c r="M41" s="80"/>
      <c r="N41" s="80"/>
      <c r="O41" s="482"/>
      <c r="P41" s="80">
        <f t="shared" si="0"/>
        <v>8.0052935488430066E-2</v>
      </c>
    </row>
    <row r="42" spans="1:16">
      <c r="A42" s="75" t="s">
        <v>156</v>
      </c>
      <c r="B42" s="75" t="s">
        <v>157</v>
      </c>
      <c r="C42" s="80">
        <v>0</v>
      </c>
      <c r="D42" s="80">
        <v>1.5486827977060537E-2</v>
      </c>
      <c r="E42" s="80">
        <v>0.26403458634721633</v>
      </c>
      <c r="F42" s="80">
        <v>8.1679673924850815E-2</v>
      </c>
      <c r="G42" s="80">
        <v>0</v>
      </c>
      <c r="H42" s="80">
        <v>0.13205349087717236</v>
      </c>
      <c r="I42" s="80">
        <v>0.42929077726135323</v>
      </c>
      <c r="J42" s="80">
        <v>5.9401569200098633E-2</v>
      </c>
      <c r="K42" s="80">
        <v>1.7694107427801021E-2</v>
      </c>
      <c r="L42" s="80">
        <v>3.5896698444711698E-4</v>
      </c>
      <c r="M42" s="80"/>
      <c r="N42" s="80"/>
      <c r="O42" s="482"/>
      <c r="P42" s="80">
        <f t="shared" si="0"/>
        <v>8.1679673924850815E-2</v>
      </c>
    </row>
    <row r="43" spans="1:16">
      <c r="A43" s="75" t="s">
        <v>158</v>
      </c>
      <c r="B43" s="75" t="s">
        <v>159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/>
      <c r="N43" s="80"/>
      <c r="O43" s="482"/>
      <c r="P43" s="80">
        <f t="shared" si="0"/>
        <v>0</v>
      </c>
    </row>
    <row r="44" spans="1:16">
      <c r="A44" s="75" t="s">
        <v>160</v>
      </c>
      <c r="B44" s="75" t="s">
        <v>161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/>
      <c r="N44" s="80"/>
      <c r="O44" s="482"/>
      <c r="P44" s="80">
        <f t="shared" si="0"/>
        <v>0</v>
      </c>
    </row>
    <row r="45" spans="1:16">
      <c r="A45" s="75" t="s">
        <v>162</v>
      </c>
      <c r="B45" s="75" t="s">
        <v>163</v>
      </c>
      <c r="C45" s="80">
        <v>0.99999999999999978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1</v>
      </c>
      <c r="N45" s="80">
        <v>0</v>
      </c>
      <c r="O45" s="482"/>
      <c r="P45" s="80">
        <f t="shared" si="0"/>
        <v>0</v>
      </c>
    </row>
    <row r="46" spans="1:16">
      <c r="A46" s="75" t="s">
        <v>164</v>
      </c>
      <c r="B46" s="75" t="s">
        <v>165</v>
      </c>
      <c r="C46" s="80">
        <v>0.99999999999999978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1</v>
      </c>
      <c r="N46" s="80">
        <v>0</v>
      </c>
      <c r="O46" s="482"/>
      <c r="P46" s="80">
        <f t="shared" si="0"/>
        <v>0</v>
      </c>
    </row>
    <row r="47" spans="1:16">
      <c r="A47" s="75" t="s">
        <v>166</v>
      </c>
      <c r="B47" s="75" t="s">
        <v>53</v>
      </c>
      <c r="C47" s="80">
        <v>0.99999999999999989</v>
      </c>
      <c r="D47" s="80">
        <v>2.2935983956152175E-2</v>
      </c>
      <c r="E47" s="80">
        <v>0.30682949774927709</v>
      </c>
      <c r="F47" s="80">
        <v>6.742981175467383E-2</v>
      </c>
      <c r="G47" s="80">
        <v>0</v>
      </c>
      <c r="H47" s="80">
        <v>6.3543743746330345E-2</v>
      </c>
      <c r="I47" s="80">
        <v>0.48877413958358157</v>
      </c>
      <c r="J47" s="80">
        <v>4.2420875377373525E-2</v>
      </c>
      <c r="K47" s="80">
        <v>8.0659478326114854E-3</v>
      </c>
      <c r="L47" s="80">
        <v>0</v>
      </c>
      <c r="M47" s="80">
        <v>0</v>
      </c>
      <c r="N47" s="80">
        <v>0</v>
      </c>
      <c r="O47" s="482"/>
      <c r="P47" s="80">
        <f t="shared" si="0"/>
        <v>6.742981175467383E-2</v>
      </c>
    </row>
    <row r="48" spans="1:16">
      <c r="A48" s="75" t="s">
        <v>167</v>
      </c>
      <c r="B48" s="75" t="s">
        <v>168</v>
      </c>
      <c r="C48" s="80">
        <v>1</v>
      </c>
      <c r="D48" s="80">
        <v>4.9780856632462296E-2</v>
      </c>
      <c r="E48" s="80">
        <v>0.6659507290930996</v>
      </c>
      <c r="F48" s="80">
        <v>0.14635141871962112</v>
      </c>
      <c r="G48" s="80">
        <v>0</v>
      </c>
      <c r="H48" s="80">
        <v>0.13791699555481701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482"/>
      <c r="P48" s="80">
        <f t="shared" si="0"/>
        <v>0.14635141871962112</v>
      </c>
    </row>
    <row r="49" spans="1:16">
      <c r="A49" s="75" t="s">
        <v>169</v>
      </c>
      <c r="B49" s="75" t="s">
        <v>170</v>
      </c>
      <c r="C49" s="80">
        <v>0.99999999999999989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0.90637775271466892</v>
      </c>
      <c r="J49" s="80">
        <v>7.8664836330110136E-2</v>
      </c>
      <c r="K49" s="80">
        <v>1.495741095522094E-2</v>
      </c>
      <c r="L49" s="80">
        <v>0</v>
      </c>
      <c r="M49" s="80">
        <v>0</v>
      </c>
      <c r="N49" s="80">
        <v>0</v>
      </c>
      <c r="O49" s="482"/>
      <c r="P49" s="80">
        <f t="shared" si="0"/>
        <v>0</v>
      </c>
    </row>
    <row r="50" spans="1:16">
      <c r="A50" s="75" t="s">
        <v>171</v>
      </c>
      <c r="B50" s="75" t="s">
        <v>172</v>
      </c>
      <c r="C50" s="80">
        <v>1</v>
      </c>
      <c r="D50" s="80">
        <v>0</v>
      </c>
      <c r="E50" s="80">
        <v>0</v>
      </c>
      <c r="F50" s="80">
        <v>1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482"/>
      <c r="P50" s="80">
        <f t="shared" si="0"/>
        <v>1</v>
      </c>
    </row>
    <row r="51" spans="1:16">
      <c r="A51" s="75" t="s">
        <v>173</v>
      </c>
      <c r="B51" s="75" t="s">
        <v>174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/>
      <c r="N51" s="80"/>
      <c r="O51" s="482"/>
      <c r="P51" s="80">
        <f t="shared" si="0"/>
        <v>0</v>
      </c>
    </row>
    <row r="52" spans="1:16">
      <c r="A52" s="75" t="s">
        <v>175</v>
      </c>
      <c r="B52" s="75" t="s">
        <v>176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/>
      <c r="N52" s="80"/>
      <c r="O52" s="482"/>
      <c r="P52" s="80">
        <f t="shared" si="0"/>
        <v>0</v>
      </c>
    </row>
    <row r="53" spans="1:16">
      <c r="A53" s="75" t="s">
        <v>177</v>
      </c>
      <c r="B53" s="75" t="s">
        <v>178</v>
      </c>
      <c r="C53" s="80">
        <v>0</v>
      </c>
      <c r="D53" s="80">
        <v>2.3978108950294126E-2</v>
      </c>
      <c r="E53" s="80">
        <v>0.26591523805782263</v>
      </c>
      <c r="F53" s="80">
        <v>2.2077230915453844E-2</v>
      </c>
      <c r="G53" s="80">
        <v>0</v>
      </c>
      <c r="H53" s="80">
        <v>0.11815439610941245</v>
      </c>
      <c r="I53" s="80">
        <v>0.52384117300974231</v>
      </c>
      <c r="J53" s="80">
        <v>7.5000251050667696E-2</v>
      </c>
      <c r="K53" s="80">
        <v>1.7958473901716305E-2</v>
      </c>
      <c r="L53" s="80">
        <v>7.6806181939106256E-3</v>
      </c>
      <c r="M53" s="80">
        <v>-3.5341478858002498E-2</v>
      </c>
      <c r="N53" s="80">
        <v>-1.4576915285066112E-2</v>
      </c>
      <c r="O53" s="482"/>
      <c r="P53" s="80">
        <f t="shared" si="0"/>
        <v>2.2077230915453844E-2</v>
      </c>
    </row>
    <row r="54" spans="1:16">
      <c r="A54" s="75" t="s">
        <v>179</v>
      </c>
      <c r="B54" s="75" t="s">
        <v>180</v>
      </c>
      <c r="C54" s="80">
        <v>1</v>
      </c>
      <c r="D54" s="80">
        <v>1.861533871517683E-2</v>
      </c>
      <c r="E54" s="80">
        <v>0.247588790833558</v>
      </c>
      <c r="F54" s="80">
        <v>6.8841450639549967E-2</v>
      </c>
      <c r="G54" s="80">
        <v>0</v>
      </c>
      <c r="H54" s="80">
        <v>0.11732360352474852</v>
      </c>
      <c r="I54" s="80">
        <v>0.47053229054233986</v>
      </c>
      <c r="J54" s="80">
        <v>5.9140218294735952E-2</v>
      </c>
      <c r="K54" s="80">
        <v>1.7593831982609314E-2</v>
      </c>
      <c r="L54" s="80">
        <v>2.9565159438896287E-4</v>
      </c>
      <c r="M54" s="80">
        <v>6.8823872892598373E-5</v>
      </c>
      <c r="N54" s="80">
        <v>0</v>
      </c>
      <c r="O54" s="482"/>
      <c r="P54" s="80">
        <f t="shared" si="0"/>
        <v>6.8841450639549967E-2</v>
      </c>
    </row>
    <row r="55" spans="1:16">
      <c r="A55" s="75" t="s">
        <v>19</v>
      </c>
      <c r="B55" s="75" t="s">
        <v>19</v>
      </c>
      <c r="C55" s="80">
        <v>1.0000000000000002</v>
      </c>
      <c r="D55" s="80">
        <v>3.1996233440683274E-2</v>
      </c>
      <c r="E55" s="80">
        <v>0.2725837155240225</v>
      </c>
      <c r="F55" s="80">
        <v>6.264027551852748E-2</v>
      </c>
      <c r="G55" s="80">
        <v>0</v>
      </c>
      <c r="H55" s="80">
        <v>8.2219997834898292E-2</v>
      </c>
      <c r="I55" s="80">
        <v>0.48171359627555882</v>
      </c>
      <c r="J55" s="80">
        <v>5.0323414237423779E-2</v>
      </c>
      <c r="K55" s="80">
        <v>1.8522767168885818E-2</v>
      </c>
      <c r="L55" s="80">
        <v>0</v>
      </c>
      <c r="M55" s="80"/>
      <c r="N55" s="80"/>
      <c r="O55" s="482"/>
      <c r="P55" s="80">
        <f t="shared" si="0"/>
        <v>6.264027551852748E-2</v>
      </c>
    </row>
    <row r="56" spans="1:16">
      <c r="A56" s="75" t="s">
        <v>181</v>
      </c>
      <c r="B56" s="75" t="s">
        <v>182</v>
      </c>
      <c r="C56" s="80">
        <v>1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1</v>
      </c>
      <c r="K56" s="80">
        <v>0</v>
      </c>
      <c r="L56" s="80">
        <v>0</v>
      </c>
      <c r="M56" s="80"/>
      <c r="N56" s="80">
        <v>0</v>
      </c>
      <c r="O56" s="482"/>
      <c r="P56" s="80">
        <f t="shared" si="0"/>
        <v>0</v>
      </c>
    </row>
    <row r="57" spans="1:16">
      <c r="A57" s="75" t="s">
        <v>183</v>
      </c>
      <c r="B57" s="75" t="s">
        <v>184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/>
      <c r="N57" s="80"/>
      <c r="O57" s="482"/>
      <c r="P57" s="80">
        <f t="shared" si="0"/>
        <v>0</v>
      </c>
    </row>
    <row r="58" spans="1:16">
      <c r="A58" s="75" t="s">
        <v>185</v>
      </c>
      <c r="B58" s="75" t="s">
        <v>51</v>
      </c>
      <c r="C58" s="80">
        <v>1</v>
      </c>
      <c r="D58" s="80">
        <v>3.4469979992916365E-2</v>
      </c>
      <c r="E58" s="80">
        <v>0.39521001872290024</v>
      </c>
      <c r="F58" s="80">
        <v>0.13627237107686591</v>
      </c>
      <c r="G58" s="80">
        <v>0</v>
      </c>
      <c r="H58" s="80">
        <v>7.9815062934378733E-2</v>
      </c>
      <c r="I58" s="80">
        <v>0.33590794451171835</v>
      </c>
      <c r="J58" s="80">
        <v>1.8309908017086696E-2</v>
      </c>
      <c r="K58" s="80">
        <v>1.4714744133610952E-5</v>
      </c>
      <c r="L58" s="80">
        <v>0</v>
      </c>
      <c r="M58" s="80">
        <v>0</v>
      </c>
      <c r="N58" s="80">
        <v>0</v>
      </c>
      <c r="O58" s="482"/>
      <c r="P58" s="80">
        <f t="shared" si="0"/>
        <v>0.13627237107686591</v>
      </c>
    </row>
    <row r="59" spans="1:16">
      <c r="A59" s="75" t="s">
        <v>186</v>
      </c>
      <c r="B59" s="75" t="s">
        <v>184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482"/>
      <c r="P59" s="80">
        <f t="shared" si="0"/>
        <v>0</v>
      </c>
    </row>
    <row r="60" spans="1:16">
      <c r="A60" s="75" t="s">
        <v>187</v>
      </c>
      <c r="B60" s="75" t="s">
        <v>184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482"/>
      <c r="P60" s="80">
        <f t="shared" si="0"/>
        <v>0</v>
      </c>
    </row>
    <row r="61" spans="1:16">
      <c r="A61" s="75" t="s">
        <v>188</v>
      </c>
      <c r="B61" s="75" t="s">
        <v>189</v>
      </c>
      <c r="C61" s="80">
        <v>0.99999999999999989</v>
      </c>
      <c r="D61" s="80">
        <v>3.2870000000000003E-2</v>
      </c>
      <c r="E61" s="80">
        <v>0.70975999999999995</v>
      </c>
      <c r="F61" s="80">
        <v>0.14180000000000001</v>
      </c>
      <c r="G61" s="80">
        <v>0</v>
      </c>
      <c r="H61" s="80">
        <v>0.10946</v>
      </c>
      <c r="I61" s="80"/>
      <c r="J61" s="80"/>
      <c r="K61" s="80"/>
      <c r="L61" s="80"/>
      <c r="M61" s="80"/>
      <c r="N61" s="80">
        <v>6.11E-3</v>
      </c>
      <c r="O61" s="482"/>
      <c r="P61" s="80">
        <f t="shared" si="0"/>
        <v>0.14180000000000001</v>
      </c>
    </row>
    <row r="62" spans="1:16">
      <c r="A62" s="75" t="s">
        <v>190</v>
      </c>
      <c r="B62" s="75" t="s">
        <v>191</v>
      </c>
      <c r="C62" s="80">
        <v>1</v>
      </c>
      <c r="D62" s="80">
        <v>5.4199999999999998E-2</v>
      </c>
      <c r="E62" s="80">
        <v>0.67689999999999995</v>
      </c>
      <c r="F62" s="80">
        <v>0.1336</v>
      </c>
      <c r="G62" s="80">
        <v>0</v>
      </c>
      <c r="H62" s="80">
        <v>0.11609999999999999</v>
      </c>
      <c r="I62" s="80"/>
      <c r="J62" s="80"/>
      <c r="K62" s="80"/>
      <c r="L62" s="80"/>
      <c r="M62" s="80"/>
      <c r="N62" s="80">
        <v>1.9199999999999998E-2</v>
      </c>
      <c r="O62" s="482"/>
      <c r="P62" s="80">
        <f t="shared" si="0"/>
        <v>0.1336</v>
      </c>
    </row>
    <row r="63" spans="1:16">
      <c r="A63" s="75" t="s">
        <v>192</v>
      </c>
      <c r="B63" s="75" t="s">
        <v>193</v>
      </c>
      <c r="C63" s="80">
        <v>0.99999999999999989</v>
      </c>
      <c r="D63" s="80">
        <v>4.7890000000000002E-2</v>
      </c>
      <c r="E63" s="80">
        <v>0.64607999999999999</v>
      </c>
      <c r="F63" s="80">
        <v>0.13125999999999999</v>
      </c>
      <c r="G63" s="80">
        <v>0</v>
      </c>
      <c r="H63" s="80">
        <v>0.155</v>
      </c>
      <c r="I63" s="80"/>
      <c r="J63" s="80"/>
      <c r="K63" s="80"/>
      <c r="L63" s="80"/>
      <c r="M63" s="80"/>
      <c r="N63" s="80">
        <v>1.9769999999999999E-2</v>
      </c>
      <c r="O63" s="482"/>
      <c r="P63" s="80">
        <f t="shared" si="0"/>
        <v>0.13125999999999999</v>
      </c>
    </row>
    <row r="64" spans="1:16">
      <c r="A64" s="75" t="s">
        <v>194</v>
      </c>
      <c r="B64" s="75" t="s">
        <v>195</v>
      </c>
      <c r="C64" s="80">
        <v>1</v>
      </c>
      <c r="D64" s="80">
        <v>4.2700000000000002E-2</v>
      </c>
      <c r="E64" s="80">
        <v>0.61199999999999999</v>
      </c>
      <c r="F64" s="80">
        <v>0.14960000000000001</v>
      </c>
      <c r="G64" s="80">
        <v>0</v>
      </c>
      <c r="H64" s="80">
        <v>0.1671</v>
      </c>
      <c r="I64" s="80"/>
      <c r="J64" s="80"/>
      <c r="K64" s="80"/>
      <c r="L64" s="80"/>
      <c r="M64" s="80"/>
      <c r="N64" s="80">
        <v>2.86E-2</v>
      </c>
      <c r="O64" s="482"/>
      <c r="P64" s="80">
        <f t="shared" si="0"/>
        <v>0.14960000000000001</v>
      </c>
    </row>
    <row r="65" spans="1:16">
      <c r="A65" s="75" t="s">
        <v>196</v>
      </c>
      <c r="B65" s="75" t="s">
        <v>197</v>
      </c>
      <c r="C65" s="80">
        <v>1</v>
      </c>
      <c r="D65" s="80">
        <v>4.8806000000000002E-2</v>
      </c>
      <c r="E65" s="80">
        <v>0.563558</v>
      </c>
      <c r="F65" s="80">
        <v>0.15268799999999999</v>
      </c>
      <c r="G65" s="80">
        <v>0</v>
      </c>
      <c r="H65" s="80">
        <v>0.20677599999999999</v>
      </c>
      <c r="I65" s="80"/>
      <c r="J65" s="80"/>
      <c r="K65" s="80"/>
      <c r="L65" s="80"/>
      <c r="M65" s="80"/>
      <c r="N65" s="80">
        <v>2.8171999999999999E-2</v>
      </c>
      <c r="O65" s="482"/>
      <c r="P65" s="80">
        <f t="shared" si="0"/>
        <v>0.15268799999999999</v>
      </c>
    </row>
    <row r="66" spans="1:16">
      <c r="A66" s="75" t="s">
        <v>198</v>
      </c>
      <c r="B66" s="75" t="s">
        <v>199</v>
      </c>
      <c r="C66" s="80">
        <v>1</v>
      </c>
      <c r="D66" s="80">
        <v>1.5047E-2</v>
      </c>
      <c r="E66" s="80">
        <v>0.159356</v>
      </c>
      <c r="F66" s="80">
        <v>3.9132E-2</v>
      </c>
      <c r="G66" s="80">
        <v>0</v>
      </c>
      <c r="H66" s="80">
        <v>3.8051000000000001E-2</v>
      </c>
      <c r="I66" s="80">
        <v>0.46935500000000002</v>
      </c>
      <c r="J66" s="80">
        <v>0.13981499999999999</v>
      </c>
      <c r="K66" s="80">
        <v>0.135384</v>
      </c>
      <c r="L66" s="80"/>
      <c r="M66" s="80"/>
      <c r="N66" s="80">
        <v>3.8600000000000001E-3</v>
      </c>
      <c r="O66" s="482"/>
      <c r="P66" s="80">
        <f t="shared" si="0"/>
        <v>3.9132E-2</v>
      </c>
    </row>
    <row r="67" spans="1:16">
      <c r="A67" s="75" t="s">
        <v>200</v>
      </c>
      <c r="B67" s="75" t="s">
        <v>14</v>
      </c>
      <c r="C67" s="80">
        <v>1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1</v>
      </c>
      <c r="N67" s="80">
        <v>0</v>
      </c>
      <c r="O67" s="482"/>
      <c r="P67" s="80">
        <f t="shared" si="0"/>
        <v>0</v>
      </c>
    </row>
    <row r="68" spans="1:16">
      <c r="A68" s="75" t="s">
        <v>314</v>
      </c>
      <c r="B68" s="75" t="s">
        <v>310</v>
      </c>
      <c r="C68" s="80">
        <v>1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1</v>
      </c>
      <c r="O68" s="482"/>
      <c r="P68" s="80">
        <f t="shared" ref="P68:P88" si="1">F68</f>
        <v>0</v>
      </c>
    </row>
    <row r="69" spans="1:16">
      <c r="A69" s="75" t="s">
        <v>201</v>
      </c>
      <c r="B69" s="75" t="s">
        <v>202</v>
      </c>
      <c r="C69" s="80">
        <v>1</v>
      </c>
      <c r="D69" s="80">
        <v>1.1171319058648292E-2</v>
      </c>
      <c r="E69" s="80">
        <v>0.19611774365839885</v>
      </c>
      <c r="F69" s="80">
        <v>5.8744237319531642E-2</v>
      </c>
      <c r="G69" s="80">
        <v>0</v>
      </c>
      <c r="H69" s="80">
        <v>0.13640799198431938</v>
      </c>
      <c r="I69" s="80">
        <v>0.51128885650117872</v>
      </c>
      <c r="J69" s="80">
        <v>6.7814448045127956E-2</v>
      </c>
      <c r="K69" s="80">
        <v>1.8022739753174997E-2</v>
      </c>
      <c r="L69" s="80">
        <v>4.3266367962049249E-4</v>
      </c>
      <c r="M69" s="80"/>
      <c r="N69" s="80"/>
      <c r="O69" s="482"/>
      <c r="P69" s="80">
        <f t="shared" si="1"/>
        <v>5.8744237319531642E-2</v>
      </c>
    </row>
    <row r="70" spans="1:16">
      <c r="A70" s="75" t="s">
        <v>203</v>
      </c>
      <c r="B70" s="75" t="s">
        <v>204</v>
      </c>
      <c r="C70" s="80">
        <v>1</v>
      </c>
      <c r="D70" s="80">
        <v>1.5311823031490129E-2</v>
      </c>
      <c r="E70" s="80">
        <v>0.26607213152030906</v>
      </c>
      <c r="F70" s="80">
        <v>7.9817133697328443E-2</v>
      </c>
      <c r="G70" s="80">
        <v>0</v>
      </c>
      <c r="H70" s="80">
        <v>0.12263134727800375</v>
      </c>
      <c r="I70" s="80">
        <v>0.44210145381846988</v>
      </c>
      <c r="J70" s="80">
        <v>5.7338861323631717E-2</v>
      </c>
      <c r="K70" s="80">
        <v>1.6343729843897464E-2</v>
      </c>
      <c r="L70" s="80">
        <v>3.835194868695614E-4</v>
      </c>
      <c r="M70" s="80"/>
      <c r="N70" s="80"/>
      <c r="O70" s="482"/>
      <c r="P70" s="80">
        <f t="shared" si="1"/>
        <v>7.9817133697328443E-2</v>
      </c>
    </row>
    <row r="71" spans="1:16">
      <c r="A71" s="75" t="s">
        <v>205</v>
      </c>
      <c r="B71" s="75" t="s">
        <v>206</v>
      </c>
      <c r="C71" s="80">
        <v>1</v>
      </c>
      <c r="D71" s="80">
        <v>1.2518584141384325E-2</v>
      </c>
      <c r="E71" s="80">
        <v>0.21862870891884104</v>
      </c>
      <c r="F71" s="80">
        <v>6.5564849667887934E-2</v>
      </c>
      <c r="G71" s="80">
        <v>0</v>
      </c>
      <c r="H71" s="80">
        <v>0.13229773814420734</v>
      </c>
      <c r="I71" s="80">
        <v>0.48879998033194638</v>
      </c>
      <c r="J71" s="80">
        <v>6.4091159853410976E-2</v>
      </c>
      <c r="K71" s="80">
        <v>1.751859439523611E-2</v>
      </c>
      <c r="L71" s="80">
        <v>4.1678468001327801E-4</v>
      </c>
      <c r="M71" s="80">
        <v>1.6359986707250614E-4</v>
      </c>
      <c r="N71" s="80"/>
      <c r="O71" s="482"/>
      <c r="P71" s="80">
        <f t="shared" si="1"/>
        <v>6.5564849667887934E-2</v>
      </c>
    </row>
    <row r="72" spans="1:16">
      <c r="A72" s="75" t="s">
        <v>207</v>
      </c>
      <c r="B72" s="75" t="s">
        <v>208</v>
      </c>
      <c r="C72" s="80">
        <v>0.99999999999999978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1</v>
      </c>
      <c r="N72" s="80"/>
      <c r="O72" s="482"/>
      <c r="P72" s="80">
        <f t="shared" si="1"/>
        <v>0</v>
      </c>
    </row>
    <row r="73" spans="1:16">
      <c r="A73" s="75" t="s">
        <v>209</v>
      </c>
      <c r="B73" s="75" t="s">
        <v>210</v>
      </c>
      <c r="C73" s="80">
        <v>0.99999999999999978</v>
      </c>
      <c r="D73" s="80">
        <v>4.1920810026244065E-2</v>
      </c>
      <c r="E73" s="80">
        <v>0.73644936079335244</v>
      </c>
      <c r="F73" s="80">
        <v>0.22162982918040364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/>
      <c r="N73" s="80"/>
      <c r="O73" s="482"/>
      <c r="P73" s="80">
        <f t="shared" si="1"/>
        <v>0.22162982918040364</v>
      </c>
    </row>
    <row r="74" spans="1:16">
      <c r="A74" s="75" t="s">
        <v>211</v>
      </c>
      <c r="B74" s="75" t="s">
        <v>212</v>
      </c>
      <c r="C74" s="80">
        <v>1</v>
      </c>
      <c r="D74" s="80">
        <v>1.3391234280246297E-2</v>
      </c>
      <c r="E74" s="80">
        <v>0.23321501661083799</v>
      </c>
      <c r="F74" s="80">
        <v>6.9983277341422817E-2</v>
      </c>
      <c r="G74" s="80">
        <v>0</v>
      </c>
      <c r="H74" s="80">
        <v>0.1296808321344485</v>
      </c>
      <c r="I74" s="80">
        <v>0.47441924512646022</v>
      </c>
      <c r="J74" s="80">
        <v>6.1705784506102201E-2</v>
      </c>
      <c r="K74" s="80">
        <v>1.7197960229939066E-2</v>
      </c>
      <c r="L74" s="80">
        <v>4.0664977054290235E-4</v>
      </c>
      <c r="M74" s="80"/>
      <c r="N74" s="80"/>
      <c r="O74" s="482"/>
      <c r="P74" s="80">
        <f t="shared" si="1"/>
        <v>6.9983277341422817E-2</v>
      </c>
    </row>
    <row r="75" spans="1:16">
      <c r="A75" s="75" t="s">
        <v>213</v>
      </c>
      <c r="B75" s="75" t="s">
        <v>214</v>
      </c>
      <c r="C75" s="80">
        <v>1</v>
      </c>
      <c r="D75" s="80">
        <v>2.6792795715863248E-2</v>
      </c>
      <c r="E75" s="80">
        <v>0.27268188925771863</v>
      </c>
      <c r="F75" s="80">
        <v>6.2155822036949096E-2</v>
      </c>
      <c r="G75" s="80">
        <v>0</v>
      </c>
      <c r="H75" s="80">
        <v>0.12815692776239551</v>
      </c>
      <c r="I75" s="80">
        <v>0.41760490290568747</v>
      </c>
      <c r="J75" s="80">
        <v>6.9755132179658272E-2</v>
      </c>
      <c r="K75" s="80">
        <v>2.2684611666077818E-2</v>
      </c>
      <c r="L75" s="80">
        <v>1.6791847564947985E-4</v>
      </c>
      <c r="M75" s="80"/>
      <c r="N75" s="80"/>
      <c r="O75" s="482"/>
      <c r="P75" s="80">
        <f t="shared" si="1"/>
        <v>6.2155822036949096E-2</v>
      </c>
    </row>
    <row r="76" spans="1:16">
      <c r="A76" s="75" t="s">
        <v>215</v>
      </c>
      <c r="B76" s="75" t="s">
        <v>216</v>
      </c>
      <c r="C76" s="80">
        <v>0.99999999999999989</v>
      </c>
      <c r="D76" s="80">
        <v>1.8113814265440845E-2</v>
      </c>
      <c r="E76" s="80">
        <v>0.24396461302065101</v>
      </c>
      <c r="F76" s="80">
        <v>6.8616317931519871E-2</v>
      </c>
      <c r="G76" s="80">
        <v>0</v>
      </c>
      <c r="H76" s="80">
        <v>0.12272741134680146</v>
      </c>
      <c r="I76" s="80">
        <v>0.46629361859376944</v>
      </c>
      <c r="J76" s="80">
        <v>6.5323272656451492E-2</v>
      </c>
      <c r="K76" s="80">
        <v>1.4702677680871315E-2</v>
      </c>
      <c r="L76" s="80">
        <v>2.5827450449436503E-4</v>
      </c>
      <c r="M76" s="80"/>
      <c r="N76" s="80"/>
      <c r="O76" s="482"/>
      <c r="P76" s="80">
        <f t="shared" si="1"/>
        <v>6.8616317931519871E-2</v>
      </c>
    </row>
    <row r="77" spans="1:16">
      <c r="A77" s="75" t="s">
        <v>217</v>
      </c>
      <c r="B77" s="75" t="s">
        <v>218</v>
      </c>
      <c r="C77" s="80">
        <v>0.99999999999999989</v>
      </c>
      <c r="D77" s="80">
        <v>4.206589812590001E-2</v>
      </c>
      <c r="E77" s="80">
        <v>0.73562012741792415</v>
      </c>
      <c r="F77" s="80">
        <v>0.22231397445617598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/>
      <c r="N77" s="80"/>
      <c r="O77" s="482"/>
      <c r="P77" s="80">
        <f t="shared" si="1"/>
        <v>0.22231397445617598</v>
      </c>
    </row>
    <row r="78" spans="1:16">
      <c r="A78" s="75" t="s">
        <v>219</v>
      </c>
      <c r="B78" s="75" t="s">
        <v>36</v>
      </c>
      <c r="C78" s="80">
        <v>1</v>
      </c>
      <c r="D78" s="80">
        <v>4.209152361653816E-2</v>
      </c>
      <c r="E78" s="80">
        <v>0.73547366804496883</v>
      </c>
      <c r="F78" s="80">
        <v>0.22243480833849302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/>
      <c r="N78" s="80"/>
      <c r="O78" s="482"/>
      <c r="P78" s="80">
        <f t="shared" si="1"/>
        <v>0.22243480833849302</v>
      </c>
    </row>
    <row r="79" spans="1:16">
      <c r="A79" s="75" t="s">
        <v>220</v>
      </c>
      <c r="B79" s="75" t="s">
        <v>67</v>
      </c>
      <c r="C79" s="80">
        <v>0.99999999999999989</v>
      </c>
      <c r="D79" s="80">
        <v>2.4718470501639639E-2</v>
      </c>
      <c r="E79" s="80">
        <v>0.2709735432752115</v>
      </c>
      <c r="F79" s="80">
        <v>0</v>
      </c>
      <c r="G79" s="80">
        <v>0</v>
      </c>
      <c r="H79" s="80">
        <v>0.12025364759947307</v>
      </c>
      <c r="I79" s="80">
        <v>0.53202100802489671</v>
      </c>
      <c r="J79" s="80">
        <v>7.6315709918771374E-2</v>
      </c>
      <c r="K79" s="80">
        <v>1.8827386271912234E-2</v>
      </c>
      <c r="L79" s="80">
        <v>7.9240290015651638E-3</v>
      </c>
      <c r="M79" s="80">
        <v>-3.6126140449855779E-2</v>
      </c>
      <c r="N79" s="80">
        <v>-1.4907654143613815E-2</v>
      </c>
      <c r="O79" s="482"/>
      <c r="P79" s="80">
        <f t="shared" si="1"/>
        <v>0</v>
      </c>
    </row>
    <row r="80" spans="1:16">
      <c r="A80" s="75" t="s">
        <v>7</v>
      </c>
      <c r="B80" s="75" t="s">
        <v>221</v>
      </c>
      <c r="C80" s="80">
        <v>1</v>
      </c>
      <c r="D80" s="80">
        <v>1.9141955588282758E-2</v>
      </c>
      <c r="E80" s="80">
        <v>0.27398036455512026</v>
      </c>
      <c r="F80" s="80">
        <v>3.2100059840287035E-2</v>
      </c>
      <c r="G80" s="80">
        <v>0</v>
      </c>
      <c r="H80" s="80">
        <v>0.12117948257707835</v>
      </c>
      <c r="I80" s="80">
        <v>0.41769949533400635</v>
      </c>
      <c r="J80" s="80">
        <v>4.9355006141802826E-2</v>
      </c>
      <c r="K80" s="80">
        <v>2.6508898015263672E-2</v>
      </c>
      <c r="L80" s="80">
        <v>3.2247311804357438E-3</v>
      </c>
      <c r="M80" s="80">
        <v>0</v>
      </c>
      <c r="N80" s="80">
        <v>5.6810006767722993E-2</v>
      </c>
      <c r="O80" s="482"/>
      <c r="P80" s="80">
        <f t="shared" si="1"/>
        <v>3.2100059840287035E-2</v>
      </c>
    </row>
    <row r="81" spans="1:16">
      <c r="A81" s="75" t="s">
        <v>187</v>
      </c>
      <c r="B81" s="75" t="s">
        <v>222</v>
      </c>
      <c r="C81" s="80">
        <v>1.0000000000000002</v>
      </c>
      <c r="D81" s="80">
        <v>2.1946050229915734E-2</v>
      </c>
      <c r="E81" s="80">
        <v>0.24642830582098518</v>
      </c>
      <c r="F81" s="80">
        <v>6.7890616934189296E-2</v>
      </c>
      <c r="G81" s="80">
        <v>0</v>
      </c>
      <c r="H81" s="80">
        <v>0.12133312142015212</v>
      </c>
      <c r="I81" s="80">
        <v>0.44690733422123091</v>
      </c>
      <c r="J81" s="80">
        <v>5.8636805692683869E-2</v>
      </c>
      <c r="K81" s="80">
        <v>2.4461455444006169E-2</v>
      </c>
      <c r="L81" s="80">
        <v>2.1397308533431191E-3</v>
      </c>
      <c r="M81" s="80">
        <v>0</v>
      </c>
      <c r="N81" s="80">
        <v>1.025657938349369E-2</v>
      </c>
      <c r="O81" s="482"/>
      <c r="P81" s="80">
        <f t="shared" si="1"/>
        <v>6.7890616934189296E-2</v>
      </c>
    </row>
    <row r="82" spans="1:16">
      <c r="A82" s="75" t="s">
        <v>40</v>
      </c>
      <c r="B82" s="75" t="s">
        <v>41</v>
      </c>
      <c r="C82" s="80">
        <v>1</v>
      </c>
      <c r="D82" s="80">
        <v>1.8161818609740248E-2</v>
      </c>
      <c r="E82" s="80">
        <v>0.27081978415217589</v>
      </c>
      <c r="F82" s="80">
        <v>6.0210637474561575E-2</v>
      </c>
      <c r="G82" s="80">
        <v>0</v>
      </c>
      <c r="H82" s="80">
        <v>0.11364894976759293</v>
      </c>
      <c r="I82" s="80">
        <v>0.4474910223226275</v>
      </c>
      <c r="J82" s="80">
        <v>5.5049274959006855E-2</v>
      </c>
      <c r="K82" s="80">
        <v>1.7283790985199329E-2</v>
      </c>
      <c r="L82" s="80">
        <v>3.0817627821206749E-4</v>
      </c>
      <c r="M82" s="80">
        <v>0</v>
      </c>
      <c r="N82" s="80">
        <v>1.7026545450883751E-2</v>
      </c>
      <c r="O82" s="482"/>
      <c r="P82" s="80">
        <f t="shared" si="1"/>
        <v>6.0210637474561575E-2</v>
      </c>
    </row>
    <row r="83" spans="1:16">
      <c r="A83" s="75" t="s">
        <v>223</v>
      </c>
      <c r="B83" s="75" t="s">
        <v>184</v>
      </c>
      <c r="C83" s="80">
        <v>0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482"/>
      <c r="P83" s="80">
        <f t="shared" si="1"/>
        <v>0</v>
      </c>
    </row>
    <row r="84" spans="1:16">
      <c r="A84" s="75" t="s">
        <v>224</v>
      </c>
      <c r="B84" s="75" t="s">
        <v>184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482"/>
      <c r="P84" s="80">
        <f t="shared" si="1"/>
        <v>0</v>
      </c>
    </row>
    <row r="85" spans="1:16">
      <c r="A85" s="75" t="s">
        <v>225</v>
      </c>
      <c r="B85" s="75" t="s">
        <v>184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482"/>
      <c r="P85" s="80">
        <f t="shared" si="1"/>
        <v>0</v>
      </c>
    </row>
    <row r="86" spans="1:16">
      <c r="A86" s="75" t="s">
        <v>226</v>
      </c>
      <c r="B86" s="75" t="s">
        <v>11</v>
      </c>
      <c r="C86" s="80">
        <v>0.99999999999999989</v>
      </c>
      <c r="D86" s="80">
        <v>1.9347509325626018E-2</v>
      </c>
      <c r="E86" s="80">
        <v>0.23906307678364194</v>
      </c>
      <c r="F86" s="80">
        <v>6.946105534858768E-2</v>
      </c>
      <c r="G86" s="80">
        <v>0</v>
      </c>
      <c r="H86" s="80">
        <v>0.12415114634021877</v>
      </c>
      <c r="I86" s="80">
        <v>0.47546226753866605</v>
      </c>
      <c r="J86" s="80">
        <v>6.1340351692764167E-2</v>
      </c>
      <c r="K86" s="80">
        <v>1.7787181413216984E-2</v>
      </c>
      <c r="L86" s="80">
        <v>3.2030950648266539E-4</v>
      </c>
      <c r="M86" s="80">
        <v>0</v>
      </c>
      <c r="N86" s="80">
        <v>0</v>
      </c>
      <c r="O86" s="482"/>
      <c r="P86" s="80">
        <f t="shared" si="1"/>
        <v>6.946105534858768E-2</v>
      </c>
    </row>
    <row r="87" spans="1:16">
      <c r="A87" s="75" t="s">
        <v>227</v>
      </c>
      <c r="B87" s="75" t="s">
        <v>228</v>
      </c>
      <c r="C87" s="80">
        <v>1</v>
      </c>
      <c r="D87" s="80">
        <v>1.3857005375414752E-2</v>
      </c>
      <c r="E87" s="80">
        <v>0.24645792976697592</v>
      </c>
      <c r="F87" s="80">
        <v>5.2558929749827371E-2</v>
      </c>
      <c r="G87" s="80">
        <v>0</v>
      </c>
      <c r="H87" s="80">
        <v>0.14644857153073529</v>
      </c>
      <c r="I87" s="80">
        <v>0.39582958458846701</v>
      </c>
      <c r="J87" s="80">
        <v>7.7354220590143477E-2</v>
      </c>
      <c r="K87" s="80">
        <v>1.1212967055580071E-2</v>
      </c>
      <c r="L87" s="80">
        <v>1.8813245406000575E-4</v>
      </c>
      <c r="M87" s="80">
        <v>5.609265888879629E-2</v>
      </c>
      <c r="N87" s="80">
        <v>0</v>
      </c>
      <c r="O87" s="482"/>
      <c r="P87" s="80">
        <f t="shared" si="1"/>
        <v>5.2558929749827371E-2</v>
      </c>
    </row>
    <row r="88" spans="1:16">
      <c r="A88" s="81" t="s">
        <v>229</v>
      </c>
      <c r="B88" s="81" t="s">
        <v>29</v>
      </c>
      <c r="C88" s="80">
        <v>1</v>
      </c>
      <c r="D88" s="80">
        <v>1.531218520805645E-2</v>
      </c>
      <c r="E88" s="80">
        <v>0.26607680609768053</v>
      </c>
      <c r="F88" s="80">
        <v>7.9818392735003005E-2</v>
      </c>
      <c r="G88" s="80">
        <v>0</v>
      </c>
      <c r="H88" s="80">
        <v>0.12270375225751438</v>
      </c>
      <c r="I88" s="80">
        <v>0.44236273225510098</v>
      </c>
      <c r="J88" s="80">
        <v>5.7372754924240453E-2</v>
      </c>
      <c r="K88" s="80">
        <v>1.6353376522404216E-2</v>
      </c>
      <c r="L88" s="80"/>
      <c r="M88" s="80"/>
      <c r="N88" s="80"/>
      <c r="O88" s="482"/>
      <c r="P88" s="547">
        <f t="shared" si="1"/>
        <v>7.9818392735003005E-2</v>
      </c>
    </row>
    <row r="89" spans="1:16">
      <c r="C89" s="483"/>
      <c r="D89" s="483"/>
      <c r="E89" s="483"/>
      <c r="F89" s="483"/>
      <c r="G89" s="483"/>
      <c r="H89" s="483"/>
      <c r="I89" s="483"/>
      <c r="J89" s="483"/>
      <c r="K89" s="483"/>
      <c r="L89" s="483"/>
      <c r="M89" s="483"/>
      <c r="N89" s="483"/>
    </row>
  </sheetData>
  <pageMargins left="0.75" right="0.75" top="1" bottom="0.75" header="0.5" footer="0.5"/>
  <pageSetup scale="43" orientation="landscape" r:id="rId1"/>
  <headerFooter>
    <oddHeader>&amp;L&amp;"Arial,Bold"&amp;10PacifiCorp 
Washington General Rate Case - Rebuttal
Twelve Months Ending December 31, 2024</oddHeader>
    <oddFooter>&amp;L&amp;"Arial,Bold"&amp;10ALLOCATION FACTORS&amp;R&amp;"Arial,Bold"&amp;10Page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M52"/>
  <sheetViews>
    <sheetView zoomScale="80" zoomScaleNormal="80" workbookViewId="0">
      <selection activeCell="A5" sqref="A5"/>
    </sheetView>
  </sheetViews>
  <sheetFormatPr defaultColWidth="9.140625" defaultRowHeight="12.75"/>
  <cols>
    <col min="1" max="1" width="20.85546875" style="86" bestFit="1" customWidth="1"/>
    <col min="2" max="10" width="18.7109375" style="86" customWidth="1"/>
    <col min="11" max="11" width="17" style="86" bestFit="1" customWidth="1"/>
    <col min="12" max="12" width="15.7109375" style="86" customWidth="1"/>
    <col min="13" max="13" width="15.28515625" style="86" bestFit="1" customWidth="1"/>
    <col min="14" max="16384" width="9.140625" style="86"/>
  </cols>
  <sheetData>
    <row r="2" spans="1:13" ht="73.5" customHeight="1">
      <c r="A2" s="374" t="s">
        <v>2</v>
      </c>
      <c r="B2" s="375" t="s">
        <v>777</v>
      </c>
      <c r="C2" s="375" t="s">
        <v>772</v>
      </c>
      <c r="D2" s="375" t="s">
        <v>773</v>
      </c>
      <c r="E2" s="375" t="s">
        <v>776</v>
      </c>
      <c r="F2" s="505" t="s">
        <v>781</v>
      </c>
      <c r="G2" s="425" t="s">
        <v>774</v>
      </c>
      <c r="H2" s="505" t="s">
        <v>778</v>
      </c>
      <c r="I2" s="375" t="s">
        <v>779</v>
      </c>
      <c r="J2" s="375" t="s">
        <v>780</v>
      </c>
      <c r="K2" s="375" t="s">
        <v>78</v>
      </c>
    </row>
    <row r="3" spans="1:13">
      <c r="A3" s="376"/>
      <c r="B3" s="377">
        <v>7.4</v>
      </c>
      <c r="C3" s="377">
        <v>7.4</v>
      </c>
      <c r="D3" s="377" t="s">
        <v>798</v>
      </c>
      <c r="E3" s="378" t="s">
        <v>801</v>
      </c>
      <c r="F3" s="506" t="s">
        <v>801</v>
      </c>
      <c r="G3" s="540">
        <v>10.199999999999999</v>
      </c>
      <c r="H3" s="506">
        <v>10.5</v>
      </c>
      <c r="I3" s="377" t="s">
        <v>797</v>
      </c>
      <c r="J3" s="377" t="s">
        <v>795</v>
      </c>
      <c r="K3" s="377"/>
    </row>
    <row r="4" spans="1:13">
      <c r="A4" s="379"/>
      <c r="B4" s="377" t="s">
        <v>498</v>
      </c>
      <c r="C4" s="377" t="s">
        <v>498</v>
      </c>
      <c r="D4" s="377" t="s">
        <v>498</v>
      </c>
      <c r="E4" s="377" t="s">
        <v>498</v>
      </c>
      <c r="F4" s="377" t="s">
        <v>498</v>
      </c>
      <c r="G4" s="426" t="s">
        <v>498</v>
      </c>
      <c r="H4" s="377" t="s">
        <v>498</v>
      </c>
      <c r="I4" s="377" t="s">
        <v>498</v>
      </c>
      <c r="J4" s="377" t="s">
        <v>498</v>
      </c>
      <c r="K4" s="377" t="s">
        <v>498</v>
      </c>
    </row>
    <row r="5" spans="1:13">
      <c r="A5" s="380" t="s">
        <v>16</v>
      </c>
      <c r="B5" s="503">
        <v>0</v>
      </c>
      <c r="C5" s="503">
        <v>0</v>
      </c>
      <c r="D5" s="503">
        <v>0</v>
      </c>
      <c r="E5" s="503">
        <v>0</v>
      </c>
      <c r="F5" s="503">
        <v>175670</v>
      </c>
      <c r="G5" s="503">
        <v>0</v>
      </c>
      <c r="H5" s="503">
        <v>0</v>
      </c>
      <c r="I5" s="503">
        <v>0</v>
      </c>
      <c r="J5" s="503">
        <v>0</v>
      </c>
      <c r="K5" s="382">
        <f t="shared" ref="K5:K20" si="0">SUM(B5:J5)</f>
        <v>175670</v>
      </c>
    </row>
    <row r="6" spans="1:13">
      <c r="A6" s="380" t="s">
        <v>102</v>
      </c>
      <c r="B6" s="503">
        <v>0</v>
      </c>
      <c r="C6" s="503">
        <v>0</v>
      </c>
      <c r="D6" s="503">
        <v>0</v>
      </c>
      <c r="E6" s="503">
        <v>0</v>
      </c>
      <c r="F6" s="503">
        <v>1738</v>
      </c>
      <c r="G6" s="503">
        <v>0</v>
      </c>
      <c r="H6" s="503">
        <v>0</v>
      </c>
      <c r="I6" s="503">
        <v>0</v>
      </c>
      <c r="J6" s="503">
        <v>0</v>
      </c>
      <c r="K6" s="382">
        <f t="shared" si="0"/>
        <v>1738</v>
      </c>
    </row>
    <row r="7" spans="1:13">
      <c r="A7" s="380" t="s">
        <v>145</v>
      </c>
      <c r="B7" s="503">
        <v>0</v>
      </c>
      <c r="C7" s="503">
        <v>2894178</v>
      </c>
      <c r="D7" s="503">
        <v>0</v>
      </c>
      <c r="E7" s="503">
        <v>0</v>
      </c>
      <c r="F7" s="503">
        <v>25141</v>
      </c>
      <c r="G7" s="503">
        <v>0</v>
      </c>
      <c r="H7" s="503">
        <v>0</v>
      </c>
      <c r="I7" s="503">
        <v>0</v>
      </c>
      <c r="J7" s="503">
        <v>0</v>
      </c>
      <c r="K7" s="382">
        <f t="shared" si="0"/>
        <v>2919319</v>
      </c>
    </row>
    <row r="8" spans="1:13">
      <c r="A8" s="380" t="s">
        <v>143</v>
      </c>
      <c r="B8" s="503">
        <v>0</v>
      </c>
      <c r="C8" s="503">
        <v>316861</v>
      </c>
      <c r="D8" s="503">
        <v>0</v>
      </c>
      <c r="E8" s="503">
        <v>-2964</v>
      </c>
      <c r="F8" s="503">
        <v>735656</v>
      </c>
      <c r="G8" s="503">
        <v>0</v>
      </c>
      <c r="H8" s="503">
        <v>2581630.7385550747</v>
      </c>
      <c r="I8" s="503">
        <v>86585</v>
      </c>
      <c r="J8" s="503">
        <v>0</v>
      </c>
      <c r="K8" s="382">
        <f t="shared" si="0"/>
        <v>3717768.7385550747</v>
      </c>
    </row>
    <row r="9" spans="1:13">
      <c r="A9" s="380" t="s">
        <v>19</v>
      </c>
      <c r="B9" s="503">
        <v>-24057449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0</v>
      </c>
      <c r="I9" s="503">
        <v>0</v>
      </c>
      <c r="J9" s="503">
        <v>0</v>
      </c>
      <c r="K9" s="382">
        <f t="shared" si="0"/>
        <v>-24057449</v>
      </c>
    </row>
    <row r="10" spans="1:13">
      <c r="A10" s="380" t="s">
        <v>53</v>
      </c>
      <c r="B10" s="503">
        <v>0</v>
      </c>
      <c r="C10" s="503">
        <v>0</v>
      </c>
      <c r="D10" s="503">
        <v>0</v>
      </c>
      <c r="E10" s="503">
        <v>0</v>
      </c>
      <c r="F10" s="503">
        <v>390857</v>
      </c>
      <c r="G10" s="503">
        <v>0</v>
      </c>
      <c r="H10" s="503">
        <v>0</v>
      </c>
      <c r="I10" s="503">
        <v>0</v>
      </c>
      <c r="J10" s="503">
        <v>0</v>
      </c>
      <c r="K10" s="382">
        <f t="shared" si="0"/>
        <v>390857</v>
      </c>
    </row>
    <row r="11" spans="1:13">
      <c r="A11" s="380" t="s">
        <v>784</v>
      </c>
      <c r="B11" s="503">
        <v>0</v>
      </c>
      <c r="C11" s="503">
        <v>0</v>
      </c>
      <c r="D11" s="503">
        <v>0</v>
      </c>
      <c r="E11" s="503">
        <v>0</v>
      </c>
      <c r="F11" s="503">
        <v>-24057</v>
      </c>
      <c r="G11" s="503">
        <v>0</v>
      </c>
      <c r="H11" s="503">
        <v>0</v>
      </c>
      <c r="I11" s="503">
        <v>0</v>
      </c>
      <c r="J11" s="503">
        <v>0</v>
      </c>
      <c r="K11" s="382">
        <f t="shared" si="0"/>
        <v>-24057</v>
      </c>
    </row>
    <row r="12" spans="1:13">
      <c r="A12" s="380" t="s">
        <v>151</v>
      </c>
      <c r="B12" s="503">
        <v>0</v>
      </c>
      <c r="C12" s="503">
        <v>0</v>
      </c>
      <c r="D12" s="503">
        <v>0</v>
      </c>
      <c r="E12" s="503">
        <v>0</v>
      </c>
      <c r="F12" s="503">
        <v>2209</v>
      </c>
      <c r="G12" s="503">
        <v>1888169.4425256413</v>
      </c>
      <c r="H12" s="503">
        <v>10740316.504288897</v>
      </c>
      <c r="I12" s="503">
        <v>107707</v>
      </c>
      <c r="J12" s="503">
        <v>364176</v>
      </c>
      <c r="K12" s="382">
        <f t="shared" si="0"/>
        <v>13102577.946814539</v>
      </c>
    </row>
    <row r="13" spans="1:13">
      <c r="A13" s="380" t="s">
        <v>28</v>
      </c>
      <c r="B13" s="503">
        <v>0</v>
      </c>
      <c r="C13" s="503">
        <v>0</v>
      </c>
      <c r="D13" s="503">
        <v>0</v>
      </c>
      <c r="E13" s="503">
        <v>0</v>
      </c>
      <c r="F13" s="503">
        <v>278592</v>
      </c>
      <c r="G13" s="503">
        <v>0</v>
      </c>
      <c r="H13" s="503">
        <v>0</v>
      </c>
      <c r="I13" s="503">
        <v>0</v>
      </c>
      <c r="J13" s="503">
        <v>0</v>
      </c>
      <c r="K13" s="382">
        <f t="shared" si="0"/>
        <v>278592</v>
      </c>
    </row>
    <row r="14" spans="1:13">
      <c r="A14" s="380" t="s">
        <v>18</v>
      </c>
      <c r="B14" s="503">
        <v>-2294761</v>
      </c>
      <c r="C14" s="503">
        <f>-C7-C8</f>
        <v>-3211039</v>
      </c>
      <c r="D14" s="503">
        <v>-2383437</v>
      </c>
      <c r="E14" s="503">
        <v>-3615788</v>
      </c>
      <c r="F14" s="503">
        <v>-1543151</v>
      </c>
      <c r="G14" s="503">
        <v>0</v>
      </c>
      <c r="H14" s="503">
        <v>0</v>
      </c>
      <c r="I14" s="503">
        <v>0</v>
      </c>
      <c r="J14" s="503">
        <v>0</v>
      </c>
      <c r="K14" s="382">
        <f t="shared" si="0"/>
        <v>-13048176</v>
      </c>
    </row>
    <row r="15" spans="1:13">
      <c r="A15" s="380" t="s">
        <v>10</v>
      </c>
      <c r="B15" s="503">
        <v>-7262156.000017806</v>
      </c>
      <c r="C15" s="503">
        <v>0</v>
      </c>
      <c r="D15" s="503">
        <v>0</v>
      </c>
      <c r="E15" s="503">
        <v>-5807016</v>
      </c>
      <c r="F15" s="503">
        <v>-1286728</v>
      </c>
      <c r="G15" s="503">
        <v>0</v>
      </c>
      <c r="H15" s="503">
        <v>0</v>
      </c>
      <c r="I15" s="503">
        <v>0</v>
      </c>
      <c r="J15" s="503">
        <v>0</v>
      </c>
      <c r="K15" s="382">
        <f t="shared" si="0"/>
        <v>-14355900.000017807</v>
      </c>
    </row>
    <row r="16" spans="1:13">
      <c r="A16" s="380" t="s">
        <v>15</v>
      </c>
      <c r="B16" s="503">
        <v>133199750</v>
      </c>
      <c r="C16" s="503">
        <v>0</v>
      </c>
      <c r="D16" s="503">
        <v>0</v>
      </c>
      <c r="E16" s="503">
        <v>0</v>
      </c>
      <c r="F16" s="503">
        <v>0</v>
      </c>
      <c r="G16" s="503">
        <v>0</v>
      </c>
      <c r="H16" s="503">
        <v>0</v>
      </c>
      <c r="I16" s="503">
        <v>0</v>
      </c>
      <c r="J16" s="503">
        <v>0</v>
      </c>
      <c r="K16" s="382">
        <f t="shared" si="0"/>
        <v>133199750</v>
      </c>
      <c r="M16" s="383"/>
    </row>
    <row r="17" spans="1:13">
      <c r="A17" s="380" t="s">
        <v>20</v>
      </c>
      <c r="B17" s="503">
        <v>-3969565</v>
      </c>
      <c r="C17" s="503">
        <v>0</v>
      </c>
      <c r="D17" s="503">
        <v>0</v>
      </c>
      <c r="E17" s="503">
        <v>0</v>
      </c>
      <c r="F17" s="503">
        <v>0</v>
      </c>
      <c r="G17" s="503">
        <v>0</v>
      </c>
      <c r="H17" s="503">
        <v>0</v>
      </c>
      <c r="I17" s="503">
        <v>0</v>
      </c>
      <c r="J17" s="503">
        <v>0</v>
      </c>
      <c r="K17" s="382">
        <f t="shared" si="0"/>
        <v>-3969565</v>
      </c>
      <c r="M17" s="383"/>
    </row>
    <row r="18" spans="1:13">
      <c r="A18" s="380" t="s">
        <v>26</v>
      </c>
      <c r="B18" s="503">
        <v>0</v>
      </c>
      <c r="C18" s="503">
        <v>0</v>
      </c>
      <c r="D18" s="503">
        <v>0</v>
      </c>
      <c r="E18" s="503">
        <v>0</v>
      </c>
      <c r="F18" s="503">
        <v>-528127</v>
      </c>
      <c r="G18" s="503">
        <v>0</v>
      </c>
      <c r="H18" s="503">
        <v>0</v>
      </c>
      <c r="I18" s="503">
        <v>0</v>
      </c>
      <c r="J18" s="503">
        <v>0</v>
      </c>
      <c r="K18" s="382">
        <f t="shared" si="0"/>
        <v>-528127</v>
      </c>
    </row>
    <row r="19" spans="1:13">
      <c r="A19" s="380" t="s">
        <v>25</v>
      </c>
      <c r="B19" s="503">
        <v>0</v>
      </c>
      <c r="C19" s="503">
        <v>0</v>
      </c>
      <c r="D19" s="503">
        <v>0</v>
      </c>
      <c r="E19" s="503">
        <v>0</v>
      </c>
      <c r="F19" s="503">
        <v>51774</v>
      </c>
      <c r="G19" s="503">
        <v>0</v>
      </c>
      <c r="H19" s="503">
        <v>0</v>
      </c>
      <c r="I19" s="503">
        <v>0</v>
      </c>
      <c r="J19" s="503">
        <v>0</v>
      </c>
      <c r="K19" s="382">
        <f t="shared" si="0"/>
        <v>51774</v>
      </c>
    </row>
    <row r="20" spans="1:13">
      <c r="A20" s="380" t="s">
        <v>783</v>
      </c>
      <c r="B20" s="503">
        <v>0</v>
      </c>
      <c r="C20" s="503">
        <v>0</v>
      </c>
      <c r="D20" s="503">
        <v>0</v>
      </c>
      <c r="E20" s="503">
        <v>0</v>
      </c>
      <c r="F20" s="503">
        <v>177075</v>
      </c>
      <c r="G20" s="503">
        <v>0</v>
      </c>
      <c r="H20" s="503">
        <v>0</v>
      </c>
      <c r="I20" s="503">
        <v>0</v>
      </c>
      <c r="J20" s="503">
        <v>0</v>
      </c>
      <c r="K20" s="382">
        <f t="shared" si="0"/>
        <v>177075</v>
      </c>
    </row>
    <row r="21" spans="1:13">
      <c r="A21" s="384" t="s">
        <v>499</v>
      </c>
      <c r="B21" s="385">
        <f>SUM(B5:B20)</f>
        <v>95615818.999982193</v>
      </c>
      <c r="C21" s="552">
        <f t="shared" ref="C21:K21" si="1">SUM(C5:C20)</f>
        <v>0</v>
      </c>
      <c r="D21" s="385">
        <f t="shared" si="1"/>
        <v>-2383437</v>
      </c>
      <c r="E21" s="385">
        <f t="shared" si="1"/>
        <v>-9425768</v>
      </c>
      <c r="F21" s="385">
        <f>SUM(F5:F20)</f>
        <v>-1543351</v>
      </c>
      <c r="G21" s="385">
        <f t="shared" si="1"/>
        <v>1888169.4425256413</v>
      </c>
      <c r="H21" s="385">
        <f t="shared" si="1"/>
        <v>13321947.242843971</v>
      </c>
      <c r="I21" s="385">
        <f t="shared" si="1"/>
        <v>194292</v>
      </c>
      <c r="J21" s="385">
        <f t="shared" si="1"/>
        <v>364176</v>
      </c>
      <c r="K21" s="385">
        <f t="shared" si="1"/>
        <v>98031847.685351804</v>
      </c>
      <c r="M21" s="383"/>
    </row>
    <row r="22" spans="1:13"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M22" s="383"/>
    </row>
    <row r="23" spans="1:13">
      <c r="A23" s="538" t="s">
        <v>11</v>
      </c>
      <c r="B23" s="515">
        <v>-11535112</v>
      </c>
      <c r="C23" s="508">
        <v>0</v>
      </c>
      <c r="D23" s="508">
        <v>0</v>
      </c>
      <c r="E23" s="508">
        <v>0</v>
      </c>
      <c r="F23" s="508">
        <v>0</v>
      </c>
      <c r="G23" s="508">
        <v>0</v>
      </c>
      <c r="H23" s="508">
        <v>0</v>
      </c>
      <c r="I23" s="508">
        <v>0</v>
      </c>
      <c r="J23" s="508">
        <v>0</v>
      </c>
      <c r="K23" s="508">
        <f>SUM(B23:J23)</f>
        <v>-11535112</v>
      </c>
      <c r="M23" s="383"/>
    </row>
    <row r="24" spans="1:13">
      <c r="A24" s="172"/>
      <c r="B24" s="172"/>
      <c r="C24" s="172"/>
      <c r="D24" s="172"/>
      <c r="E24" s="172"/>
      <c r="F24" s="388"/>
      <c r="G24" s="388"/>
      <c r="H24" s="388"/>
      <c r="I24" s="388"/>
      <c r="J24" s="388"/>
      <c r="M24" s="383"/>
    </row>
    <row r="25" spans="1:13">
      <c r="A25" s="384" t="s">
        <v>500</v>
      </c>
      <c r="B25" s="385">
        <f t="shared" ref="B25:K25" si="2">SUM(B21:B24)</f>
        <v>84080706.999982193</v>
      </c>
      <c r="C25" s="552">
        <f t="shared" si="2"/>
        <v>0</v>
      </c>
      <c r="D25" s="385">
        <f t="shared" si="2"/>
        <v>-2383437</v>
      </c>
      <c r="E25" s="385">
        <f t="shared" si="2"/>
        <v>-9425768</v>
      </c>
      <c r="F25" s="385">
        <f t="shared" ref="F25" si="3">SUM(F21:F24)</f>
        <v>-1543351</v>
      </c>
      <c r="G25" s="385">
        <f t="shared" si="2"/>
        <v>1888169.4425256413</v>
      </c>
      <c r="H25" s="385">
        <f t="shared" si="2"/>
        <v>13321947.242843971</v>
      </c>
      <c r="I25" s="385">
        <f t="shared" si="2"/>
        <v>194292</v>
      </c>
      <c r="J25" s="385">
        <f t="shared" si="2"/>
        <v>364176</v>
      </c>
      <c r="K25" s="385">
        <f t="shared" si="2"/>
        <v>86496735.685351804</v>
      </c>
      <c r="M25" s="383"/>
    </row>
    <row r="26" spans="1:13">
      <c r="A26" s="172"/>
      <c r="B26" s="172"/>
      <c r="C26" s="172"/>
      <c r="D26" s="172"/>
      <c r="E26" s="172"/>
      <c r="F26" s="389"/>
      <c r="G26" s="389"/>
      <c r="H26" s="389"/>
      <c r="I26" s="389"/>
      <c r="J26" s="389"/>
      <c r="M26" s="383"/>
    </row>
    <row r="27" spans="1:13">
      <c r="A27" s="390"/>
      <c r="B27" s="172"/>
      <c r="C27" s="172"/>
      <c r="D27" s="172"/>
      <c r="E27" s="172"/>
      <c r="F27" s="391"/>
      <c r="G27" s="391"/>
      <c r="H27" s="391"/>
      <c r="I27" s="391"/>
      <c r="J27" s="391"/>
      <c r="M27" s="383"/>
    </row>
    <row r="28" spans="1:13">
      <c r="A28" s="390"/>
      <c r="B28" s="172"/>
      <c r="C28" s="172"/>
      <c r="D28" s="172"/>
      <c r="E28" s="172"/>
      <c r="F28" s="391"/>
      <c r="G28" s="391"/>
      <c r="H28" s="391"/>
      <c r="I28" s="391"/>
      <c r="J28" s="391"/>
      <c r="M28" s="383"/>
    </row>
    <row r="29" spans="1:13" ht="71.25" customHeight="1">
      <c r="A29" s="374" t="s">
        <v>753</v>
      </c>
      <c r="B29" s="375" t="str">
        <f t="shared" ref="B29:G31" si="4">B2</f>
        <v>PowerTax ADIT Adjustment
Year 1</v>
      </c>
      <c r="C29" s="375" t="str">
        <f t="shared" si="4"/>
        <v>PowerTax ADIT Adjustment - WIJAM Reallocation 2024</v>
      </c>
      <c r="D29" s="375" t="str">
        <f t="shared" si="4"/>
        <v>PowerTax ADIT Adjustment - Remove Labor Day Wildfire Restoration 2024</v>
      </c>
      <c r="E29" s="375" t="str">
        <f t="shared" si="4"/>
        <v>Proforma Major Plant Additions
Year 1</v>
      </c>
      <c r="F29" s="505" t="s">
        <v>781</v>
      </c>
      <c r="G29" s="375" t="str">
        <f t="shared" si="4"/>
        <v>Jim Bridger SCRs Removal</v>
      </c>
      <c r="H29" s="505" t="s">
        <v>755</v>
      </c>
      <c r="I29" s="375" t="str">
        <f t="shared" ref="I29:J31" si="5">I2</f>
        <v>Pro Forma JB Units 3, 4 and Colstrip 4 Additions
Year 1</v>
      </c>
      <c r="J29" s="375" t="str">
        <f t="shared" si="5"/>
        <v>Pro Forma JB Units 1 &amp; 2 Additions
Year 1</v>
      </c>
      <c r="K29" s="375" t="s">
        <v>78</v>
      </c>
      <c r="L29" s="375" t="s">
        <v>501</v>
      </c>
      <c r="M29" s="383"/>
    </row>
    <row r="30" spans="1:13">
      <c r="A30" s="376"/>
      <c r="B30" s="378">
        <f t="shared" si="4"/>
        <v>7.4</v>
      </c>
      <c r="C30" s="378">
        <f t="shared" si="4"/>
        <v>7.4</v>
      </c>
      <c r="D30" s="378" t="str">
        <f t="shared" si="4"/>
        <v>7.4 R</v>
      </c>
      <c r="E30" s="378" t="str">
        <f t="shared" si="4"/>
        <v>8.4 R</v>
      </c>
      <c r="F30" s="507" t="s">
        <v>782</v>
      </c>
      <c r="G30" s="541">
        <f t="shared" si="4"/>
        <v>10.199999999999999</v>
      </c>
      <c r="H30" s="507">
        <v>10.5</v>
      </c>
      <c r="I30" s="378" t="str">
        <f t="shared" si="5"/>
        <v>10.6 R</v>
      </c>
      <c r="J30" s="378" t="str">
        <f t="shared" si="5"/>
        <v>10.7 R</v>
      </c>
      <c r="K30" s="377"/>
      <c r="L30" s="392"/>
      <c r="M30" s="383"/>
    </row>
    <row r="31" spans="1:13">
      <c r="A31" s="379"/>
      <c r="B31" s="377" t="str">
        <f t="shared" si="4"/>
        <v>SCHMAT</v>
      </c>
      <c r="C31" s="377" t="str">
        <f t="shared" si="4"/>
        <v>SCHMAT</v>
      </c>
      <c r="D31" s="377" t="str">
        <f t="shared" si="4"/>
        <v>SCHMAT</v>
      </c>
      <c r="E31" s="377" t="str">
        <f t="shared" si="4"/>
        <v>SCHMAT</v>
      </c>
      <c r="F31" s="506" t="s">
        <v>498</v>
      </c>
      <c r="G31" s="377" t="str">
        <f t="shared" si="4"/>
        <v>SCHMAT</v>
      </c>
      <c r="H31" s="506" t="s">
        <v>498</v>
      </c>
      <c r="I31" s="377" t="str">
        <f t="shared" si="5"/>
        <v>SCHMAT</v>
      </c>
      <c r="J31" s="377" t="str">
        <f t="shared" si="5"/>
        <v>SCHMAT</v>
      </c>
      <c r="K31" s="377" t="s">
        <v>498</v>
      </c>
      <c r="L31" s="377" t="s">
        <v>498</v>
      </c>
      <c r="M31" s="383"/>
    </row>
    <row r="32" spans="1:13">
      <c r="A32" s="380" t="s">
        <v>16</v>
      </c>
      <c r="B32" s="382">
        <f t="shared" ref="B32:J32" si="6">ROUND(B5*$L32,0)</f>
        <v>0</v>
      </c>
      <c r="C32" s="382">
        <f t="shared" si="6"/>
        <v>0</v>
      </c>
      <c r="D32" s="382">
        <f t="shared" si="6"/>
        <v>0</v>
      </c>
      <c r="E32" s="382">
        <f t="shared" si="6"/>
        <v>0</v>
      </c>
      <c r="F32" s="382">
        <f t="shared" si="6"/>
        <v>0</v>
      </c>
      <c r="G32" s="382">
        <f t="shared" si="6"/>
        <v>0</v>
      </c>
      <c r="H32" s="382">
        <f t="shared" si="6"/>
        <v>0</v>
      </c>
      <c r="I32" s="382">
        <f t="shared" si="6"/>
        <v>0</v>
      </c>
      <c r="J32" s="382">
        <f t="shared" si="6"/>
        <v>0</v>
      </c>
      <c r="K32" s="382">
        <f t="shared" ref="K32:K47" si="7">SUM(B32:J32)</f>
        <v>0</v>
      </c>
      <c r="L32" s="393">
        <v>0</v>
      </c>
    </row>
    <row r="33" spans="1:13">
      <c r="A33" s="380" t="s">
        <v>102</v>
      </c>
      <c r="B33" s="382">
        <f t="shared" ref="B33:J33" si="8">ROUND(B6*$L33,0)</f>
        <v>0</v>
      </c>
      <c r="C33" s="382">
        <f t="shared" si="8"/>
        <v>0</v>
      </c>
      <c r="D33" s="382">
        <f t="shared" si="8"/>
        <v>0</v>
      </c>
      <c r="E33" s="382">
        <f t="shared" si="8"/>
        <v>0</v>
      </c>
      <c r="F33" s="382">
        <f t="shared" si="8"/>
        <v>0</v>
      </c>
      <c r="G33" s="382">
        <f t="shared" si="8"/>
        <v>0</v>
      </c>
      <c r="H33" s="382">
        <f t="shared" si="8"/>
        <v>0</v>
      </c>
      <c r="I33" s="382">
        <f t="shared" si="8"/>
        <v>0</v>
      </c>
      <c r="J33" s="382">
        <f t="shared" si="8"/>
        <v>0</v>
      </c>
      <c r="K33" s="382">
        <f t="shared" si="7"/>
        <v>0</v>
      </c>
      <c r="L33" s="393">
        <f>VLOOKUP(A33,'Allocation Factors'!$B$4:$P$88,15,FALSE)</f>
        <v>0</v>
      </c>
      <c r="M33" s="383"/>
    </row>
    <row r="34" spans="1:13">
      <c r="A34" s="380" t="s">
        <v>145</v>
      </c>
      <c r="B34" s="382">
        <f t="shared" ref="B34:J34" si="9">ROUND(B7*$L34,0)</f>
        <v>0</v>
      </c>
      <c r="C34" s="382">
        <f t="shared" si="9"/>
        <v>0</v>
      </c>
      <c r="D34" s="382">
        <f t="shared" si="9"/>
        <v>0</v>
      </c>
      <c r="E34" s="382">
        <f t="shared" si="9"/>
        <v>0</v>
      </c>
      <c r="F34" s="382">
        <f t="shared" si="9"/>
        <v>0</v>
      </c>
      <c r="G34" s="382">
        <f t="shared" si="9"/>
        <v>0</v>
      </c>
      <c r="H34" s="382">
        <f t="shared" si="9"/>
        <v>0</v>
      </c>
      <c r="I34" s="382">
        <f t="shared" si="9"/>
        <v>0</v>
      </c>
      <c r="J34" s="382">
        <f t="shared" si="9"/>
        <v>0</v>
      </c>
      <c r="K34" s="382">
        <f t="shared" si="7"/>
        <v>0</v>
      </c>
      <c r="L34" s="393">
        <f>VLOOKUP(A34,'Allocation Factors'!$B$4:$P$88,15,FALSE)</f>
        <v>0</v>
      </c>
    </row>
    <row r="35" spans="1:13">
      <c r="A35" s="380" t="s">
        <v>143</v>
      </c>
      <c r="B35" s="382">
        <f t="shared" ref="B35:J35" si="10">ROUND(B8*$L35,0)</f>
        <v>0</v>
      </c>
      <c r="C35" s="382">
        <f t="shared" si="10"/>
        <v>70226</v>
      </c>
      <c r="D35" s="382">
        <f t="shared" si="10"/>
        <v>0</v>
      </c>
      <c r="E35" s="382">
        <f t="shared" si="10"/>
        <v>-657</v>
      </c>
      <c r="F35" s="382">
        <f t="shared" si="10"/>
        <v>163043</v>
      </c>
      <c r="G35" s="382">
        <f t="shared" si="10"/>
        <v>0</v>
      </c>
      <c r="H35" s="382">
        <f t="shared" si="10"/>
        <v>572166</v>
      </c>
      <c r="I35" s="382">
        <f t="shared" si="10"/>
        <v>19190</v>
      </c>
      <c r="J35" s="382">
        <f t="shared" si="10"/>
        <v>0</v>
      </c>
      <c r="K35" s="382">
        <f t="shared" si="7"/>
        <v>823968</v>
      </c>
      <c r="L35" s="393">
        <f>VLOOKUP(A35,'Allocation Factors'!$B$4:$P$88,15,FALSE)</f>
        <v>0.22162982918040364</v>
      </c>
    </row>
    <row r="36" spans="1:13">
      <c r="A36" s="380" t="s">
        <v>19</v>
      </c>
      <c r="B36" s="382">
        <f t="shared" ref="B36:J36" si="11">ROUND(B9*$L36,0)</f>
        <v>-1506965</v>
      </c>
      <c r="C36" s="382">
        <f t="shared" si="11"/>
        <v>0</v>
      </c>
      <c r="D36" s="382">
        <f t="shared" si="11"/>
        <v>0</v>
      </c>
      <c r="E36" s="382">
        <f t="shared" si="11"/>
        <v>0</v>
      </c>
      <c r="F36" s="382">
        <f t="shared" si="11"/>
        <v>0</v>
      </c>
      <c r="G36" s="382">
        <f t="shared" si="11"/>
        <v>0</v>
      </c>
      <c r="H36" s="382">
        <f t="shared" si="11"/>
        <v>0</v>
      </c>
      <c r="I36" s="382">
        <f t="shared" si="11"/>
        <v>0</v>
      </c>
      <c r="J36" s="382">
        <f t="shared" si="11"/>
        <v>0</v>
      </c>
      <c r="K36" s="382">
        <f t="shared" si="7"/>
        <v>-1506965</v>
      </c>
      <c r="L36" s="393">
        <f>VLOOKUP(A36,'Allocation Factors'!$B$4:$P$88,15,FALSE)</f>
        <v>6.264027551852748E-2</v>
      </c>
    </row>
    <row r="37" spans="1:13">
      <c r="A37" s="380" t="s">
        <v>53</v>
      </c>
      <c r="B37" s="382">
        <f t="shared" ref="B37:J37" si="12">ROUND(B10*$L37,0)</f>
        <v>0</v>
      </c>
      <c r="C37" s="382">
        <f t="shared" si="12"/>
        <v>0</v>
      </c>
      <c r="D37" s="382">
        <f t="shared" si="12"/>
        <v>0</v>
      </c>
      <c r="E37" s="382">
        <f t="shared" si="12"/>
        <v>0</v>
      </c>
      <c r="F37" s="382">
        <f t="shared" si="12"/>
        <v>26355</v>
      </c>
      <c r="G37" s="382">
        <f t="shared" si="12"/>
        <v>0</v>
      </c>
      <c r="H37" s="382">
        <f t="shared" si="12"/>
        <v>0</v>
      </c>
      <c r="I37" s="382">
        <f t="shared" si="12"/>
        <v>0</v>
      </c>
      <c r="J37" s="382">
        <f t="shared" si="12"/>
        <v>0</v>
      </c>
      <c r="K37" s="382">
        <f t="shared" si="7"/>
        <v>26355</v>
      </c>
      <c r="L37" s="393">
        <f>VLOOKUP(A37,'Allocation Factors'!$B$4:$P$88,15,FALSE)</f>
        <v>6.742981175467383E-2</v>
      </c>
    </row>
    <row r="38" spans="1:13">
      <c r="A38" s="380" t="s">
        <v>784</v>
      </c>
      <c r="B38" s="382">
        <f t="shared" ref="B38:J38" si="13">ROUND(B11*$L38,0)</f>
        <v>0</v>
      </c>
      <c r="C38" s="382">
        <f t="shared" si="13"/>
        <v>0</v>
      </c>
      <c r="D38" s="382">
        <f t="shared" si="13"/>
        <v>0</v>
      </c>
      <c r="E38" s="382">
        <f t="shared" si="13"/>
        <v>0</v>
      </c>
      <c r="F38" s="382">
        <f t="shared" si="13"/>
        <v>0</v>
      </c>
      <c r="G38" s="382">
        <f t="shared" si="13"/>
        <v>0</v>
      </c>
      <c r="H38" s="382">
        <f t="shared" si="13"/>
        <v>0</v>
      </c>
      <c r="I38" s="382">
        <f t="shared" si="13"/>
        <v>0</v>
      </c>
      <c r="J38" s="382">
        <f t="shared" si="13"/>
        <v>0</v>
      </c>
      <c r="K38" s="382">
        <f t="shared" si="7"/>
        <v>0</v>
      </c>
      <c r="L38" s="393">
        <v>0</v>
      </c>
    </row>
    <row r="39" spans="1:13">
      <c r="A39" s="380" t="s">
        <v>151</v>
      </c>
      <c r="B39" s="382">
        <f t="shared" ref="B39:J39" si="14">ROUND(B12*$L39,0)</f>
        <v>0</v>
      </c>
      <c r="C39" s="382">
        <f t="shared" si="14"/>
        <v>0</v>
      </c>
      <c r="D39" s="382">
        <f t="shared" si="14"/>
        <v>0</v>
      </c>
      <c r="E39" s="382">
        <f t="shared" si="14"/>
        <v>0</v>
      </c>
      <c r="F39" s="382">
        <f t="shared" si="14"/>
        <v>490</v>
      </c>
      <c r="G39" s="382">
        <f t="shared" si="14"/>
        <v>418475</v>
      </c>
      <c r="H39" s="382">
        <f t="shared" si="14"/>
        <v>2380375</v>
      </c>
      <c r="I39" s="382">
        <f t="shared" si="14"/>
        <v>23871</v>
      </c>
      <c r="J39" s="382">
        <f t="shared" si="14"/>
        <v>80712</v>
      </c>
      <c r="K39" s="382">
        <f t="shared" si="7"/>
        <v>2903923</v>
      </c>
      <c r="L39" s="393">
        <f>VLOOKUP(A39,'Allocation Factors'!$B$4:$P$88,15,FALSE)</f>
        <v>0.22162982918040364</v>
      </c>
    </row>
    <row r="40" spans="1:13">
      <c r="A40" s="380" t="s">
        <v>28</v>
      </c>
      <c r="B40" s="382">
        <f t="shared" ref="B40:J40" si="15">ROUND(B13*$L40,0)</f>
        <v>0</v>
      </c>
      <c r="C40" s="382">
        <f t="shared" si="15"/>
        <v>0</v>
      </c>
      <c r="D40" s="382">
        <f t="shared" si="15"/>
        <v>0</v>
      </c>
      <c r="E40" s="382">
        <f t="shared" si="15"/>
        <v>0</v>
      </c>
      <c r="F40" s="382">
        <f t="shared" si="15"/>
        <v>0</v>
      </c>
      <c r="G40" s="382">
        <f t="shared" si="15"/>
        <v>0</v>
      </c>
      <c r="H40" s="382">
        <f t="shared" si="15"/>
        <v>0</v>
      </c>
      <c r="I40" s="382">
        <f t="shared" si="15"/>
        <v>0</v>
      </c>
      <c r="J40" s="382">
        <f t="shared" si="15"/>
        <v>0</v>
      </c>
      <c r="K40" s="382">
        <f t="shared" si="7"/>
        <v>0</v>
      </c>
      <c r="L40" s="393">
        <v>0</v>
      </c>
    </row>
    <row r="41" spans="1:13">
      <c r="A41" s="380" t="s">
        <v>18</v>
      </c>
      <c r="B41" s="382">
        <f t="shared" ref="B41:J41" si="16">ROUND(B14*$L41,0)</f>
        <v>-183094</v>
      </c>
      <c r="C41" s="382">
        <f t="shared" si="16"/>
        <v>-256202</v>
      </c>
      <c r="D41" s="382">
        <f t="shared" si="16"/>
        <v>-190169</v>
      </c>
      <c r="E41" s="382">
        <f t="shared" si="16"/>
        <v>-288496</v>
      </c>
      <c r="F41" s="382">
        <f t="shared" si="16"/>
        <v>-123125</v>
      </c>
      <c r="G41" s="382">
        <f t="shared" si="16"/>
        <v>0</v>
      </c>
      <c r="H41" s="382">
        <f t="shared" si="16"/>
        <v>0</v>
      </c>
      <c r="I41" s="382">
        <f t="shared" si="16"/>
        <v>0</v>
      </c>
      <c r="J41" s="382">
        <f t="shared" si="16"/>
        <v>0</v>
      </c>
      <c r="K41" s="382">
        <f t="shared" si="7"/>
        <v>-1041086</v>
      </c>
      <c r="L41" s="393">
        <f>VLOOKUP(A41,'Allocation Factors'!$B$4:$P$88,15,FALSE)</f>
        <v>7.9787774498314715E-2</v>
      </c>
    </row>
    <row r="42" spans="1:13">
      <c r="A42" s="380" t="s">
        <v>10</v>
      </c>
      <c r="B42" s="382">
        <f t="shared" ref="B42:J42" si="17">ROUND(B15*$L42,0)</f>
        <v>-514493</v>
      </c>
      <c r="C42" s="382">
        <f t="shared" si="17"/>
        <v>0</v>
      </c>
      <c r="D42" s="382">
        <f t="shared" si="17"/>
        <v>0</v>
      </c>
      <c r="E42" s="382">
        <f t="shared" si="17"/>
        <v>-411403</v>
      </c>
      <c r="F42" s="382">
        <f t="shared" si="17"/>
        <v>-91159</v>
      </c>
      <c r="G42" s="382">
        <f t="shared" si="17"/>
        <v>0</v>
      </c>
      <c r="H42" s="382">
        <f t="shared" si="17"/>
        <v>0</v>
      </c>
      <c r="I42" s="382">
        <f t="shared" si="17"/>
        <v>0</v>
      </c>
      <c r="J42" s="382">
        <f t="shared" si="17"/>
        <v>0</v>
      </c>
      <c r="K42" s="382">
        <f t="shared" si="7"/>
        <v>-1017055</v>
      </c>
      <c r="L42" s="393">
        <f>VLOOKUP(A42,'Allocation Factors'!$B$4:$P$88,15,FALSE)</f>
        <v>7.0845810240555085E-2</v>
      </c>
    </row>
    <row r="43" spans="1:13">
      <c r="A43" s="380" t="s">
        <v>15</v>
      </c>
      <c r="B43" s="382">
        <f t="shared" ref="B43:J43" si="18">ROUND(B16*$L43,0)</f>
        <v>9169664</v>
      </c>
      <c r="C43" s="382">
        <f t="shared" si="18"/>
        <v>0</v>
      </c>
      <c r="D43" s="382">
        <f t="shared" si="18"/>
        <v>0</v>
      </c>
      <c r="E43" s="382">
        <f t="shared" si="18"/>
        <v>0</v>
      </c>
      <c r="F43" s="382">
        <f t="shared" si="18"/>
        <v>0</v>
      </c>
      <c r="G43" s="382">
        <f t="shared" si="18"/>
        <v>0</v>
      </c>
      <c r="H43" s="382">
        <f t="shared" si="18"/>
        <v>0</v>
      </c>
      <c r="I43" s="382">
        <f t="shared" si="18"/>
        <v>0</v>
      </c>
      <c r="J43" s="382">
        <f t="shared" si="18"/>
        <v>0</v>
      </c>
      <c r="K43" s="382">
        <f t="shared" si="7"/>
        <v>9169664</v>
      </c>
      <c r="L43" s="393">
        <f>VLOOKUP(A43,'Allocation Factors'!$B$4:$P$88,15,FALSE)</f>
        <v>6.8841450639549967E-2</v>
      </c>
    </row>
    <row r="44" spans="1:13">
      <c r="A44" s="380" t="s">
        <v>20</v>
      </c>
      <c r="B44" s="382">
        <f t="shared" ref="B44:J44" si="19">ROUND(B17*$L44,0)</f>
        <v>-248655</v>
      </c>
      <c r="C44" s="382">
        <f t="shared" si="19"/>
        <v>0</v>
      </c>
      <c r="D44" s="382">
        <f t="shared" si="19"/>
        <v>0</v>
      </c>
      <c r="E44" s="382">
        <f t="shared" si="19"/>
        <v>0</v>
      </c>
      <c r="F44" s="382">
        <f t="shared" si="19"/>
        <v>0</v>
      </c>
      <c r="G44" s="382">
        <f t="shared" si="19"/>
        <v>0</v>
      </c>
      <c r="H44" s="382">
        <f t="shared" si="19"/>
        <v>0</v>
      </c>
      <c r="I44" s="382">
        <f t="shared" si="19"/>
        <v>0</v>
      </c>
      <c r="J44" s="382">
        <f t="shared" si="19"/>
        <v>0</v>
      </c>
      <c r="K44" s="382">
        <f t="shared" si="7"/>
        <v>-248655</v>
      </c>
      <c r="L44" s="393">
        <f>VLOOKUP(A44,'Allocation Factors'!$B$4:$P$88,15,FALSE)</f>
        <v>6.264027551852748E-2</v>
      </c>
    </row>
    <row r="45" spans="1:13">
      <c r="A45" s="380" t="s">
        <v>26</v>
      </c>
      <c r="B45" s="382">
        <f t="shared" ref="B45:J45" si="20">ROUND(B18*$L45,0)</f>
        <v>0</v>
      </c>
      <c r="C45" s="382">
        <f t="shared" si="20"/>
        <v>0</v>
      </c>
      <c r="D45" s="382">
        <f t="shared" si="20"/>
        <v>0</v>
      </c>
      <c r="E45" s="382">
        <f t="shared" si="20"/>
        <v>0</v>
      </c>
      <c r="F45" s="382">
        <f t="shared" si="20"/>
        <v>0</v>
      </c>
      <c r="G45" s="382">
        <f t="shared" si="20"/>
        <v>0</v>
      </c>
      <c r="H45" s="382">
        <f t="shared" si="20"/>
        <v>0</v>
      </c>
      <c r="I45" s="382">
        <f t="shared" si="20"/>
        <v>0</v>
      </c>
      <c r="J45" s="382">
        <f t="shared" si="20"/>
        <v>0</v>
      </c>
      <c r="K45" s="382">
        <f t="shared" si="7"/>
        <v>0</v>
      </c>
      <c r="L45" s="393">
        <v>0</v>
      </c>
    </row>
    <row r="46" spans="1:13">
      <c r="A46" s="380" t="s">
        <v>25</v>
      </c>
      <c r="B46" s="382">
        <f t="shared" ref="B46:J46" si="21">ROUND(B19*$L46,0)</f>
        <v>0</v>
      </c>
      <c r="C46" s="382">
        <f t="shared" si="21"/>
        <v>0</v>
      </c>
      <c r="D46" s="382">
        <f t="shared" si="21"/>
        <v>0</v>
      </c>
      <c r="E46" s="382">
        <f t="shared" si="21"/>
        <v>0</v>
      </c>
      <c r="F46" s="382">
        <f t="shared" si="21"/>
        <v>51774</v>
      </c>
      <c r="G46" s="382">
        <f t="shared" si="21"/>
        <v>0</v>
      </c>
      <c r="H46" s="382">
        <f t="shared" si="21"/>
        <v>0</v>
      </c>
      <c r="I46" s="382">
        <f t="shared" si="21"/>
        <v>0</v>
      </c>
      <c r="J46" s="382">
        <f t="shared" si="21"/>
        <v>0</v>
      </c>
      <c r="K46" s="382">
        <f t="shared" si="7"/>
        <v>51774</v>
      </c>
      <c r="L46" s="393">
        <v>1</v>
      </c>
    </row>
    <row r="47" spans="1:13">
      <c r="A47" s="380" t="s">
        <v>783</v>
      </c>
      <c r="B47" s="382">
        <f t="shared" ref="B47:J47" si="22">ROUND(B20*$L47,0)</f>
        <v>0</v>
      </c>
      <c r="C47" s="382">
        <f t="shared" si="22"/>
        <v>0</v>
      </c>
      <c r="D47" s="382">
        <f t="shared" si="22"/>
        <v>0</v>
      </c>
      <c r="E47" s="382">
        <f t="shared" si="22"/>
        <v>0</v>
      </c>
      <c r="F47" s="382">
        <f t="shared" si="22"/>
        <v>0</v>
      </c>
      <c r="G47" s="382">
        <f t="shared" si="22"/>
        <v>0</v>
      </c>
      <c r="H47" s="382">
        <f t="shared" si="22"/>
        <v>0</v>
      </c>
      <c r="I47" s="382">
        <f t="shared" si="22"/>
        <v>0</v>
      </c>
      <c r="J47" s="382">
        <f t="shared" si="22"/>
        <v>0</v>
      </c>
      <c r="K47" s="382">
        <f t="shared" si="7"/>
        <v>0</v>
      </c>
      <c r="L47" s="393">
        <v>0</v>
      </c>
    </row>
    <row r="48" spans="1:13">
      <c r="A48" s="384" t="s">
        <v>499</v>
      </c>
      <c r="B48" s="385">
        <f t="shared" ref="B48:K48" si="23">SUM(B32:B47)</f>
        <v>6716457</v>
      </c>
      <c r="C48" s="385">
        <f t="shared" si="23"/>
        <v>-185976</v>
      </c>
      <c r="D48" s="385">
        <f t="shared" si="23"/>
        <v>-190169</v>
      </c>
      <c r="E48" s="385">
        <f t="shared" si="23"/>
        <v>-700556</v>
      </c>
      <c r="F48" s="385">
        <f t="shared" ref="F48" si="24">SUM(F32:F47)</f>
        <v>27378</v>
      </c>
      <c r="G48" s="385">
        <f t="shared" si="23"/>
        <v>418475</v>
      </c>
      <c r="H48" s="385">
        <f t="shared" si="23"/>
        <v>2952541</v>
      </c>
      <c r="I48" s="385">
        <f t="shared" si="23"/>
        <v>43061</v>
      </c>
      <c r="J48" s="385">
        <f t="shared" si="23"/>
        <v>80712</v>
      </c>
      <c r="K48" s="385">
        <f t="shared" si="23"/>
        <v>9161923</v>
      </c>
      <c r="L48" s="414"/>
    </row>
    <row r="49" spans="1:12">
      <c r="B49" s="386"/>
      <c r="C49" s="386"/>
      <c r="D49" s="386"/>
      <c r="E49" s="386"/>
      <c r="F49" s="386"/>
      <c r="G49" s="386"/>
      <c r="H49" s="386"/>
      <c r="I49" s="386"/>
      <c r="J49" s="386"/>
    </row>
    <row r="50" spans="1:12">
      <c r="A50" s="538" t="s">
        <v>11</v>
      </c>
      <c r="B50" s="508">
        <f>ROUND(B23*$L$50,0)</f>
        <v>-801241</v>
      </c>
      <c r="C50" s="508">
        <f>ROUND(C23*$L$50,0)</f>
        <v>0</v>
      </c>
      <c r="D50" s="508">
        <f>ROUND(D23*$L$50,0)</f>
        <v>0</v>
      </c>
      <c r="E50" s="508">
        <v>0</v>
      </c>
      <c r="F50" s="508">
        <f>ROUND(F23*$L$50,0)</f>
        <v>0</v>
      </c>
      <c r="G50" s="508">
        <f>ROUND(G23*$L$50,0)</f>
        <v>0</v>
      </c>
      <c r="H50" s="508">
        <f>ROUND(H23*$L$50,0)</f>
        <v>0</v>
      </c>
      <c r="I50" s="508">
        <f>ROUND(I23*$L$50,0)</f>
        <v>0</v>
      </c>
      <c r="J50" s="508">
        <f>ROUND(J23*$L$50,0)</f>
        <v>0</v>
      </c>
      <c r="K50" s="508">
        <f>SUM(B50:J50)</f>
        <v>-801241</v>
      </c>
      <c r="L50" s="539">
        <f>VLOOKUP(A50,'Allocation Factors'!$B$4:$P$88,15,FALSE)</f>
        <v>6.946105534858768E-2</v>
      </c>
    </row>
    <row r="51" spans="1:12">
      <c r="A51" s="172"/>
      <c r="B51" s="172"/>
      <c r="C51" s="172"/>
      <c r="D51" s="172"/>
      <c r="E51" s="172"/>
      <c r="F51" s="388"/>
      <c r="G51" s="388"/>
      <c r="H51" s="388"/>
      <c r="I51" s="388"/>
      <c r="J51" s="388"/>
    </row>
    <row r="52" spans="1:12">
      <c r="A52" s="384" t="s">
        <v>500</v>
      </c>
      <c r="B52" s="385">
        <f>+B50+B48</f>
        <v>5915216</v>
      </c>
      <c r="C52" s="385">
        <f>+C50+C48</f>
        <v>-185976</v>
      </c>
      <c r="D52" s="385">
        <f>+D50+D48</f>
        <v>-190169</v>
      </c>
      <c r="E52" s="385">
        <f>+E50+E48</f>
        <v>-700556</v>
      </c>
      <c r="F52" s="385">
        <f t="shared" ref="F52" si="25">+F50+F48</f>
        <v>27378</v>
      </c>
      <c r="G52" s="385">
        <f t="shared" ref="G52" si="26">+G50+G48</f>
        <v>418475</v>
      </c>
      <c r="H52" s="385">
        <f>+H50+H48</f>
        <v>2952541</v>
      </c>
      <c r="I52" s="385">
        <f t="shared" ref="I52:J52" si="27">+I50+I48</f>
        <v>43061</v>
      </c>
      <c r="J52" s="385">
        <f t="shared" si="27"/>
        <v>80712</v>
      </c>
      <c r="K52" s="385">
        <f>+K50+K48</f>
        <v>8360682</v>
      </c>
      <c r="L52" s="414"/>
    </row>
  </sheetData>
  <pageMargins left="0.7" right="0.7" top="0.75" bottom="0.75" header="0.3" footer="0.3"/>
  <pageSetup paperSize="3" scale="90" orientation="landscape" r:id="rId1"/>
  <headerFooter>
    <oddHeader>&amp;L&amp;"Arial,Bold"&amp;10PacifiCorp 
Washington General Rate Case - Rebuttal
Twelve Months Ending December 31, 2024</oddHeader>
    <oddFooter>&amp;L&amp;"Arial,Bold"&amp;10&amp;A&amp;R&amp;"Arial,Bold"&amp;10Page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L74"/>
  <sheetViews>
    <sheetView zoomScale="80" zoomScaleNormal="80" workbookViewId="0">
      <selection activeCell="A5" sqref="A5"/>
    </sheetView>
  </sheetViews>
  <sheetFormatPr defaultColWidth="9.140625" defaultRowHeight="12.75"/>
  <cols>
    <col min="1" max="1" width="21.140625" style="86" customWidth="1"/>
    <col min="2" max="8" width="18.7109375" style="86" customWidth="1"/>
    <col min="9" max="12" width="15.5703125" style="86" customWidth="1"/>
    <col min="13" max="16384" width="9.140625" style="86"/>
  </cols>
  <sheetData>
    <row r="2" spans="1:12" ht="75.75" customHeight="1">
      <c r="A2" s="374" t="s">
        <v>2</v>
      </c>
      <c r="B2" s="375" t="s">
        <v>777</v>
      </c>
      <c r="C2" s="375" t="s">
        <v>772</v>
      </c>
      <c r="D2" s="375" t="s">
        <v>773</v>
      </c>
      <c r="E2" s="375" t="s">
        <v>776</v>
      </c>
      <c r="F2" s="505" t="s">
        <v>781</v>
      </c>
      <c r="G2" s="375" t="s">
        <v>779</v>
      </c>
      <c r="H2" s="375" t="s">
        <v>780</v>
      </c>
      <c r="I2" s="375" t="s">
        <v>78</v>
      </c>
    </row>
    <row r="3" spans="1:12">
      <c r="A3" s="392"/>
      <c r="B3" s="507">
        <v>7.4</v>
      </c>
      <c r="C3" s="507">
        <v>7.4</v>
      </c>
      <c r="D3" s="507" t="s">
        <v>798</v>
      </c>
      <c r="E3" s="378" t="s">
        <v>801</v>
      </c>
      <c r="F3" s="506" t="s">
        <v>801</v>
      </c>
      <c r="G3" s="377" t="s">
        <v>797</v>
      </c>
      <c r="H3" s="377" t="s">
        <v>795</v>
      </c>
      <c r="I3" s="377"/>
    </row>
    <row r="4" spans="1:12">
      <c r="A4" s="395"/>
      <c r="B4" s="377" t="s">
        <v>502</v>
      </c>
      <c r="C4" s="377" t="s">
        <v>502</v>
      </c>
      <c r="D4" s="377" t="s">
        <v>502</v>
      </c>
      <c r="E4" s="377" t="s">
        <v>502</v>
      </c>
      <c r="F4" s="377" t="s">
        <v>502</v>
      </c>
      <c r="G4" s="377" t="s">
        <v>502</v>
      </c>
      <c r="H4" s="377" t="s">
        <v>502</v>
      </c>
      <c r="I4" s="377" t="s">
        <v>502</v>
      </c>
    </row>
    <row r="5" spans="1:12">
      <c r="A5" s="380" t="s">
        <v>16</v>
      </c>
      <c r="B5" s="503">
        <v>0</v>
      </c>
      <c r="C5" s="503">
        <v>0</v>
      </c>
      <c r="D5" s="503">
        <v>0</v>
      </c>
      <c r="E5" s="503">
        <v>0</v>
      </c>
      <c r="F5" s="503">
        <v>-580338</v>
      </c>
      <c r="G5" s="503">
        <v>0</v>
      </c>
      <c r="H5" s="503">
        <v>0</v>
      </c>
      <c r="I5" s="503">
        <f t="shared" ref="I5:I20" si="0">SUM(B5:H5)</f>
        <v>-580338</v>
      </c>
    </row>
    <row r="6" spans="1:12">
      <c r="A6" s="380" t="s">
        <v>102</v>
      </c>
      <c r="B6" s="503">
        <v>0</v>
      </c>
      <c r="C6" s="503">
        <v>0</v>
      </c>
      <c r="D6" s="503">
        <v>0</v>
      </c>
      <c r="E6" s="503">
        <v>0</v>
      </c>
      <c r="F6" s="503">
        <v>-8388</v>
      </c>
      <c r="G6" s="503">
        <v>0</v>
      </c>
      <c r="H6" s="503">
        <v>0</v>
      </c>
      <c r="I6" s="503">
        <f t="shared" si="0"/>
        <v>-8388</v>
      </c>
    </row>
    <row r="7" spans="1:12">
      <c r="A7" s="380" t="s">
        <v>145</v>
      </c>
      <c r="B7" s="503">
        <v>0</v>
      </c>
      <c r="C7" s="503">
        <v>467359</v>
      </c>
      <c r="D7" s="503">
        <v>0</v>
      </c>
      <c r="E7" s="503">
        <v>0</v>
      </c>
      <c r="F7" s="503">
        <v>-265595</v>
      </c>
      <c r="G7" s="503">
        <v>0</v>
      </c>
      <c r="H7" s="503">
        <v>0</v>
      </c>
      <c r="I7" s="503">
        <f t="shared" si="0"/>
        <v>201764</v>
      </c>
    </row>
    <row r="8" spans="1:12">
      <c r="A8" s="380" t="s">
        <v>143</v>
      </c>
      <c r="B8" s="503">
        <v>0</v>
      </c>
      <c r="C8" s="503">
        <v>32164</v>
      </c>
      <c r="D8" s="503">
        <v>0</v>
      </c>
      <c r="E8" s="503">
        <v>14919</v>
      </c>
      <c r="F8" s="503">
        <v>-1361497</v>
      </c>
      <c r="G8" s="503">
        <v>-296679</v>
      </c>
      <c r="H8" s="503">
        <v>0</v>
      </c>
      <c r="I8" s="503">
        <f t="shared" si="0"/>
        <v>-1611093</v>
      </c>
    </row>
    <row r="9" spans="1:12">
      <c r="A9" s="380" t="s">
        <v>785</v>
      </c>
      <c r="B9" s="503">
        <v>0</v>
      </c>
      <c r="C9" s="503">
        <v>0</v>
      </c>
      <c r="D9" s="503">
        <v>0</v>
      </c>
      <c r="E9" s="503">
        <v>0</v>
      </c>
      <c r="F9" s="503">
        <v>-907835</v>
      </c>
      <c r="G9" s="503">
        <v>0</v>
      </c>
      <c r="H9" s="503">
        <v>0</v>
      </c>
      <c r="I9" s="503">
        <f t="shared" si="0"/>
        <v>-907835</v>
      </c>
    </row>
    <row r="10" spans="1:12">
      <c r="A10" s="380" t="s">
        <v>28</v>
      </c>
      <c r="B10" s="503">
        <v>0</v>
      </c>
      <c r="C10" s="503">
        <v>0</v>
      </c>
      <c r="D10" s="503">
        <v>0</v>
      </c>
      <c r="E10" s="503">
        <v>0</v>
      </c>
      <c r="F10" s="503">
        <v>-910645</v>
      </c>
      <c r="G10" s="503">
        <v>0</v>
      </c>
      <c r="H10" s="503">
        <v>0</v>
      </c>
      <c r="I10" s="503">
        <f t="shared" si="0"/>
        <v>-910645</v>
      </c>
    </row>
    <row r="11" spans="1:12">
      <c r="A11" s="380" t="s">
        <v>45</v>
      </c>
      <c r="B11" s="503">
        <v>43992367</v>
      </c>
      <c r="C11" s="503">
        <v>0</v>
      </c>
      <c r="D11" s="503">
        <v>0</v>
      </c>
      <c r="E11" s="503">
        <v>0</v>
      </c>
      <c r="F11" s="503">
        <v>0</v>
      </c>
      <c r="G11" s="503">
        <v>0</v>
      </c>
      <c r="H11" s="503">
        <v>0</v>
      </c>
      <c r="I11" s="503">
        <f t="shared" si="0"/>
        <v>43992367</v>
      </c>
    </row>
    <row r="12" spans="1:12">
      <c r="A12" s="380" t="s">
        <v>784</v>
      </c>
      <c r="B12" s="503">
        <v>0</v>
      </c>
      <c r="C12" s="503">
        <v>0</v>
      </c>
      <c r="D12" s="503">
        <v>0</v>
      </c>
      <c r="E12" s="503">
        <v>0</v>
      </c>
      <c r="F12" s="503">
        <v>56085</v>
      </c>
      <c r="G12" s="503">
        <v>0</v>
      </c>
      <c r="H12" s="503">
        <v>0</v>
      </c>
      <c r="I12" s="503">
        <f t="shared" si="0"/>
        <v>56085</v>
      </c>
    </row>
    <row r="13" spans="1:12">
      <c r="A13" s="380" t="s">
        <v>151</v>
      </c>
      <c r="B13" s="503">
        <v>0</v>
      </c>
      <c r="C13" s="503">
        <v>0</v>
      </c>
      <c r="D13" s="503">
        <v>0</v>
      </c>
      <c r="E13" s="503">
        <v>0</v>
      </c>
      <c r="F13" s="503">
        <v>-19702</v>
      </c>
      <c r="G13" s="503">
        <v>-915124</v>
      </c>
      <c r="H13" s="503">
        <v>-2252901</v>
      </c>
      <c r="I13" s="503">
        <f t="shared" si="0"/>
        <v>-3187727</v>
      </c>
    </row>
    <row r="14" spans="1:12">
      <c r="A14" s="380" t="s">
        <v>18</v>
      </c>
      <c r="B14" s="503">
        <v>26635990</v>
      </c>
      <c r="C14" s="503">
        <f>-C7-C8</f>
        <v>-499523</v>
      </c>
      <c r="D14" s="503">
        <v>-10098072</v>
      </c>
      <c r="E14" s="503">
        <v>12343409</v>
      </c>
      <c r="F14" s="503">
        <v>5889460</v>
      </c>
      <c r="G14" s="503">
        <v>0</v>
      </c>
      <c r="H14" s="503">
        <v>0</v>
      </c>
      <c r="I14" s="503">
        <f t="shared" si="0"/>
        <v>34271264</v>
      </c>
      <c r="K14" s="405"/>
      <c r="L14" s="351"/>
    </row>
    <row r="15" spans="1:12">
      <c r="A15" s="380" t="s">
        <v>537</v>
      </c>
      <c r="B15" s="503">
        <v>-81347806</v>
      </c>
      <c r="C15" s="503">
        <v>0</v>
      </c>
      <c r="D15" s="503">
        <v>0</v>
      </c>
      <c r="E15" s="503">
        <v>0</v>
      </c>
      <c r="F15" s="503">
        <v>0</v>
      </c>
      <c r="G15" s="503">
        <v>0</v>
      </c>
      <c r="H15" s="503">
        <v>0</v>
      </c>
      <c r="I15" s="503">
        <f t="shared" si="0"/>
        <v>-81347806</v>
      </c>
    </row>
    <row r="16" spans="1:12">
      <c r="A16" s="380" t="s">
        <v>538</v>
      </c>
      <c r="B16" s="503">
        <v>-181470202</v>
      </c>
      <c r="C16" s="503">
        <v>0</v>
      </c>
      <c r="D16" s="503">
        <v>0</v>
      </c>
      <c r="E16" s="503">
        <v>0</v>
      </c>
      <c r="F16" s="503">
        <v>0</v>
      </c>
      <c r="G16" s="503">
        <v>0</v>
      </c>
      <c r="H16" s="503">
        <v>0</v>
      </c>
      <c r="I16" s="503">
        <f t="shared" si="0"/>
        <v>-181470202</v>
      </c>
    </row>
    <row r="17" spans="1:11">
      <c r="A17" s="380" t="s">
        <v>10</v>
      </c>
      <c r="B17" s="503">
        <v>9611130</v>
      </c>
      <c r="C17" s="503">
        <v>0</v>
      </c>
      <c r="D17" s="503">
        <v>0</v>
      </c>
      <c r="E17" s="503">
        <v>50316954</v>
      </c>
      <c r="F17" s="503">
        <v>3616549</v>
      </c>
      <c r="G17" s="503">
        <v>0</v>
      </c>
      <c r="H17" s="503">
        <v>0</v>
      </c>
      <c r="I17" s="503">
        <f t="shared" si="0"/>
        <v>63544633</v>
      </c>
    </row>
    <row r="18" spans="1:11">
      <c r="A18" s="380" t="s">
        <v>25</v>
      </c>
      <c r="B18" s="503">
        <v>0</v>
      </c>
      <c r="C18" s="503">
        <v>0</v>
      </c>
      <c r="D18" s="503">
        <v>0</v>
      </c>
      <c r="E18" s="503">
        <v>0</v>
      </c>
      <c r="F18" s="503">
        <v>-118361</v>
      </c>
      <c r="G18" s="503">
        <v>0</v>
      </c>
      <c r="H18" s="503">
        <v>0</v>
      </c>
      <c r="I18" s="503">
        <f t="shared" si="0"/>
        <v>-118361</v>
      </c>
    </row>
    <row r="19" spans="1:11">
      <c r="A19" s="380" t="s">
        <v>30</v>
      </c>
      <c r="B19" s="503">
        <v>0</v>
      </c>
      <c r="C19" s="503">
        <v>0</v>
      </c>
      <c r="D19" s="503">
        <v>0</v>
      </c>
      <c r="E19" s="503">
        <v>0</v>
      </c>
      <c r="F19" s="503">
        <v>-815249</v>
      </c>
      <c r="G19" s="503">
        <v>0</v>
      </c>
      <c r="H19" s="503">
        <v>0</v>
      </c>
      <c r="I19" s="503">
        <f t="shared" si="0"/>
        <v>-815249</v>
      </c>
    </row>
    <row r="20" spans="1:11">
      <c r="A20" s="380" t="s">
        <v>26</v>
      </c>
      <c r="B20" s="503">
        <v>0</v>
      </c>
      <c r="C20" s="503">
        <v>0</v>
      </c>
      <c r="D20" s="503">
        <v>0</v>
      </c>
      <c r="E20" s="503">
        <v>0</v>
      </c>
      <c r="F20" s="503">
        <v>1579340</v>
      </c>
      <c r="G20" s="503">
        <v>0</v>
      </c>
      <c r="H20" s="503">
        <v>0</v>
      </c>
      <c r="I20" s="503">
        <f t="shared" si="0"/>
        <v>1579340</v>
      </c>
    </row>
    <row r="21" spans="1:11">
      <c r="A21" s="384" t="s">
        <v>499</v>
      </c>
      <c r="B21" s="385">
        <f t="shared" ref="B21:I21" si="1">SUM(B5:B20)</f>
        <v>-182578521</v>
      </c>
      <c r="C21" s="385">
        <f t="shared" si="1"/>
        <v>0</v>
      </c>
      <c r="D21" s="385">
        <f t="shared" si="1"/>
        <v>-10098072</v>
      </c>
      <c r="E21" s="385">
        <f t="shared" si="1"/>
        <v>62675282</v>
      </c>
      <c r="F21" s="385">
        <f>SUM(F5:F20)</f>
        <v>6153824</v>
      </c>
      <c r="G21" s="385">
        <f t="shared" si="1"/>
        <v>-1211803</v>
      </c>
      <c r="H21" s="385">
        <f t="shared" si="1"/>
        <v>-2252901</v>
      </c>
      <c r="I21" s="385">
        <f t="shared" si="1"/>
        <v>-127312191</v>
      </c>
    </row>
    <row r="22" spans="1:11">
      <c r="B22" s="397"/>
      <c r="C22" s="397"/>
      <c r="D22" s="397"/>
      <c r="E22" s="397"/>
      <c r="F22" s="397"/>
      <c r="G22" s="397"/>
      <c r="H22" s="397"/>
    </row>
    <row r="23" spans="1:11">
      <c r="A23" s="384" t="s">
        <v>41</v>
      </c>
      <c r="B23" s="515">
        <v>42876170</v>
      </c>
      <c r="C23" s="508">
        <v>0</v>
      </c>
      <c r="D23" s="508">
        <v>0</v>
      </c>
      <c r="E23" s="431">
        <v>0</v>
      </c>
      <c r="F23" s="387">
        <v>0</v>
      </c>
      <c r="G23" s="387">
        <v>0</v>
      </c>
      <c r="H23" s="387">
        <v>0</v>
      </c>
      <c r="I23" s="387">
        <f>SUM(B23:H23)</f>
        <v>42876170</v>
      </c>
    </row>
    <row r="25" spans="1:11">
      <c r="A25" s="384" t="s">
        <v>503</v>
      </c>
      <c r="B25" s="385">
        <f>+B23+B21</f>
        <v>-139702351</v>
      </c>
      <c r="C25" s="385">
        <f>+C23+C21</f>
        <v>0</v>
      </c>
      <c r="D25" s="385">
        <f>+D23+D21</f>
        <v>-10098072</v>
      </c>
      <c r="E25" s="385">
        <f>+E23+E21</f>
        <v>62675282</v>
      </c>
      <c r="F25" s="385">
        <f t="shared" ref="F25" si="2">+F23+F21</f>
        <v>6153824</v>
      </c>
      <c r="G25" s="385">
        <f t="shared" ref="G25:I25" si="3">+G23+G21</f>
        <v>-1211803</v>
      </c>
      <c r="H25" s="385">
        <f t="shared" si="3"/>
        <v>-2252901</v>
      </c>
      <c r="I25" s="385">
        <f t="shared" si="3"/>
        <v>-84436021</v>
      </c>
      <c r="K25" s="429"/>
    </row>
    <row r="29" spans="1:11" ht="69.75" customHeight="1">
      <c r="A29" s="374" t="s">
        <v>753</v>
      </c>
      <c r="B29" s="375" t="str">
        <f t="shared" ref="B29:H31" si="4">B2</f>
        <v>PowerTax ADIT Adjustment
Year 1</v>
      </c>
      <c r="C29" s="375" t="str">
        <f t="shared" si="4"/>
        <v>PowerTax ADIT Adjustment - WIJAM Reallocation 2024</v>
      </c>
      <c r="D29" s="375" t="str">
        <f t="shared" si="4"/>
        <v>PowerTax ADIT Adjustment - Remove Labor Day Wildfire Restoration 2024</v>
      </c>
      <c r="E29" s="375" t="str">
        <f t="shared" si="4"/>
        <v>Proforma Major Plant Additions
Year 1</v>
      </c>
      <c r="F29" s="505" t="s">
        <v>781</v>
      </c>
      <c r="G29" s="375" t="str">
        <f t="shared" si="4"/>
        <v>Pro Forma JB Units 3, 4 and Colstrip 4 Additions
Year 1</v>
      </c>
      <c r="H29" s="375" t="str">
        <f t="shared" si="4"/>
        <v>Pro Forma JB Units 1 &amp; 2 Additions
Year 1</v>
      </c>
      <c r="I29" s="375" t="s">
        <v>78</v>
      </c>
      <c r="J29" s="375" t="s">
        <v>501</v>
      </c>
    </row>
    <row r="30" spans="1:11">
      <c r="A30" s="392"/>
      <c r="B30" s="377">
        <f t="shared" si="4"/>
        <v>7.4</v>
      </c>
      <c r="C30" s="377">
        <f t="shared" si="4"/>
        <v>7.4</v>
      </c>
      <c r="D30" s="377" t="str">
        <f t="shared" si="4"/>
        <v>7.4 R</v>
      </c>
      <c r="E30" s="377" t="str">
        <f t="shared" si="4"/>
        <v>8.4 R</v>
      </c>
      <c r="F30" s="506" t="s">
        <v>782</v>
      </c>
      <c r="G30" s="377" t="str">
        <f t="shared" si="4"/>
        <v>10.6 R</v>
      </c>
      <c r="H30" s="377" t="str">
        <f t="shared" si="4"/>
        <v>10.7 R</v>
      </c>
      <c r="I30" s="377"/>
      <c r="J30" s="392"/>
    </row>
    <row r="31" spans="1:11">
      <c r="A31" s="395"/>
      <c r="B31" s="377" t="str">
        <f t="shared" si="4"/>
        <v>SCHMDT</v>
      </c>
      <c r="C31" s="377" t="str">
        <f t="shared" si="4"/>
        <v>SCHMDT</v>
      </c>
      <c r="D31" s="377" t="str">
        <f t="shared" si="4"/>
        <v>SCHMDT</v>
      </c>
      <c r="E31" s="377" t="str">
        <f t="shared" si="4"/>
        <v>SCHMDT</v>
      </c>
      <c r="F31" s="377" t="str">
        <f>F4</f>
        <v>SCHMDT</v>
      </c>
      <c r="G31" s="377" t="str">
        <f t="shared" si="4"/>
        <v>SCHMDT</v>
      </c>
      <c r="H31" s="377" t="str">
        <f t="shared" si="4"/>
        <v>SCHMDT</v>
      </c>
      <c r="I31" s="377" t="s">
        <v>502</v>
      </c>
      <c r="J31" s="377" t="s">
        <v>502</v>
      </c>
    </row>
    <row r="32" spans="1:11">
      <c r="A32" s="380" t="s">
        <v>16</v>
      </c>
      <c r="B32" s="382">
        <f t="shared" ref="B32:H41" si="5">ROUND(B5*$J32,0)</f>
        <v>0</v>
      </c>
      <c r="C32" s="382">
        <f t="shared" si="5"/>
        <v>0</v>
      </c>
      <c r="D32" s="382">
        <f t="shared" si="5"/>
        <v>0</v>
      </c>
      <c r="E32" s="382">
        <f t="shared" si="5"/>
        <v>0</v>
      </c>
      <c r="F32" s="382">
        <f t="shared" si="5"/>
        <v>0</v>
      </c>
      <c r="G32" s="382">
        <f t="shared" si="5"/>
        <v>0</v>
      </c>
      <c r="H32" s="382">
        <f t="shared" si="5"/>
        <v>0</v>
      </c>
      <c r="I32" s="382">
        <f t="shared" ref="I32:I47" si="6">SUM(B32:H32)</f>
        <v>0</v>
      </c>
      <c r="J32" s="393">
        <v>0</v>
      </c>
    </row>
    <row r="33" spans="1:10">
      <c r="A33" s="380" t="s">
        <v>102</v>
      </c>
      <c r="B33" s="382">
        <f t="shared" si="5"/>
        <v>0</v>
      </c>
      <c r="C33" s="382">
        <f t="shared" si="5"/>
        <v>0</v>
      </c>
      <c r="D33" s="382">
        <f t="shared" si="5"/>
        <v>0</v>
      </c>
      <c r="E33" s="382">
        <f t="shared" si="5"/>
        <v>0</v>
      </c>
      <c r="F33" s="382">
        <f t="shared" si="5"/>
        <v>0</v>
      </c>
      <c r="G33" s="382">
        <f t="shared" si="5"/>
        <v>0</v>
      </c>
      <c r="H33" s="382">
        <f t="shared" si="5"/>
        <v>0</v>
      </c>
      <c r="I33" s="382">
        <f t="shared" si="6"/>
        <v>0</v>
      </c>
      <c r="J33" s="393">
        <f>VLOOKUP(A33,'Allocation Factors'!$B$4:$P$88,15,FALSE)</f>
        <v>0</v>
      </c>
    </row>
    <row r="34" spans="1:10">
      <c r="A34" s="380" t="s">
        <v>145</v>
      </c>
      <c r="B34" s="382">
        <f t="shared" si="5"/>
        <v>0</v>
      </c>
      <c r="C34" s="382">
        <f t="shared" si="5"/>
        <v>0</v>
      </c>
      <c r="D34" s="382">
        <f t="shared" si="5"/>
        <v>0</v>
      </c>
      <c r="E34" s="382">
        <f t="shared" si="5"/>
        <v>0</v>
      </c>
      <c r="F34" s="382">
        <f t="shared" si="5"/>
        <v>0</v>
      </c>
      <c r="G34" s="382">
        <f t="shared" si="5"/>
        <v>0</v>
      </c>
      <c r="H34" s="382">
        <f t="shared" si="5"/>
        <v>0</v>
      </c>
      <c r="I34" s="382">
        <f t="shared" si="6"/>
        <v>0</v>
      </c>
      <c r="J34" s="393">
        <f>VLOOKUP(A34,'Allocation Factors'!$B$4:$P$88,15,FALSE)</f>
        <v>0</v>
      </c>
    </row>
    <row r="35" spans="1:10">
      <c r="A35" s="380" t="s">
        <v>143</v>
      </c>
      <c r="B35" s="382">
        <f t="shared" si="5"/>
        <v>0</v>
      </c>
      <c r="C35" s="382">
        <f t="shared" si="5"/>
        <v>7129</v>
      </c>
      <c r="D35" s="382">
        <f t="shared" si="5"/>
        <v>0</v>
      </c>
      <c r="E35" s="382">
        <f t="shared" si="5"/>
        <v>3306</v>
      </c>
      <c r="F35" s="382">
        <f t="shared" si="5"/>
        <v>-301748</v>
      </c>
      <c r="G35" s="382">
        <f t="shared" si="5"/>
        <v>-65753</v>
      </c>
      <c r="H35" s="382">
        <f t="shared" si="5"/>
        <v>0</v>
      </c>
      <c r="I35" s="382">
        <f t="shared" si="6"/>
        <v>-357066</v>
      </c>
      <c r="J35" s="393">
        <f>VLOOKUP(A35,'Allocation Factors'!$B$4:$P$88,15,FALSE)</f>
        <v>0.22162982918040364</v>
      </c>
    </row>
    <row r="36" spans="1:10">
      <c r="A36" s="380" t="s">
        <v>53</v>
      </c>
      <c r="B36" s="382">
        <f t="shared" si="5"/>
        <v>0</v>
      </c>
      <c r="C36" s="382">
        <f t="shared" si="5"/>
        <v>0</v>
      </c>
      <c r="D36" s="382">
        <f t="shared" si="5"/>
        <v>0</v>
      </c>
      <c r="E36" s="382">
        <f t="shared" si="5"/>
        <v>0</v>
      </c>
      <c r="F36" s="382">
        <f t="shared" si="5"/>
        <v>-61215</v>
      </c>
      <c r="G36" s="382">
        <f t="shared" si="5"/>
        <v>0</v>
      </c>
      <c r="H36" s="382">
        <f t="shared" si="5"/>
        <v>0</v>
      </c>
      <c r="I36" s="382">
        <f t="shared" si="6"/>
        <v>-61215</v>
      </c>
      <c r="J36" s="393">
        <f>VLOOKUP(A36,'Allocation Factors'!$B$4:$P$88,15,FALSE)</f>
        <v>6.742981175467383E-2</v>
      </c>
    </row>
    <row r="37" spans="1:10">
      <c r="A37" s="380" t="s">
        <v>28</v>
      </c>
      <c r="B37" s="382">
        <f t="shared" si="5"/>
        <v>0</v>
      </c>
      <c r="C37" s="382">
        <f t="shared" si="5"/>
        <v>0</v>
      </c>
      <c r="D37" s="382">
        <f t="shared" si="5"/>
        <v>0</v>
      </c>
      <c r="E37" s="382">
        <f t="shared" si="5"/>
        <v>0</v>
      </c>
      <c r="F37" s="382">
        <f t="shared" si="5"/>
        <v>0</v>
      </c>
      <c r="G37" s="382">
        <f t="shared" si="5"/>
        <v>0</v>
      </c>
      <c r="H37" s="382">
        <f t="shared" si="5"/>
        <v>0</v>
      </c>
      <c r="I37" s="382">
        <f t="shared" si="6"/>
        <v>0</v>
      </c>
      <c r="J37" s="393">
        <v>0</v>
      </c>
    </row>
    <row r="38" spans="1:10">
      <c r="A38" s="380" t="s">
        <v>45</v>
      </c>
      <c r="B38" s="382">
        <f t="shared" si="5"/>
        <v>3116675</v>
      </c>
      <c r="C38" s="382">
        <f t="shared" si="5"/>
        <v>0</v>
      </c>
      <c r="D38" s="382">
        <f t="shared" si="5"/>
        <v>0</v>
      </c>
      <c r="E38" s="382">
        <f t="shared" si="5"/>
        <v>0</v>
      </c>
      <c r="F38" s="382">
        <f t="shared" si="5"/>
        <v>0</v>
      </c>
      <c r="G38" s="382">
        <f t="shared" si="5"/>
        <v>0</v>
      </c>
      <c r="H38" s="382">
        <f t="shared" si="5"/>
        <v>0</v>
      </c>
      <c r="I38" s="382">
        <f t="shared" si="6"/>
        <v>3116675</v>
      </c>
      <c r="J38" s="393">
        <f>VLOOKUP(A38,'Allocation Factors'!$B$4:$P$88,15,FALSE)</f>
        <v>7.0845810240555071E-2</v>
      </c>
    </row>
    <row r="39" spans="1:10">
      <c r="A39" s="380" t="s">
        <v>784</v>
      </c>
      <c r="B39" s="382">
        <f t="shared" si="5"/>
        <v>0</v>
      </c>
      <c r="C39" s="382">
        <f t="shared" si="5"/>
        <v>0</v>
      </c>
      <c r="D39" s="382">
        <f t="shared" si="5"/>
        <v>0</v>
      </c>
      <c r="E39" s="382">
        <f t="shared" si="5"/>
        <v>0</v>
      </c>
      <c r="F39" s="382">
        <f t="shared" si="5"/>
        <v>0</v>
      </c>
      <c r="G39" s="382">
        <f t="shared" si="5"/>
        <v>0</v>
      </c>
      <c r="H39" s="382">
        <f t="shared" si="5"/>
        <v>0</v>
      </c>
      <c r="I39" s="382">
        <f t="shared" si="6"/>
        <v>0</v>
      </c>
      <c r="J39" s="393">
        <v>0</v>
      </c>
    </row>
    <row r="40" spans="1:10">
      <c r="A40" s="380" t="s">
        <v>151</v>
      </c>
      <c r="B40" s="382">
        <f t="shared" si="5"/>
        <v>0</v>
      </c>
      <c r="C40" s="382">
        <f t="shared" si="5"/>
        <v>0</v>
      </c>
      <c r="D40" s="382">
        <f t="shared" si="5"/>
        <v>0</v>
      </c>
      <c r="E40" s="382">
        <f t="shared" si="5"/>
        <v>0</v>
      </c>
      <c r="F40" s="382">
        <f t="shared" si="5"/>
        <v>-4367</v>
      </c>
      <c r="G40" s="382">
        <f t="shared" si="5"/>
        <v>-202819</v>
      </c>
      <c r="H40" s="382">
        <f t="shared" si="5"/>
        <v>-499310</v>
      </c>
      <c r="I40" s="382">
        <f t="shared" si="6"/>
        <v>-706496</v>
      </c>
      <c r="J40" s="393">
        <f>VLOOKUP(A40,'Allocation Factors'!$B$4:$P$88,15,FALSE)</f>
        <v>0.22162982918040364</v>
      </c>
    </row>
    <row r="41" spans="1:10">
      <c r="A41" s="380" t="s">
        <v>18</v>
      </c>
      <c r="B41" s="382">
        <f t="shared" si="5"/>
        <v>2125226</v>
      </c>
      <c r="C41" s="382">
        <f t="shared" si="5"/>
        <v>-39856</v>
      </c>
      <c r="D41" s="382">
        <f t="shared" si="5"/>
        <v>-805703</v>
      </c>
      <c r="E41" s="382">
        <f t="shared" si="5"/>
        <v>984853</v>
      </c>
      <c r="F41" s="382">
        <f t="shared" si="5"/>
        <v>469907</v>
      </c>
      <c r="G41" s="382">
        <f t="shared" si="5"/>
        <v>0</v>
      </c>
      <c r="H41" s="382">
        <f t="shared" si="5"/>
        <v>0</v>
      </c>
      <c r="I41" s="382">
        <f t="shared" si="6"/>
        <v>2734427</v>
      </c>
      <c r="J41" s="393">
        <f>VLOOKUP(A41,'Allocation Factors'!$B$4:$P$88,15,FALSE)</f>
        <v>7.9787774498314715E-2</v>
      </c>
    </row>
    <row r="42" spans="1:10">
      <c r="A42" s="380" t="s">
        <v>15</v>
      </c>
      <c r="B42" s="382">
        <f t="shared" ref="B42:H47" si="7">ROUND(B15*$J42,0)</f>
        <v>-5600101</v>
      </c>
      <c r="C42" s="382">
        <f t="shared" si="7"/>
        <v>0</v>
      </c>
      <c r="D42" s="382">
        <f t="shared" si="7"/>
        <v>0</v>
      </c>
      <c r="E42" s="382">
        <f t="shared" si="7"/>
        <v>0</v>
      </c>
      <c r="F42" s="382">
        <f t="shared" si="7"/>
        <v>0</v>
      </c>
      <c r="G42" s="382">
        <f t="shared" si="7"/>
        <v>0</v>
      </c>
      <c r="H42" s="382">
        <f t="shared" si="7"/>
        <v>0</v>
      </c>
      <c r="I42" s="382">
        <f t="shared" si="6"/>
        <v>-5600101</v>
      </c>
      <c r="J42" s="393">
        <f>VLOOKUP(A42,'Allocation Factors'!$B$4:$P$88,15,FALSE)</f>
        <v>6.8841450639549967E-2</v>
      </c>
    </row>
    <row r="43" spans="1:10">
      <c r="A43" s="380" t="s">
        <v>15</v>
      </c>
      <c r="B43" s="382">
        <f t="shared" si="7"/>
        <v>-12492672</v>
      </c>
      <c r="C43" s="382">
        <f t="shared" si="7"/>
        <v>0</v>
      </c>
      <c r="D43" s="382">
        <f t="shared" si="7"/>
        <v>0</v>
      </c>
      <c r="E43" s="382">
        <f t="shared" si="7"/>
        <v>0</v>
      </c>
      <c r="F43" s="382">
        <f t="shared" si="7"/>
        <v>0</v>
      </c>
      <c r="G43" s="382">
        <f t="shared" si="7"/>
        <v>0</v>
      </c>
      <c r="H43" s="382">
        <f t="shared" si="7"/>
        <v>0</v>
      </c>
      <c r="I43" s="382">
        <f t="shared" si="6"/>
        <v>-12492672</v>
      </c>
      <c r="J43" s="393">
        <f>VLOOKUP(A43,'Allocation Factors'!$B$4:$P$88,15,FALSE)</f>
        <v>6.8841450639549967E-2</v>
      </c>
    </row>
    <row r="44" spans="1:10">
      <c r="A44" s="380" t="s">
        <v>10</v>
      </c>
      <c r="B44" s="382">
        <f t="shared" si="7"/>
        <v>680908</v>
      </c>
      <c r="C44" s="382">
        <f t="shared" si="7"/>
        <v>0</v>
      </c>
      <c r="D44" s="382">
        <f t="shared" si="7"/>
        <v>0</v>
      </c>
      <c r="E44" s="382">
        <f t="shared" si="7"/>
        <v>3564745</v>
      </c>
      <c r="F44" s="382">
        <f t="shared" si="7"/>
        <v>256217</v>
      </c>
      <c r="G44" s="382">
        <f t="shared" si="7"/>
        <v>0</v>
      </c>
      <c r="H44" s="382">
        <f t="shared" si="7"/>
        <v>0</v>
      </c>
      <c r="I44" s="382">
        <f t="shared" si="6"/>
        <v>4501870</v>
      </c>
      <c r="J44" s="393">
        <f>VLOOKUP(A44,'Allocation Factors'!$B$4:$P$88,15,FALSE)</f>
        <v>7.0845810240555085E-2</v>
      </c>
    </row>
    <row r="45" spans="1:10">
      <c r="A45" s="380" t="s">
        <v>25</v>
      </c>
      <c r="B45" s="382">
        <f t="shared" si="7"/>
        <v>0</v>
      </c>
      <c r="C45" s="382">
        <f t="shared" si="7"/>
        <v>0</v>
      </c>
      <c r="D45" s="382">
        <f t="shared" si="7"/>
        <v>0</v>
      </c>
      <c r="E45" s="382">
        <f t="shared" si="7"/>
        <v>0</v>
      </c>
      <c r="F45" s="382">
        <f t="shared" si="7"/>
        <v>-118361</v>
      </c>
      <c r="G45" s="382">
        <f t="shared" si="7"/>
        <v>0</v>
      </c>
      <c r="H45" s="382">
        <f t="shared" si="7"/>
        <v>0</v>
      </c>
      <c r="I45" s="382">
        <f t="shared" si="6"/>
        <v>-118361</v>
      </c>
      <c r="J45" s="393">
        <v>1</v>
      </c>
    </row>
    <row r="46" spans="1:10">
      <c r="A46" s="380" t="s">
        <v>30</v>
      </c>
      <c r="B46" s="382">
        <f t="shared" si="7"/>
        <v>0</v>
      </c>
      <c r="C46" s="382">
        <f t="shared" si="7"/>
        <v>0</v>
      </c>
      <c r="D46" s="382">
        <f t="shared" si="7"/>
        <v>0</v>
      </c>
      <c r="E46" s="382">
        <f t="shared" si="7"/>
        <v>0</v>
      </c>
      <c r="F46" s="382">
        <f t="shared" si="7"/>
        <v>0</v>
      </c>
      <c r="G46" s="382">
        <f t="shared" si="7"/>
        <v>0</v>
      </c>
      <c r="H46" s="382">
        <f t="shared" si="7"/>
        <v>0</v>
      </c>
      <c r="I46" s="382">
        <f t="shared" si="6"/>
        <v>0</v>
      </c>
      <c r="J46" s="393">
        <v>0</v>
      </c>
    </row>
    <row r="47" spans="1:10">
      <c r="A47" s="380" t="s">
        <v>26</v>
      </c>
      <c r="B47" s="382">
        <f t="shared" si="7"/>
        <v>0</v>
      </c>
      <c r="C47" s="382">
        <f t="shared" si="7"/>
        <v>0</v>
      </c>
      <c r="D47" s="382">
        <f t="shared" si="7"/>
        <v>0</v>
      </c>
      <c r="E47" s="382">
        <f t="shared" si="7"/>
        <v>0</v>
      </c>
      <c r="F47" s="382">
        <f t="shared" si="7"/>
        <v>0</v>
      </c>
      <c r="G47" s="382">
        <f t="shared" si="7"/>
        <v>0</v>
      </c>
      <c r="H47" s="382">
        <f t="shared" si="7"/>
        <v>0</v>
      </c>
      <c r="I47" s="382">
        <f t="shared" si="6"/>
        <v>0</v>
      </c>
      <c r="J47" s="393">
        <v>0</v>
      </c>
    </row>
    <row r="48" spans="1:10">
      <c r="A48" s="396" t="s">
        <v>499</v>
      </c>
      <c r="B48" s="385">
        <f t="shared" ref="B48:I48" si="8">SUM(B32:B47)</f>
        <v>-12169964</v>
      </c>
      <c r="C48" s="385">
        <f t="shared" si="8"/>
        <v>-32727</v>
      </c>
      <c r="D48" s="385">
        <f t="shared" si="8"/>
        <v>-805703</v>
      </c>
      <c r="E48" s="385">
        <f t="shared" si="8"/>
        <v>4552904</v>
      </c>
      <c r="F48" s="385">
        <f>SUM(F32:F47)</f>
        <v>240433</v>
      </c>
      <c r="G48" s="385">
        <f t="shared" si="8"/>
        <v>-268572</v>
      </c>
      <c r="H48" s="385">
        <f t="shared" si="8"/>
        <v>-499310</v>
      </c>
      <c r="I48" s="385">
        <f t="shared" si="8"/>
        <v>-8982939</v>
      </c>
      <c r="J48" s="414"/>
    </row>
    <row r="49" spans="1:11">
      <c r="B49" s="397"/>
      <c r="C49" s="397"/>
      <c r="D49" s="397"/>
      <c r="E49" s="397"/>
      <c r="F49" s="397"/>
      <c r="G49" s="397"/>
      <c r="H49" s="397"/>
    </row>
    <row r="50" spans="1:11">
      <c r="A50" s="384" t="s">
        <v>41</v>
      </c>
      <c r="B50" s="431">
        <f>B23*J50</f>
        <v>2581601.5281676729</v>
      </c>
      <c r="C50" s="431">
        <f>C23*K50</f>
        <v>0</v>
      </c>
      <c r="D50" s="431">
        <f>D23*L50</f>
        <v>0</v>
      </c>
      <c r="E50" s="431">
        <v>0</v>
      </c>
      <c r="F50" s="387">
        <f>ROUND(F23*$J$50,0)</f>
        <v>0</v>
      </c>
      <c r="G50" s="387">
        <f>ROUND(G23*$J$50,0)</f>
        <v>0</v>
      </c>
      <c r="H50" s="387">
        <f>ROUND(H23*$J$50,0)</f>
        <v>0</v>
      </c>
      <c r="I50" s="387">
        <f>SUM(B50:H50)</f>
        <v>2581601.5281676729</v>
      </c>
      <c r="J50" s="394">
        <f>VLOOKUP(A50,'Allocation Factors'!$B$4:$P$88,15,FALSE)</f>
        <v>6.0210637474561575E-2</v>
      </c>
    </row>
    <row r="52" spans="1:11">
      <c r="A52" s="384" t="s">
        <v>503</v>
      </c>
      <c r="B52" s="385">
        <f t="shared" ref="B52:C52" si="9">+B50+B48</f>
        <v>-9588362.4718323275</v>
      </c>
      <c r="C52" s="385">
        <f t="shared" si="9"/>
        <v>-32727</v>
      </c>
      <c r="D52" s="385">
        <f t="shared" ref="D52" si="10">+D50+D48</f>
        <v>-805703</v>
      </c>
      <c r="E52" s="385">
        <f>+E50+E48</f>
        <v>4552904</v>
      </c>
      <c r="F52" s="385">
        <f t="shared" ref="F52" si="11">+F50+F48</f>
        <v>240433</v>
      </c>
      <c r="G52" s="385">
        <f t="shared" ref="G52:I52" si="12">+G50+G48</f>
        <v>-268572</v>
      </c>
      <c r="H52" s="385">
        <f t="shared" si="12"/>
        <v>-499310</v>
      </c>
      <c r="I52" s="385">
        <f t="shared" si="12"/>
        <v>-6401337.4718323275</v>
      </c>
      <c r="J52" s="414"/>
    </row>
    <row r="56" spans="1:11">
      <c r="F56" s="172"/>
      <c r="G56" s="389"/>
      <c r="H56" s="172"/>
      <c r="I56" s="172"/>
      <c r="J56" s="172"/>
      <c r="K56" s="172"/>
    </row>
    <row r="57" spans="1:11">
      <c r="F57" s="172"/>
      <c r="G57" s="389"/>
      <c r="H57" s="172"/>
      <c r="I57" s="172"/>
      <c r="J57" s="172"/>
      <c r="K57" s="172"/>
    </row>
    <row r="58" spans="1:11">
      <c r="F58" s="172"/>
      <c r="G58" s="172"/>
      <c r="H58" s="172"/>
      <c r="I58" s="172"/>
      <c r="J58" s="172"/>
      <c r="K58" s="172"/>
    </row>
    <row r="59" spans="1:11">
      <c r="F59" s="368"/>
      <c r="G59" s="367"/>
      <c r="H59" s="368"/>
      <c r="I59" s="172"/>
      <c r="J59" s="172"/>
      <c r="K59" s="172"/>
    </row>
    <row r="60" spans="1:11">
      <c r="F60" s="172"/>
      <c r="G60" s="367"/>
      <c r="H60" s="172"/>
      <c r="I60" s="172"/>
      <c r="J60" s="172"/>
      <c r="K60" s="172"/>
    </row>
    <row r="61" spans="1:11">
      <c r="F61" s="172"/>
      <c r="G61" s="367"/>
      <c r="H61" s="172"/>
      <c r="I61" s="172"/>
      <c r="J61" s="172"/>
      <c r="K61" s="172"/>
    </row>
    <row r="62" spans="1:11">
      <c r="F62" s="172"/>
      <c r="G62" s="367"/>
      <c r="H62" s="172"/>
      <c r="I62" s="172"/>
      <c r="J62" s="172"/>
      <c r="K62" s="172"/>
    </row>
    <row r="63" spans="1:11">
      <c r="F63" s="368"/>
      <c r="G63" s="367"/>
      <c r="H63" s="368"/>
      <c r="I63" s="172"/>
      <c r="J63" s="172"/>
      <c r="K63" s="172"/>
    </row>
    <row r="64" spans="1:11">
      <c r="F64" s="368"/>
      <c r="G64" s="367"/>
      <c r="H64" s="368"/>
      <c r="I64" s="172"/>
      <c r="J64" s="172"/>
      <c r="K64" s="172"/>
    </row>
    <row r="65" spans="6:11">
      <c r="F65" s="368"/>
      <c r="G65" s="367"/>
      <c r="H65" s="368"/>
      <c r="I65" s="172"/>
      <c r="J65" s="172"/>
      <c r="K65" s="172"/>
    </row>
    <row r="66" spans="6:11">
      <c r="F66" s="368"/>
      <c r="G66" s="367"/>
      <c r="H66" s="368"/>
      <c r="I66" s="172"/>
      <c r="J66" s="172"/>
      <c r="K66" s="172"/>
    </row>
    <row r="67" spans="6:11">
      <c r="F67" s="172"/>
      <c r="G67" s="367"/>
      <c r="H67" s="172"/>
      <c r="I67" s="172"/>
      <c r="J67" s="172"/>
      <c r="K67" s="172"/>
    </row>
    <row r="68" spans="6:11">
      <c r="F68" s="172"/>
      <c r="G68" s="367"/>
      <c r="H68" s="172"/>
      <c r="I68" s="172"/>
      <c r="J68" s="172"/>
      <c r="K68" s="172"/>
    </row>
    <row r="69" spans="6:11">
      <c r="F69" s="172"/>
      <c r="G69" s="367"/>
      <c r="H69" s="172"/>
      <c r="I69" s="172"/>
      <c r="J69" s="172"/>
      <c r="K69" s="172"/>
    </row>
    <row r="70" spans="6:11">
      <c r="F70" s="172"/>
      <c r="G70" s="367"/>
      <c r="H70" s="172"/>
      <c r="I70" s="172"/>
      <c r="J70" s="172"/>
      <c r="K70" s="172"/>
    </row>
    <row r="71" spans="6:11">
      <c r="F71" s="172"/>
      <c r="G71" s="172"/>
      <c r="H71" s="172"/>
      <c r="I71" s="172"/>
      <c r="J71" s="172"/>
      <c r="K71" s="172"/>
    </row>
    <row r="72" spans="6:11">
      <c r="F72" s="172"/>
      <c r="G72" s="368"/>
      <c r="H72" s="172"/>
      <c r="I72" s="172"/>
      <c r="J72" s="172"/>
      <c r="K72" s="172"/>
    </row>
    <row r="73" spans="6:11">
      <c r="F73" s="172"/>
      <c r="G73" s="172"/>
      <c r="H73" s="172"/>
      <c r="I73" s="172"/>
      <c r="J73" s="172"/>
      <c r="K73" s="172"/>
    </row>
    <row r="74" spans="6:11">
      <c r="G74" s="405"/>
    </row>
  </sheetData>
  <pageMargins left="0.7" right="0.7" top="0.75" bottom="0.75" header="0.3" footer="0.3"/>
  <pageSetup paperSize="3" scale="91" orientation="landscape" r:id="rId1"/>
  <headerFooter>
    <oddHeader>&amp;L&amp;"Arial,Bold"&amp;10PacifiCorp 
Washington General Rate Case - Rebuttal
Twelve Months Ending December 31, 2024</oddHeader>
    <oddFooter>&amp;L&amp;"Arial,Bold"&amp;10&amp;A&amp;R&amp;"Arial,Bold"&amp;10Page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34A3FD0-1C95-4977-A000-5EC966B3EE64}"/>
</file>

<file path=customXml/itemProps2.xml><?xml version="1.0" encoding="utf-8"?>
<ds:datastoreItem xmlns:ds="http://schemas.openxmlformats.org/officeDocument/2006/customXml" ds:itemID="{EA27D1FB-DCEC-4767-A91B-7AF78532C50C}"/>
</file>

<file path=customXml/itemProps3.xml><?xml version="1.0" encoding="utf-8"?>
<ds:datastoreItem xmlns:ds="http://schemas.openxmlformats.org/officeDocument/2006/customXml" ds:itemID="{DCFDE241-28CC-4AD6-A5C4-7B629A040530}"/>
</file>

<file path=customXml/itemProps4.xml><?xml version="1.0" encoding="utf-8"?>
<ds:datastoreItem xmlns:ds="http://schemas.openxmlformats.org/officeDocument/2006/customXml" ds:itemID="{121CDBE1-6ABE-4E13-B7E5-3966B6D680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Results Summary (SCH M)</vt:lpstr>
      <vt:lpstr>Results Summary (DIT EXP)</vt:lpstr>
      <vt:lpstr>Results Summary (ADIT)</vt:lpstr>
      <vt:lpstr>Current Income Tax Expense</vt:lpstr>
      <vt:lpstr>Deferred Income Tax Expense</vt:lpstr>
      <vt:lpstr>Accumulated Deferred Income Tax</vt:lpstr>
      <vt:lpstr>Allocation Factors</vt:lpstr>
      <vt:lpstr>SCHMAT</vt:lpstr>
      <vt:lpstr>SCHMDT</vt:lpstr>
      <vt:lpstr>41010</vt:lpstr>
      <vt:lpstr>41110</vt:lpstr>
      <vt:lpstr>282</vt:lpstr>
      <vt:lpstr>'282'!Print_Area</vt:lpstr>
      <vt:lpstr>'41110'!Print_Area</vt:lpstr>
      <vt:lpstr>'Accumulated Deferred Income Tax'!Print_Area</vt:lpstr>
      <vt:lpstr>'Current Income Tax Expense'!Print_Area</vt:lpstr>
      <vt:lpstr>'Deferred Income Tax Expense'!Print_Area</vt:lpstr>
      <vt:lpstr>'Results Summary (ADIT)'!Print_Area</vt:lpstr>
      <vt:lpstr>'Results Summary (DIT EXP)'!Print_Area</vt:lpstr>
      <vt:lpstr>'Results Summary (SCH M)'!Print_Area</vt:lpstr>
      <vt:lpstr>SCHMAT!Print_Area</vt:lpstr>
      <vt:lpstr>SCHMDT!Print_Area</vt:lpstr>
      <vt:lpstr>'Accumulated Deferred Income Tax'!Print_Titles</vt:lpstr>
      <vt:lpstr>'Current Income Tax Expense'!Print_Titles</vt:lpstr>
      <vt:lpstr>'Deferred Income Tax Expense'!Print_Titles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Fuller</dc:creator>
  <cp:lastModifiedBy>Fladstol, Deanna (PacifiCorp)</cp:lastModifiedBy>
  <cp:lastPrinted>2023-10-24T23:31:04Z</cp:lastPrinted>
  <dcterms:created xsi:type="dcterms:W3CDTF">2010-10-01T02:36:27Z</dcterms:created>
  <dcterms:modified xsi:type="dcterms:W3CDTF">2023-10-24T23:32:11Z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0x0101006E56B4D1795A2E4DB2F0B01679ED314A008D109B381DF0A9479BB07F4F14374B16</vt:lpwstr>
  </property>
  <property fmtid="{D5CDD505-2E9C-101B-9397-08002B2CF9AE}" pid="5" name="_docset_NoMedatataSyncRequired">
    <vt:lpwstr>False</vt:lpwstr>
  </property>
</Properties>
</file>