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charts/chart4.xml" ContentType="application/vnd.openxmlformats-officedocument.drawingml.chart+xml"/>
  <Override PartName="/xl/charts/style3.xml" ContentType="application/vnd.ms-office.chartstyle+xml"/>
  <Override PartName="/xl/charts/colors2.xml" ContentType="application/vnd.ms-office.chartcolorstyl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000"/>
  </bookViews>
  <sheets>
    <sheet name="2030 Low Income" sheetId="85" r:id="rId1"/>
    <sheet name="2045 Low Income" sheetId="86" r:id="rId2"/>
    <sheet name="Elec GasData" sheetId="41" r:id="rId3"/>
    <sheet name="2030" sheetId="82" r:id="rId4"/>
    <sheet name="2045" sheetId="84" r:id="rId5"/>
    <sheet name="Conv Tax Inc Doc" sheetId="81" r:id="rId6"/>
    <sheet name="Conversion Cost Tax Incentive " sheetId="80" r:id="rId7"/>
    <sheet name="Scen 1 Total Costs" sheetId="16" r:id="rId8"/>
    <sheet name="Scen 2 Total Costs " sheetId="19" r:id="rId9"/>
    <sheet name="Scen 3 Total Costs " sheetId="20" r:id="rId10"/>
    <sheet name="Scen 4 Total Costs  HHP" sheetId="21" r:id="rId11"/>
    <sheet name="Reference" sheetId="67" r:id="rId12"/>
    <sheet name="%  Rate increase" sheetId="1" r:id="rId13"/>
  </sheets>
  <definedNames>
    <definedName name="_Fill" localSheetId="6" hidden="1">#REF!</definedName>
    <definedName name="_Fill" localSheetId="2" hidden="1">#REF!</definedName>
    <definedName name="_Fill" localSheetId="11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www1" localSheetId="5" hidden="1">{#N/A,#N/A,FALSE,"schA"}</definedName>
    <definedName name="_www1" hidden="1">{#N/A,#N/A,FALSE,"schA"}</definedName>
    <definedName name="AAAAAAAAAAAAAA" localSheetId="5" hidden="1">{#N/A,#N/A,FALSE,"Coversheet";#N/A,#N/A,FALSE,"QA"}</definedName>
    <definedName name="AAAAAAAAAAAAAA" hidden="1">{#N/A,#N/A,FALSE,"Coversheet";#N/A,#N/A,FALSE,"QA"}</definedName>
    <definedName name="adASD" localSheetId="6" hidden="1">#REF!</definedName>
    <definedName name="adASD" hidden="1">#REF!</definedName>
    <definedName name="ads" localSheetId="5" hidden="1">{#N/A,#N/A,FALSE,"schA"}</definedName>
    <definedName name="ads" hidden="1">{#N/A,#N/A,FALSE,"schA"}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-1894858854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fasdfasdf" localSheetId="6" hidden="1">#REF!</definedName>
    <definedName name="fasdfasdf" localSheetId="2" hidden="1">#REF!</definedName>
    <definedName name="fasdfasdf" localSheetId="11" hidden="1">#REF!</definedName>
    <definedName name="fasdfasdf" localSheetId="8" hidden="1">#REF!</definedName>
    <definedName name="fasdfasdf" localSheetId="9" hidden="1">#REF!</definedName>
    <definedName name="fasdfasdf" localSheetId="10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qqq" localSheetId="5" hidden="1">{#N/A,#N/A,FALSE,"schA"}</definedName>
    <definedName name="qqq" hidden="1">{#N/A,#N/A,FALSE,"schA"}</definedName>
    <definedName name="RENAME" localSheetId="6" hidden="1">#REF!</definedName>
    <definedName name="RENAME" localSheetId="2" hidden="1">#REF!</definedName>
    <definedName name="RENAME" localSheetId="11" hidden="1">#REF!</definedName>
    <definedName name="RENAME" localSheetId="8" hidden="1">#REF!</definedName>
    <definedName name="RENAME" localSheetId="9" hidden="1">#REF!</definedName>
    <definedName name="RENAME" localSheetId="10" hidden="1">#REF!</definedName>
    <definedName name="RENAME" hidden="1">#REF!</definedName>
    <definedName name="RENAME2" localSheetId="6" hidden="1">#REF!</definedName>
    <definedName name="RENAME2" localSheetId="2" hidden="1">#REF!</definedName>
    <definedName name="RENAME2" localSheetId="11" hidden="1">#REF!</definedName>
    <definedName name="RENAME2" localSheetId="8" hidden="1">#REF!</definedName>
    <definedName name="RENAME2" localSheetId="9" hidden="1">#REF!</definedName>
    <definedName name="RENAME2" localSheetId="10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localSheetId="5" hidden="1">{#N/A,#N/A,FALSE,"schA"}</definedName>
    <definedName name="wrn.ECR." hidden="1">{#N/A,#N/A,FALSE,"schA"}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5" hidden="1">{#N/A,#N/A,FALSE,"schA"}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41" l="1"/>
  <c r="J84" i="41" l="1"/>
  <c r="D84" i="41"/>
  <c r="B84" i="41"/>
  <c r="D72" i="41"/>
  <c r="B72" i="41"/>
  <c r="J72" i="41" s="1"/>
  <c r="C58" i="80"/>
  <c r="D58" i="80"/>
  <c r="E58" i="80"/>
  <c r="F58" i="80"/>
  <c r="G58" i="80"/>
  <c r="H58" i="80"/>
  <c r="I58" i="80"/>
  <c r="J58" i="80"/>
  <c r="K58" i="80"/>
  <c r="L58" i="80"/>
  <c r="M58" i="80"/>
  <c r="N58" i="80"/>
  <c r="O58" i="80"/>
  <c r="P58" i="80"/>
  <c r="Q58" i="80"/>
  <c r="R58" i="80"/>
  <c r="S58" i="80"/>
  <c r="T58" i="80"/>
  <c r="U58" i="80"/>
  <c r="V58" i="80"/>
  <c r="W58" i="80"/>
  <c r="X58" i="80"/>
  <c r="Y58" i="80"/>
  <c r="Z58" i="80"/>
  <c r="AA58" i="80"/>
  <c r="D57" i="80"/>
  <c r="E57" i="80"/>
  <c r="F57" i="80"/>
  <c r="G57" i="80"/>
  <c r="H57" i="80"/>
  <c r="I57" i="80"/>
  <c r="J57" i="80"/>
  <c r="K57" i="80"/>
  <c r="L57" i="80"/>
  <c r="M57" i="80"/>
  <c r="N57" i="80"/>
  <c r="O57" i="80"/>
  <c r="P57" i="80"/>
  <c r="Q57" i="80"/>
  <c r="R57" i="80"/>
  <c r="S57" i="80"/>
  <c r="T57" i="80"/>
  <c r="U57" i="80"/>
  <c r="V57" i="80"/>
  <c r="W57" i="80"/>
  <c r="X57" i="80"/>
  <c r="Y57" i="80"/>
  <c r="Z57" i="80"/>
  <c r="AA57" i="80"/>
  <c r="C57" i="80"/>
  <c r="E54" i="80"/>
  <c r="F54" i="80" s="1"/>
  <c r="G54" i="80" s="1"/>
  <c r="H54" i="80" s="1"/>
  <c r="I54" i="80" s="1"/>
  <c r="J54" i="80" s="1"/>
  <c r="K54" i="80" s="1"/>
  <c r="L54" i="80" s="1"/>
  <c r="M54" i="80" s="1"/>
  <c r="N54" i="80" s="1"/>
  <c r="O54" i="80" s="1"/>
  <c r="P54" i="80" s="1"/>
  <c r="Q54" i="80" s="1"/>
  <c r="R54" i="80" s="1"/>
  <c r="S54" i="80" s="1"/>
  <c r="T54" i="80" s="1"/>
  <c r="U54" i="80" s="1"/>
  <c r="V54" i="80" s="1"/>
  <c r="W54" i="80" s="1"/>
  <c r="X54" i="80" s="1"/>
  <c r="Y54" i="80" s="1"/>
  <c r="Z54" i="80" s="1"/>
  <c r="AA54" i="80" s="1"/>
  <c r="D54" i="80"/>
  <c r="E53" i="80"/>
  <c r="F53" i="80" s="1"/>
  <c r="G53" i="80" s="1"/>
  <c r="H53" i="80" s="1"/>
  <c r="I53" i="80" s="1"/>
  <c r="J53" i="80" s="1"/>
  <c r="K53" i="80" s="1"/>
  <c r="L53" i="80" s="1"/>
  <c r="M53" i="80" s="1"/>
  <c r="N53" i="80" s="1"/>
  <c r="O53" i="80" s="1"/>
  <c r="P53" i="80" s="1"/>
  <c r="Q53" i="80" s="1"/>
  <c r="R53" i="80" s="1"/>
  <c r="S53" i="80" s="1"/>
  <c r="T53" i="80" s="1"/>
  <c r="U53" i="80" s="1"/>
  <c r="V53" i="80" s="1"/>
  <c r="W53" i="80" s="1"/>
  <c r="X53" i="80" s="1"/>
  <c r="Y53" i="80" s="1"/>
  <c r="Z53" i="80" s="1"/>
  <c r="AA53" i="80" s="1"/>
  <c r="D53" i="80"/>
  <c r="C44" i="80" l="1"/>
  <c r="C40" i="80"/>
  <c r="C48" i="80" s="1"/>
  <c r="C39" i="80"/>
  <c r="D39" i="80" s="1"/>
  <c r="C36" i="80"/>
  <c r="D36" i="80" s="1"/>
  <c r="E36" i="80" s="1"/>
  <c r="C35" i="80"/>
  <c r="D35" i="80" s="1"/>
  <c r="C37" i="80" l="1"/>
  <c r="C45" i="80" s="1"/>
  <c r="D40" i="80"/>
  <c r="D48" i="80" s="1"/>
  <c r="C43" i="80"/>
  <c r="D37" i="80"/>
  <c r="D45" i="80" s="1"/>
  <c r="E35" i="80"/>
  <c r="D43" i="80"/>
  <c r="F36" i="80"/>
  <c r="E44" i="80"/>
  <c r="E39" i="80"/>
  <c r="D47" i="80"/>
  <c r="D44" i="80"/>
  <c r="C47" i="80"/>
  <c r="E40" i="80"/>
  <c r="E48" i="80" l="1"/>
  <c r="F40" i="80"/>
  <c r="E37" i="80"/>
  <c r="E45" i="80" s="1"/>
  <c r="F35" i="80"/>
  <c r="E43" i="80"/>
  <c r="E47" i="80"/>
  <c r="F39" i="80"/>
  <c r="G36" i="80"/>
  <c r="F44" i="80"/>
  <c r="E30" i="21"/>
  <c r="F30" i="21"/>
  <c r="G30" i="21"/>
  <c r="H30" i="21"/>
  <c r="M30" i="21"/>
  <c r="N30" i="21"/>
  <c r="O30" i="21"/>
  <c r="P30" i="21"/>
  <c r="U30" i="21"/>
  <c r="V30" i="21"/>
  <c r="W30" i="21"/>
  <c r="B30" i="21"/>
  <c r="H26" i="21"/>
  <c r="I26" i="21"/>
  <c r="J26" i="21"/>
  <c r="P26" i="21"/>
  <c r="Q26" i="21"/>
  <c r="R26" i="21"/>
  <c r="B26" i="21"/>
  <c r="C30" i="67"/>
  <c r="D30" i="21"/>
  <c r="E30" i="67"/>
  <c r="F30" i="67"/>
  <c r="G30" i="67"/>
  <c r="H30" i="67"/>
  <c r="I30" i="21"/>
  <c r="J30" i="21"/>
  <c r="K30" i="21"/>
  <c r="L30" i="21"/>
  <c r="M30" i="67"/>
  <c r="N30" i="67"/>
  <c r="O30" i="67"/>
  <c r="P30" i="67"/>
  <c r="Q30" i="21"/>
  <c r="R30" i="21"/>
  <c r="S30" i="67"/>
  <c r="T30" i="21"/>
  <c r="U30" i="67"/>
  <c r="V30" i="67"/>
  <c r="W30" i="67"/>
  <c r="B30" i="67"/>
  <c r="C26" i="21"/>
  <c r="D26" i="21"/>
  <c r="E26" i="21"/>
  <c r="F26" i="21"/>
  <c r="G26" i="67"/>
  <c r="H26" i="67"/>
  <c r="I26" i="67"/>
  <c r="J26" i="67"/>
  <c r="K26" i="21"/>
  <c r="L26" i="21"/>
  <c r="M26" i="67"/>
  <c r="N26" i="21"/>
  <c r="O26" i="67"/>
  <c r="P26" i="67"/>
  <c r="Q26" i="67"/>
  <c r="R26" i="67"/>
  <c r="S26" i="21"/>
  <c r="T26" i="21"/>
  <c r="U26" i="21"/>
  <c r="V26" i="21"/>
  <c r="W26" i="67"/>
  <c r="B26" i="67"/>
  <c r="V26" i="67" l="1"/>
  <c r="N26" i="67"/>
  <c r="F26" i="67"/>
  <c r="T30" i="67"/>
  <c r="L30" i="67"/>
  <c r="D30" i="67"/>
  <c r="T26" i="67"/>
  <c r="D26" i="67"/>
  <c r="R30" i="67"/>
  <c r="J30" i="67"/>
  <c r="U26" i="67"/>
  <c r="W26" i="21"/>
  <c r="O26" i="21"/>
  <c r="G26" i="21"/>
  <c r="S26" i="67"/>
  <c r="K26" i="67"/>
  <c r="C26" i="67"/>
  <c r="Q30" i="67"/>
  <c r="I30" i="67"/>
  <c r="E26" i="67"/>
  <c r="L26" i="67"/>
  <c r="K30" i="67"/>
  <c r="M26" i="21"/>
  <c r="S30" i="21"/>
  <c r="C30" i="21"/>
  <c r="F48" i="80"/>
  <c r="G40" i="80"/>
  <c r="G44" i="80"/>
  <c r="H36" i="80"/>
  <c r="F47" i="80"/>
  <c r="G39" i="80"/>
  <c r="G35" i="80"/>
  <c r="F37" i="80"/>
  <c r="F45" i="80" s="1"/>
  <c r="F43" i="80"/>
  <c r="G48" i="80" l="1"/>
  <c r="H40" i="80"/>
  <c r="G43" i="80"/>
  <c r="G37" i="80"/>
  <c r="G45" i="80" s="1"/>
  <c r="H35" i="80"/>
  <c r="G47" i="80"/>
  <c r="H39" i="80"/>
  <c r="H44" i="80"/>
  <c r="I36" i="80"/>
  <c r="C17" i="67"/>
  <c r="D17" i="67"/>
  <c r="E17" i="67"/>
  <c r="F17" i="67"/>
  <c r="G17" i="67"/>
  <c r="H17" i="67"/>
  <c r="I17" i="67"/>
  <c r="J17" i="67"/>
  <c r="K17" i="67"/>
  <c r="L17" i="67"/>
  <c r="M17" i="67"/>
  <c r="N17" i="67"/>
  <c r="O17" i="67"/>
  <c r="P17" i="67"/>
  <c r="Q17" i="67"/>
  <c r="R17" i="67"/>
  <c r="S17" i="67"/>
  <c r="T17" i="67"/>
  <c r="U17" i="67"/>
  <c r="V17" i="67"/>
  <c r="W17" i="67"/>
  <c r="B17" i="67"/>
  <c r="I44" i="80" l="1"/>
  <c r="J36" i="80"/>
  <c r="H43" i="80"/>
  <c r="I35" i="80"/>
  <c r="H37" i="80"/>
  <c r="H45" i="80" s="1"/>
  <c r="H48" i="80"/>
  <c r="I40" i="80"/>
  <c r="H47" i="80"/>
  <c r="I39" i="80"/>
  <c r="C18" i="67"/>
  <c r="D18" i="67"/>
  <c r="E18" i="67"/>
  <c r="F18" i="67"/>
  <c r="G18" i="67"/>
  <c r="H18" i="67"/>
  <c r="I18" i="67"/>
  <c r="J18" i="67"/>
  <c r="K18" i="67"/>
  <c r="L18" i="67"/>
  <c r="M18" i="67"/>
  <c r="N18" i="67"/>
  <c r="O18" i="67"/>
  <c r="P18" i="67"/>
  <c r="Q18" i="67"/>
  <c r="R18" i="67"/>
  <c r="S18" i="67"/>
  <c r="T18" i="67"/>
  <c r="U18" i="67"/>
  <c r="V18" i="67"/>
  <c r="W18" i="67"/>
  <c r="B18" i="67"/>
  <c r="K36" i="80" l="1"/>
  <c r="J44" i="80"/>
  <c r="I47" i="80"/>
  <c r="J39" i="80"/>
  <c r="J40" i="80"/>
  <c r="I48" i="80"/>
  <c r="I43" i="80"/>
  <c r="J35" i="80"/>
  <c r="I37" i="80"/>
  <c r="I45" i="80" s="1"/>
  <c r="W42" i="67"/>
  <c r="K82" i="41" s="1"/>
  <c r="V42" i="67"/>
  <c r="U42" i="67"/>
  <c r="T42" i="67"/>
  <c r="S42" i="67"/>
  <c r="R42" i="67"/>
  <c r="Q42" i="67"/>
  <c r="P42" i="67"/>
  <c r="O42" i="67"/>
  <c r="N42" i="67"/>
  <c r="M42" i="67"/>
  <c r="L42" i="67"/>
  <c r="K42" i="67"/>
  <c r="J42" i="67"/>
  <c r="I42" i="67"/>
  <c r="H42" i="67"/>
  <c r="K70" i="41" s="1"/>
  <c r="G42" i="67"/>
  <c r="F42" i="67"/>
  <c r="E42" i="67"/>
  <c r="D42" i="67"/>
  <c r="C42" i="67"/>
  <c r="B42" i="67"/>
  <c r="W22" i="67"/>
  <c r="V22" i="67"/>
  <c r="V35" i="67" s="1"/>
  <c r="U22" i="67"/>
  <c r="U35" i="67" s="1"/>
  <c r="T22" i="67"/>
  <c r="T35" i="67" s="1"/>
  <c r="S22" i="67"/>
  <c r="R22" i="67"/>
  <c r="R35" i="67" s="1"/>
  <c r="Q22" i="67"/>
  <c r="P22" i="67"/>
  <c r="P35" i="67" s="1"/>
  <c r="O22" i="67"/>
  <c r="N22" i="67"/>
  <c r="N35" i="67" s="1"/>
  <c r="M22" i="67"/>
  <c r="L22" i="67"/>
  <c r="L35" i="67" s="1"/>
  <c r="K22" i="67"/>
  <c r="J22" i="67"/>
  <c r="J35" i="67" s="1"/>
  <c r="I22" i="67"/>
  <c r="I35" i="67" s="1"/>
  <c r="H22" i="67"/>
  <c r="H35" i="67" s="1"/>
  <c r="G22" i="67"/>
  <c r="F22" i="67"/>
  <c r="F35" i="67" s="1"/>
  <c r="E22" i="67"/>
  <c r="E35" i="67" s="1"/>
  <c r="D22" i="67"/>
  <c r="D35" i="67" s="1"/>
  <c r="C22" i="67"/>
  <c r="B22" i="67"/>
  <c r="B35" i="67" s="1"/>
  <c r="K44" i="80" l="1"/>
  <c r="L36" i="80"/>
  <c r="J43" i="80"/>
  <c r="J37" i="80"/>
  <c r="J45" i="80" s="1"/>
  <c r="K35" i="80"/>
  <c r="K40" i="80"/>
  <c r="J48" i="80"/>
  <c r="K39" i="80"/>
  <c r="J47" i="80"/>
  <c r="G24" i="67"/>
  <c r="G41" i="67" s="1"/>
  <c r="G43" i="67" s="1"/>
  <c r="W24" i="67"/>
  <c r="W41" i="67" s="1"/>
  <c r="K81" i="41" s="1"/>
  <c r="Q35" i="67"/>
  <c r="O35" i="67"/>
  <c r="C35" i="67"/>
  <c r="S35" i="67"/>
  <c r="G35" i="67"/>
  <c r="W35" i="67"/>
  <c r="I24" i="67"/>
  <c r="I41" i="67" s="1"/>
  <c r="I43" i="67" s="1"/>
  <c r="O24" i="67"/>
  <c r="O41" i="67" s="1"/>
  <c r="O43" i="67" s="1"/>
  <c r="M35" i="67"/>
  <c r="K35" i="67"/>
  <c r="Q24" i="67"/>
  <c r="Q41" i="67" s="1"/>
  <c r="Q43" i="67" s="1"/>
  <c r="R24" i="67"/>
  <c r="R41" i="67" s="1"/>
  <c r="R43" i="67" s="1"/>
  <c r="L24" i="67"/>
  <c r="L41" i="67" s="1"/>
  <c r="L43" i="67" s="1"/>
  <c r="H24" i="67"/>
  <c r="H41" i="67" s="1"/>
  <c r="K69" i="41" s="1"/>
  <c r="N24" i="67"/>
  <c r="N41" i="67" s="1"/>
  <c r="N43" i="67" s="1"/>
  <c r="F24" i="67"/>
  <c r="F41" i="67" s="1"/>
  <c r="F43" i="67" s="1"/>
  <c r="J24" i="67"/>
  <c r="J41" i="67" s="1"/>
  <c r="J43" i="67" s="1"/>
  <c r="D24" i="67"/>
  <c r="D41" i="67" s="1"/>
  <c r="D43" i="67" s="1"/>
  <c r="T24" i="67"/>
  <c r="T41" i="67" s="1"/>
  <c r="T43" i="67" s="1"/>
  <c r="P24" i="67"/>
  <c r="P41" i="67" s="1"/>
  <c r="P43" i="67" s="1"/>
  <c r="V24" i="67"/>
  <c r="V41" i="67" s="1"/>
  <c r="V43" i="67" s="1"/>
  <c r="B24" i="67"/>
  <c r="B41" i="67" s="1"/>
  <c r="B43" i="67" s="1"/>
  <c r="B45" i="67" s="1"/>
  <c r="C24" i="67"/>
  <c r="C41" i="67" s="1"/>
  <c r="C43" i="67" s="1"/>
  <c r="C45" i="67" s="1"/>
  <c r="K24" i="67"/>
  <c r="K41" i="67" s="1"/>
  <c r="K43" i="67" s="1"/>
  <c r="S24" i="67"/>
  <c r="S41" i="67" s="1"/>
  <c r="S43" i="67" s="1"/>
  <c r="U24" i="67"/>
  <c r="U41" i="67" s="1"/>
  <c r="U43" i="67" s="1"/>
  <c r="M24" i="67"/>
  <c r="M41" i="67" s="1"/>
  <c r="M43" i="67" s="1"/>
  <c r="E24" i="67"/>
  <c r="E41" i="67" s="1"/>
  <c r="E43" i="67" s="1"/>
  <c r="W43" i="67" l="1"/>
  <c r="D45" i="67"/>
  <c r="E45" i="67"/>
  <c r="L39" i="80"/>
  <c r="K47" i="80"/>
  <c r="L40" i="80"/>
  <c r="K48" i="80"/>
  <c r="K43" i="80"/>
  <c r="K37" i="80"/>
  <c r="K45" i="80" s="1"/>
  <c r="L35" i="80"/>
  <c r="M36" i="80"/>
  <c r="L44" i="80"/>
  <c r="H43" i="67"/>
  <c r="F45" i="67" l="1"/>
  <c r="M39" i="80"/>
  <c r="L47" i="80"/>
  <c r="N36" i="80"/>
  <c r="M44" i="80"/>
  <c r="L37" i="80"/>
  <c r="L45" i="80" s="1"/>
  <c r="M35" i="80"/>
  <c r="L43" i="80"/>
  <c r="L48" i="80"/>
  <c r="M40" i="80"/>
  <c r="G45" i="67" l="1"/>
  <c r="M48" i="80"/>
  <c r="N40" i="80"/>
  <c r="N44" i="80"/>
  <c r="O36" i="80"/>
  <c r="M37" i="80"/>
  <c r="M45" i="80" s="1"/>
  <c r="N35" i="80"/>
  <c r="M43" i="80"/>
  <c r="M47" i="80"/>
  <c r="N39" i="80"/>
  <c r="C33" i="67"/>
  <c r="C21" i="67"/>
  <c r="C34" i="67"/>
  <c r="T34" i="67"/>
  <c r="T21" i="67"/>
  <c r="T33" i="67"/>
  <c r="T36" i="67" s="1"/>
  <c r="E33" i="67"/>
  <c r="E21" i="67"/>
  <c r="E34" i="67"/>
  <c r="M33" i="67"/>
  <c r="M34" i="67"/>
  <c r="M21" i="67"/>
  <c r="U33" i="67"/>
  <c r="U34" i="67"/>
  <c r="U21" i="67"/>
  <c r="S33" i="67"/>
  <c r="S34" i="67"/>
  <c r="S21" i="67"/>
  <c r="D34" i="67"/>
  <c r="D21" i="67"/>
  <c r="D33" i="67"/>
  <c r="N34" i="67"/>
  <c r="N33" i="67"/>
  <c r="N21" i="67"/>
  <c r="O33" i="67"/>
  <c r="O34" i="67"/>
  <c r="O21" i="67"/>
  <c r="W34" i="67"/>
  <c r="W21" i="67"/>
  <c r="W33" i="67"/>
  <c r="Y10" i="67"/>
  <c r="K33" i="67"/>
  <c r="K21" i="67"/>
  <c r="K34" i="67"/>
  <c r="V34" i="67"/>
  <c r="V21" i="67"/>
  <c r="V33" i="67"/>
  <c r="G34" i="67"/>
  <c r="G21" i="67"/>
  <c r="G33" i="67"/>
  <c r="H21" i="67"/>
  <c r="H34" i="67"/>
  <c r="H33" i="67"/>
  <c r="P21" i="67"/>
  <c r="P33" i="67"/>
  <c r="P34" i="67"/>
  <c r="I21" i="67"/>
  <c r="I33" i="67"/>
  <c r="I34" i="67"/>
  <c r="Q21" i="67"/>
  <c r="Q33" i="67"/>
  <c r="Q34" i="67"/>
  <c r="L21" i="67"/>
  <c r="L33" i="67"/>
  <c r="L34" i="67"/>
  <c r="F34" i="67"/>
  <c r="F33" i="67"/>
  <c r="F21" i="67"/>
  <c r="B33" i="67"/>
  <c r="B34" i="67"/>
  <c r="B21" i="67"/>
  <c r="J33" i="67"/>
  <c r="J21" i="67"/>
  <c r="J34" i="67"/>
  <c r="R34" i="67"/>
  <c r="R21" i="67"/>
  <c r="R33" i="67"/>
  <c r="D36" i="67" l="1"/>
  <c r="R36" i="67"/>
  <c r="R47" i="67" s="1"/>
  <c r="G73" i="41"/>
  <c r="F73" i="41"/>
  <c r="I73" i="41"/>
  <c r="C73" i="41"/>
  <c r="H73" i="41"/>
  <c r="E73" i="41"/>
  <c r="N47" i="80"/>
  <c r="O39" i="80"/>
  <c r="O35" i="80"/>
  <c r="N37" i="80"/>
  <c r="N45" i="80" s="1"/>
  <c r="N43" i="80"/>
  <c r="O44" i="80"/>
  <c r="P36" i="80"/>
  <c r="N48" i="80"/>
  <c r="O40" i="80"/>
  <c r="B36" i="67"/>
  <c r="I36" i="67"/>
  <c r="I47" i="67" s="1"/>
  <c r="K36" i="67"/>
  <c r="S36" i="67"/>
  <c r="U36" i="67"/>
  <c r="E36" i="67"/>
  <c r="J36" i="67"/>
  <c r="W36" i="67"/>
  <c r="T47" i="67"/>
  <c r="G36" i="67"/>
  <c r="V36" i="67"/>
  <c r="L36" i="67"/>
  <c r="Q36" i="67"/>
  <c r="H36" i="67"/>
  <c r="N36" i="67"/>
  <c r="D47" i="67"/>
  <c r="M36" i="67"/>
  <c r="P36" i="67"/>
  <c r="F36" i="67"/>
  <c r="O36" i="67"/>
  <c r="C36" i="67"/>
  <c r="AJ46" i="41"/>
  <c r="AJ47" i="41"/>
  <c r="K73" i="41" l="1"/>
  <c r="H45" i="67"/>
  <c r="I45" i="67"/>
  <c r="P44" i="80"/>
  <c r="Q36" i="80"/>
  <c r="P35" i="80"/>
  <c r="O43" i="80"/>
  <c r="O37" i="80"/>
  <c r="O45" i="80" s="1"/>
  <c r="O47" i="80"/>
  <c r="P39" i="80"/>
  <c r="P40" i="80"/>
  <c r="O48" i="80"/>
  <c r="J80" i="41"/>
  <c r="J87" i="41" s="1"/>
  <c r="B47" i="67"/>
  <c r="V47" i="67"/>
  <c r="P47" i="67"/>
  <c r="L47" i="67"/>
  <c r="U47" i="67"/>
  <c r="G47" i="67"/>
  <c r="N47" i="67"/>
  <c r="Q47" i="67"/>
  <c r="M47" i="67"/>
  <c r="C47" i="67"/>
  <c r="K47" i="67"/>
  <c r="F47" i="67"/>
  <c r="J68" i="41"/>
  <c r="J75" i="41" s="1"/>
  <c r="E47" i="67"/>
  <c r="S47" i="67"/>
  <c r="O47" i="67"/>
  <c r="W47" i="67"/>
  <c r="J47" i="67"/>
  <c r="H47" i="67"/>
  <c r="N62" i="41"/>
  <c r="K74" i="41" l="1"/>
  <c r="K75" i="41"/>
  <c r="J45" i="67"/>
  <c r="B39" i="67"/>
  <c r="P48" i="80"/>
  <c r="Q40" i="80"/>
  <c r="P47" i="80"/>
  <c r="Q39" i="80"/>
  <c r="P43" i="80"/>
  <c r="P37" i="80"/>
  <c r="P45" i="80" s="1"/>
  <c r="Q35" i="80"/>
  <c r="Q44" i="80"/>
  <c r="R36" i="80"/>
  <c r="X47" i="67"/>
  <c r="S62" i="41"/>
  <c r="U62" i="41"/>
  <c r="P62" i="41"/>
  <c r="K45" i="67" l="1"/>
  <c r="Q47" i="80"/>
  <c r="R39" i="80"/>
  <c r="R40" i="80"/>
  <c r="Q48" i="80"/>
  <c r="Q43" i="80"/>
  <c r="Q37" i="80"/>
  <c r="Q45" i="80" s="1"/>
  <c r="R35" i="80"/>
  <c r="S36" i="80"/>
  <c r="R44" i="80"/>
  <c r="C39" i="67" l="1"/>
  <c r="L45" i="67"/>
  <c r="R43" i="80"/>
  <c r="R37" i="80"/>
  <c r="R45" i="80" s="1"/>
  <c r="S35" i="80"/>
  <c r="S40" i="80"/>
  <c r="R48" i="80"/>
  <c r="S39" i="80"/>
  <c r="R47" i="80"/>
  <c r="S44" i="80"/>
  <c r="T36" i="80"/>
  <c r="M45" i="67" l="1"/>
  <c r="D39" i="67"/>
  <c r="T39" i="80"/>
  <c r="S47" i="80"/>
  <c r="S48" i="80"/>
  <c r="T40" i="80"/>
  <c r="S37" i="80"/>
  <c r="S45" i="80" s="1"/>
  <c r="S43" i="80"/>
  <c r="T35" i="80"/>
  <c r="U36" i="80"/>
  <c r="T44" i="80"/>
  <c r="R45" i="41"/>
  <c r="P45" i="41"/>
  <c r="N45" i="41"/>
  <c r="L45" i="41"/>
  <c r="H45" i="41"/>
  <c r="D45" i="41"/>
  <c r="F45" i="41"/>
  <c r="B45" i="41"/>
  <c r="E39" i="67" l="1"/>
  <c r="N45" i="67"/>
  <c r="V36" i="80"/>
  <c r="U44" i="80"/>
  <c r="T48" i="80"/>
  <c r="U40" i="80"/>
  <c r="T37" i="80"/>
  <c r="T45" i="80" s="1"/>
  <c r="U35" i="80"/>
  <c r="T43" i="80"/>
  <c r="T47" i="80"/>
  <c r="U39" i="80"/>
  <c r="O45" i="67" l="1"/>
  <c r="F39" i="67"/>
  <c r="U37" i="80"/>
  <c r="U45" i="80" s="1"/>
  <c r="V35" i="80"/>
  <c r="U43" i="80"/>
  <c r="U48" i="80"/>
  <c r="V40" i="80"/>
  <c r="U47" i="80"/>
  <c r="V39" i="80"/>
  <c r="W36" i="80"/>
  <c r="V44" i="80"/>
  <c r="H72" i="41" l="1"/>
  <c r="F72" i="41"/>
  <c r="G39" i="67"/>
  <c r="P45" i="67"/>
  <c r="W44" i="80"/>
  <c r="X36" i="80"/>
  <c r="V48" i="80"/>
  <c r="W40" i="80"/>
  <c r="V47" i="80"/>
  <c r="W39" i="80"/>
  <c r="W35" i="80"/>
  <c r="V37" i="80"/>
  <c r="V45" i="80" s="1"/>
  <c r="V43" i="80"/>
  <c r="D71" i="41" l="1"/>
  <c r="B71" i="41"/>
  <c r="J71" i="41" s="1"/>
  <c r="Q45" i="67"/>
  <c r="X35" i="80"/>
  <c r="W43" i="80"/>
  <c r="W37" i="80"/>
  <c r="W45" i="80" s="1"/>
  <c r="W48" i="80"/>
  <c r="X40" i="80"/>
  <c r="W47" i="80"/>
  <c r="X39" i="80"/>
  <c r="X44" i="80"/>
  <c r="Y36" i="80"/>
  <c r="R45" i="67" l="1"/>
  <c r="I39" i="67"/>
  <c r="J74" i="41"/>
  <c r="H39" i="67"/>
  <c r="Y39" i="80"/>
  <c r="X47" i="80"/>
  <c r="X48" i="80"/>
  <c r="Y40" i="80"/>
  <c r="X43" i="80"/>
  <c r="Y35" i="80"/>
  <c r="X37" i="80"/>
  <c r="X45" i="80" s="1"/>
  <c r="Y44" i="80"/>
  <c r="Z36" i="80"/>
  <c r="S45" i="67" l="1"/>
  <c r="J39" i="67"/>
  <c r="Z40" i="80"/>
  <c r="Y48" i="80"/>
  <c r="Y43" i="80"/>
  <c r="Z35" i="80"/>
  <c r="Y37" i="80"/>
  <c r="Y45" i="80" s="1"/>
  <c r="Z44" i="80"/>
  <c r="AA36" i="80"/>
  <c r="AA44" i="80" s="1"/>
  <c r="Y47" i="80"/>
  <c r="Z39" i="80"/>
  <c r="H42" i="16"/>
  <c r="K39" i="67" l="1"/>
  <c r="T45" i="67"/>
  <c r="AA39" i="80"/>
  <c r="AA47" i="80" s="1"/>
  <c r="Z47" i="80"/>
  <c r="Z43" i="80"/>
  <c r="Z37" i="80"/>
  <c r="Z45" i="80" s="1"/>
  <c r="AA35" i="80"/>
  <c r="AA40" i="80"/>
  <c r="AA48" i="80" s="1"/>
  <c r="Z48" i="80"/>
  <c r="U45" i="67" l="1"/>
  <c r="L39" i="67"/>
  <c r="AA43" i="80"/>
  <c r="AA37" i="80"/>
  <c r="AA45" i="80" s="1"/>
  <c r="W17" i="20"/>
  <c r="V45" i="67" l="1"/>
  <c r="M39" i="67"/>
  <c r="N39" i="67" l="1"/>
  <c r="E85" i="41"/>
  <c r="F85" i="41"/>
  <c r="G85" i="41"/>
  <c r="I85" i="41"/>
  <c r="H85" i="41"/>
  <c r="B42" i="21"/>
  <c r="C38" i="41" s="1"/>
  <c r="C42" i="21"/>
  <c r="E38" i="41" s="1"/>
  <c r="D42" i="21"/>
  <c r="G38" i="41" s="1"/>
  <c r="E42" i="21"/>
  <c r="I38" i="41" s="1"/>
  <c r="F42" i="21"/>
  <c r="M38" i="41" s="1"/>
  <c r="G42" i="21"/>
  <c r="O38" i="41" s="1"/>
  <c r="H42" i="21"/>
  <c r="I70" i="41" s="1"/>
  <c r="I42" i="21"/>
  <c r="S38" i="41" s="1"/>
  <c r="AE47" i="41" s="1"/>
  <c r="J42" i="21"/>
  <c r="U38" i="41" s="1"/>
  <c r="K42" i="21"/>
  <c r="W38" i="41" s="1"/>
  <c r="L42" i="21"/>
  <c r="Y38" i="41" s="1"/>
  <c r="M42" i="21"/>
  <c r="N42" i="21"/>
  <c r="AC38" i="41" s="1"/>
  <c r="O42" i="21"/>
  <c r="AE38" i="41" s="1"/>
  <c r="P42" i="21"/>
  <c r="AG38" i="41" s="1"/>
  <c r="Q42" i="21"/>
  <c r="AI38" i="41" s="1"/>
  <c r="R42" i="21"/>
  <c r="S42" i="21"/>
  <c r="AM38" i="41" s="1"/>
  <c r="T42" i="21"/>
  <c r="AO38" i="41" s="1"/>
  <c r="U42" i="21"/>
  <c r="AQ38" i="41" s="1"/>
  <c r="V42" i="21"/>
  <c r="AS38" i="41" s="1"/>
  <c r="W42" i="21"/>
  <c r="I82" i="41" s="1"/>
  <c r="B42" i="20"/>
  <c r="C29" i="41" s="1"/>
  <c r="C42" i="20"/>
  <c r="E29" i="41" s="1"/>
  <c r="D42" i="20"/>
  <c r="G29" i="41" s="1"/>
  <c r="E42" i="20"/>
  <c r="I29" i="41" s="1"/>
  <c r="F42" i="20"/>
  <c r="M29" i="41" s="1"/>
  <c r="G42" i="20"/>
  <c r="O29" i="41" s="1"/>
  <c r="I42" i="20"/>
  <c r="S29" i="41" s="1"/>
  <c r="J42" i="20"/>
  <c r="U29" i="41" s="1"/>
  <c r="K42" i="20"/>
  <c r="W29" i="41" s="1"/>
  <c r="L42" i="20"/>
  <c r="Y29" i="41" s="1"/>
  <c r="N42" i="20"/>
  <c r="AC29" i="41" s="1"/>
  <c r="O42" i="20"/>
  <c r="AE29" i="41" s="1"/>
  <c r="P42" i="20"/>
  <c r="AG29" i="41" s="1"/>
  <c r="Q42" i="20"/>
  <c r="AI29" i="41" s="1"/>
  <c r="R42" i="20"/>
  <c r="AK29" i="41" s="1"/>
  <c r="S42" i="20"/>
  <c r="AM29" i="41" s="1"/>
  <c r="T42" i="20"/>
  <c r="AO29" i="41" s="1"/>
  <c r="U42" i="20"/>
  <c r="AQ29" i="41" s="1"/>
  <c r="V42" i="20"/>
  <c r="AS29" i="41" s="1"/>
  <c r="O39" i="67" l="1"/>
  <c r="K85" i="41"/>
  <c r="W45" i="67"/>
  <c r="Z47" i="41"/>
  <c r="V47" i="41"/>
  <c r="Q38" i="41"/>
  <c r="S58" i="41" s="1"/>
  <c r="AU38" i="41"/>
  <c r="AA38" i="41"/>
  <c r="AG47" i="41" s="1"/>
  <c r="AK38" i="41"/>
  <c r="AI47" i="41" s="1"/>
  <c r="H42" i="20"/>
  <c r="W42" i="20"/>
  <c r="G82" i="41" s="1"/>
  <c r="M42" i="20"/>
  <c r="AA29" i="41" s="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B18" i="21"/>
  <c r="B17" i="21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B18" i="20"/>
  <c r="B17" i="20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B17" i="19"/>
  <c r="W42" i="19"/>
  <c r="E82" i="41" s="1"/>
  <c r="V42" i="19"/>
  <c r="AS19" i="41" s="1"/>
  <c r="U42" i="19"/>
  <c r="AQ19" i="41" s="1"/>
  <c r="T42" i="19"/>
  <c r="AO19" i="41" s="1"/>
  <c r="S42" i="19"/>
  <c r="AM19" i="41" s="1"/>
  <c r="R42" i="19"/>
  <c r="Q42" i="19"/>
  <c r="AI19" i="41" s="1"/>
  <c r="P42" i="19"/>
  <c r="AG19" i="41" s="1"/>
  <c r="O42" i="19"/>
  <c r="AE19" i="41" s="1"/>
  <c r="N42" i="19"/>
  <c r="AC19" i="41" s="1"/>
  <c r="M42" i="19"/>
  <c r="L42" i="19"/>
  <c r="Y19" i="41" s="1"/>
  <c r="K42" i="19"/>
  <c r="W19" i="41" s="1"/>
  <c r="J42" i="19"/>
  <c r="U19" i="41" s="1"/>
  <c r="I42" i="19"/>
  <c r="S19" i="41" s="1"/>
  <c r="H42" i="19"/>
  <c r="E70" i="41" s="1"/>
  <c r="G42" i="19"/>
  <c r="O19" i="41" s="1"/>
  <c r="F42" i="19"/>
  <c r="M19" i="41" s="1"/>
  <c r="E42" i="19"/>
  <c r="I19" i="41" s="1"/>
  <c r="D42" i="19"/>
  <c r="G19" i="41" s="1"/>
  <c r="C42" i="19"/>
  <c r="E19" i="41" s="1"/>
  <c r="B42" i="19"/>
  <c r="C19" i="41" s="1"/>
  <c r="R33" i="19"/>
  <c r="J33" i="19"/>
  <c r="K86" i="41" l="1"/>
  <c r="K87" i="41"/>
  <c r="P39" i="67"/>
  <c r="W33" i="19"/>
  <c r="AT15" i="41" s="1"/>
  <c r="AU29" i="41"/>
  <c r="P58" i="41" s="1"/>
  <c r="Q29" i="41"/>
  <c r="N58" i="41" s="1"/>
  <c r="G70" i="41"/>
  <c r="S33" i="21"/>
  <c r="AL34" i="41" s="1"/>
  <c r="K33" i="21"/>
  <c r="V34" i="41" s="1"/>
  <c r="C33" i="21"/>
  <c r="D34" i="41" s="1"/>
  <c r="B33" i="21"/>
  <c r="B34" i="41" s="1"/>
  <c r="V33" i="21"/>
  <c r="AR34" i="41" s="1"/>
  <c r="N33" i="21"/>
  <c r="F33" i="21"/>
  <c r="L34" i="41" s="1"/>
  <c r="U33" i="21"/>
  <c r="AP34" i="41" s="1"/>
  <c r="M33" i="21"/>
  <c r="E33" i="21"/>
  <c r="H34" i="41" s="1"/>
  <c r="C33" i="19"/>
  <c r="D15" i="41" s="1"/>
  <c r="E33" i="19"/>
  <c r="H15" i="41" s="1"/>
  <c r="M33" i="19"/>
  <c r="Z15" i="41" s="1"/>
  <c r="N43" i="41" s="1"/>
  <c r="U33" i="19"/>
  <c r="AP15" i="41" s="1"/>
  <c r="W33" i="20"/>
  <c r="AT25" i="41" s="1"/>
  <c r="O54" i="41" s="1"/>
  <c r="B33" i="20"/>
  <c r="B25" i="41" s="1"/>
  <c r="T33" i="21"/>
  <c r="AN34" i="41" s="1"/>
  <c r="L33" i="21"/>
  <c r="X34" i="41" s="1"/>
  <c r="D33" i="21"/>
  <c r="F34" i="41" s="1"/>
  <c r="R33" i="21"/>
  <c r="J33" i="21"/>
  <c r="T34" i="41" s="1"/>
  <c r="Q33" i="21"/>
  <c r="AH34" i="41" s="1"/>
  <c r="I33" i="21"/>
  <c r="R34" i="41" s="1"/>
  <c r="P33" i="21"/>
  <c r="AF34" i="41" s="1"/>
  <c r="H33" i="21"/>
  <c r="W33" i="21"/>
  <c r="AT34" i="41" s="1"/>
  <c r="AJ43" i="41" s="1"/>
  <c r="O33" i="21"/>
  <c r="AD34" i="41" s="1"/>
  <c r="G33" i="21"/>
  <c r="N34" i="41" s="1"/>
  <c r="AK47" i="41"/>
  <c r="U58" i="41"/>
  <c r="M47" i="41"/>
  <c r="X47" i="41"/>
  <c r="B33" i="19"/>
  <c r="B15" i="41" s="1"/>
  <c r="Q33" i="20"/>
  <c r="AH25" i="41" s="1"/>
  <c r="I33" i="20"/>
  <c r="R25" i="41" s="1"/>
  <c r="P33" i="20"/>
  <c r="H33" i="20"/>
  <c r="O33" i="20"/>
  <c r="AD25" i="41" s="1"/>
  <c r="G33" i="20"/>
  <c r="V33" i="20"/>
  <c r="N33" i="20"/>
  <c r="F33" i="20"/>
  <c r="L25" i="41" s="1"/>
  <c r="U33" i="20"/>
  <c r="AP25" i="41" s="1"/>
  <c r="M33" i="20"/>
  <c r="E33" i="20"/>
  <c r="H25" i="41" s="1"/>
  <c r="T33" i="20"/>
  <c r="L33" i="20"/>
  <c r="D33" i="20"/>
  <c r="S33" i="20"/>
  <c r="AL25" i="41" s="1"/>
  <c r="K33" i="20"/>
  <c r="V25" i="41" s="1"/>
  <c r="C33" i="20"/>
  <c r="D25" i="41" s="1"/>
  <c r="R33" i="20"/>
  <c r="J33" i="20"/>
  <c r="Y10" i="21"/>
  <c r="K33" i="19"/>
  <c r="V15" i="41" s="1"/>
  <c r="S33" i="19"/>
  <c r="AL15" i="41" s="1"/>
  <c r="H22" i="21"/>
  <c r="H24" i="21" s="1"/>
  <c r="H41" i="21" s="1"/>
  <c r="P22" i="21"/>
  <c r="P24" i="21" s="1"/>
  <c r="P41" i="21" s="1"/>
  <c r="P43" i="21" s="1"/>
  <c r="L33" i="19"/>
  <c r="X15" i="41" s="1"/>
  <c r="D33" i="19"/>
  <c r="F15" i="41" s="1"/>
  <c r="T33" i="19"/>
  <c r="AN15" i="41" s="1"/>
  <c r="I33" i="19"/>
  <c r="R15" i="41" s="1"/>
  <c r="Q33" i="19"/>
  <c r="AH15" i="41" s="1"/>
  <c r="Q19" i="41"/>
  <c r="N33" i="19"/>
  <c r="AB15" i="41" s="1"/>
  <c r="F33" i="19"/>
  <c r="L15" i="41" s="1"/>
  <c r="V33" i="19"/>
  <c r="AR15" i="41" s="1"/>
  <c r="G33" i="19"/>
  <c r="N15" i="41" s="1"/>
  <c r="O33" i="19"/>
  <c r="AD15" i="41" s="1"/>
  <c r="AA19" i="41"/>
  <c r="AK19" i="41"/>
  <c r="H33" i="19"/>
  <c r="P15" i="41" s="1"/>
  <c r="P33" i="19"/>
  <c r="AF15" i="41" s="1"/>
  <c r="AU19" i="41"/>
  <c r="P21" i="21"/>
  <c r="P34" i="21" s="1"/>
  <c r="AF35" i="41" s="1"/>
  <c r="J22" i="21"/>
  <c r="J24" i="21" s="1"/>
  <c r="J41" i="21" s="1"/>
  <c r="R22" i="21"/>
  <c r="R24" i="21" s="1"/>
  <c r="R41" i="21" s="1"/>
  <c r="AK37" i="41" s="1"/>
  <c r="AE46" i="41" s="1"/>
  <c r="AI48" i="41" s="1"/>
  <c r="C22" i="21"/>
  <c r="C24" i="21" s="1"/>
  <c r="C41" i="21" s="1"/>
  <c r="K22" i="21"/>
  <c r="K24" i="21" s="1"/>
  <c r="K41" i="21" s="1"/>
  <c r="S22" i="21"/>
  <c r="S24" i="21" s="1"/>
  <c r="S41" i="21" s="1"/>
  <c r="C22" i="20"/>
  <c r="F22" i="20"/>
  <c r="F24" i="20" s="1"/>
  <c r="F41" i="20" s="1"/>
  <c r="V22" i="20"/>
  <c r="V35" i="20" s="1"/>
  <c r="AR27" i="41" s="1"/>
  <c r="W22" i="20"/>
  <c r="W24" i="20" s="1"/>
  <c r="E21" i="20"/>
  <c r="U21" i="20"/>
  <c r="K22" i="20"/>
  <c r="S22" i="20"/>
  <c r="B22" i="21"/>
  <c r="B24" i="21" s="1"/>
  <c r="B41" i="21" s="1"/>
  <c r="U21" i="21"/>
  <c r="U34" i="21" s="1"/>
  <c r="AP35" i="41" s="1"/>
  <c r="T21" i="21"/>
  <c r="T34" i="21" s="1"/>
  <c r="AN35" i="41" s="1"/>
  <c r="G22" i="21"/>
  <c r="G24" i="21" s="1"/>
  <c r="G41" i="21" s="1"/>
  <c r="O22" i="21"/>
  <c r="O24" i="21" s="1"/>
  <c r="O41" i="21" s="1"/>
  <c r="W22" i="21"/>
  <c r="W24" i="21" s="1"/>
  <c r="W41" i="21" s="1"/>
  <c r="F21" i="21"/>
  <c r="F34" i="21" s="1"/>
  <c r="L35" i="41" s="1"/>
  <c r="V21" i="21"/>
  <c r="V34" i="21" s="1"/>
  <c r="AR35" i="41" s="1"/>
  <c r="I22" i="21"/>
  <c r="I24" i="21" s="1"/>
  <c r="I41" i="21" s="1"/>
  <c r="Q22" i="21"/>
  <c r="Q24" i="21" s="1"/>
  <c r="Q41" i="21" s="1"/>
  <c r="H22" i="20"/>
  <c r="P22" i="20"/>
  <c r="J22" i="20"/>
  <c r="H21" i="21"/>
  <c r="H34" i="21" s="1"/>
  <c r="P35" i="41" s="1"/>
  <c r="D22" i="21"/>
  <c r="D24" i="21" s="1"/>
  <c r="D41" i="21" s="1"/>
  <c r="L22" i="21"/>
  <c r="L24" i="21" s="1"/>
  <c r="L41" i="21" s="1"/>
  <c r="T22" i="21"/>
  <c r="T24" i="21" s="1"/>
  <c r="T41" i="21" s="1"/>
  <c r="W21" i="21"/>
  <c r="W34" i="21" s="1"/>
  <c r="AT35" i="41" s="1"/>
  <c r="O21" i="21"/>
  <c r="O34" i="21" s="1"/>
  <c r="AD35" i="41" s="1"/>
  <c r="G21" i="21"/>
  <c r="G34" i="21" s="1"/>
  <c r="N35" i="41" s="1"/>
  <c r="J21" i="20"/>
  <c r="R21" i="20"/>
  <c r="N21" i="19"/>
  <c r="N34" i="19" s="1"/>
  <c r="AB16" i="41" s="1"/>
  <c r="L21" i="21"/>
  <c r="L34" i="21" s="1"/>
  <c r="X35" i="41" s="1"/>
  <c r="G21" i="19"/>
  <c r="G34" i="19" s="1"/>
  <c r="N16" i="41" s="1"/>
  <c r="O21" i="19"/>
  <c r="O34" i="19" s="1"/>
  <c r="AD16" i="41" s="1"/>
  <c r="W21" i="19"/>
  <c r="W34" i="19" s="1"/>
  <c r="AT16" i="41" s="1"/>
  <c r="I55" i="41" s="1"/>
  <c r="M21" i="21"/>
  <c r="M34" i="21" s="1"/>
  <c r="Z35" i="41" s="1"/>
  <c r="AF44" i="41" s="1"/>
  <c r="I22" i="20"/>
  <c r="K21" i="19"/>
  <c r="K34" i="19" s="1"/>
  <c r="V16" i="41" s="1"/>
  <c r="V21" i="19"/>
  <c r="V34" i="19" s="1"/>
  <c r="AR16" i="41" s="1"/>
  <c r="AB34" i="41"/>
  <c r="B21" i="21"/>
  <c r="B34" i="21" s="1"/>
  <c r="B35" i="41" s="1"/>
  <c r="N21" i="21"/>
  <c r="N34" i="21" s="1"/>
  <c r="AB35" i="41" s="1"/>
  <c r="V22" i="21"/>
  <c r="V24" i="21" s="1"/>
  <c r="V41" i="21" s="1"/>
  <c r="N22" i="21"/>
  <c r="N24" i="21" s="1"/>
  <c r="N41" i="21" s="1"/>
  <c r="F22" i="21"/>
  <c r="F24" i="21" s="1"/>
  <c r="F41" i="21" s="1"/>
  <c r="S21" i="21"/>
  <c r="S34" i="21" s="1"/>
  <c r="AL35" i="41" s="1"/>
  <c r="K21" i="21"/>
  <c r="K34" i="21" s="1"/>
  <c r="V35" i="41" s="1"/>
  <c r="E22" i="20"/>
  <c r="M22" i="20"/>
  <c r="U22" i="20"/>
  <c r="D21" i="21"/>
  <c r="D34" i="21" s="1"/>
  <c r="F35" i="41" s="1"/>
  <c r="U22" i="21"/>
  <c r="U24" i="21" s="1"/>
  <c r="U41" i="21" s="1"/>
  <c r="M22" i="21"/>
  <c r="M24" i="21" s="1"/>
  <c r="M41" i="21" s="1"/>
  <c r="AA37" i="41" s="1"/>
  <c r="AG46" i="41" s="1"/>
  <c r="AG48" i="41" s="1"/>
  <c r="E22" i="21"/>
  <c r="E24" i="21" s="1"/>
  <c r="E41" i="21" s="1"/>
  <c r="R21" i="21"/>
  <c r="R34" i="21" s="1"/>
  <c r="AJ35" i="41" s="1"/>
  <c r="AH44" i="41" s="1"/>
  <c r="J21" i="21"/>
  <c r="J34" i="21" s="1"/>
  <c r="T35" i="41" s="1"/>
  <c r="C21" i="19"/>
  <c r="C34" i="19" s="1"/>
  <c r="D16" i="41" s="1"/>
  <c r="S21" i="19"/>
  <c r="S34" i="19" s="1"/>
  <c r="AL16" i="41" s="1"/>
  <c r="Q22" i="20"/>
  <c r="Q24" i="20" s="1"/>
  <c r="I21" i="21"/>
  <c r="I34" i="21" s="1"/>
  <c r="R35" i="41" s="1"/>
  <c r="F21" i="19"/>
  <c r="F34" i="19" s="1"/>
  <c r="L16" i="41" s="1"/>
  <c r="R22" i="20"/>
  <c r="C21" i="21"/>
  <c r="C34" i="21" s="1"/>
  <c r="D35" i="41" s="1"/>
  <c r="B21" i="19"/>
  <c r="B34" i="19" s="1"/>
  <c r="B16" i="41" s="1"/>
  <c r="J21" i="19"/>
  <c r="J34" i="19" s="1"/>
  <c r="T16" i="41" s="1"/>
  <c r="T15" i="41"/>
  <c r="R21" i="19"/>
  <c r="R34" i="19" s="1"/>
  <c r="AJ16" i="41" s="1"/>
  <c r="P44" i="41" s="1"/>
  <c r="AJ15" i="41"/>
  <c r="P43" i="41" s="1"/>
  <c r="E21" i="21"/>
  <c r="E34" i="21" s="1"/>
  <c r="H35" i="41" s="1"/>
  <c r="Q21" i="21"/>
  <c r="Q34" i="21" s="1"/>
  <c r="AH35" i="41" s="1"/>
  <c r="F21" i="20"/>
  <c r="N22" i="20"/>
  <c r="M21" i="20"/>
  <c r="W21" i="20"/>
  <c r="C21" i="20"/>
  <c r="N21" i="20"/>
  <c r="B21" i="20"/>
  <c r="O21" i="20"/>
  <c r="P21" i="20"/>
  <c r="B22" i="20"/>
  <c r="O22" i="20"/>
  <c r="G22" i="20"/>
  <c r="T21" i="20"/>
  <c r="L21" i="20"/>
  <c r="D21" i="20"/>
  <c r="G21" i="20"/>
  <c r="H21" i="20"/>
  <c r="S21" i="20"/>
  <c r="K21" i="20"/>
  <c r="V21" i="20"/>
  <c r="T22" i="20"/>
  <c r="L22" i="20"/>
  <c r="D22" i="20"/>
  <c r="D24" i="20" s="1"/>
  <c r="Q21" i="20"/>
  <c r="I21" i="20"/>
  <c r="D21" i="19"/>
  <c r="D34" i="19" s="1"/>
  <c r="F16" i="41" s="1"/>
  <c r="T21" i="19"/>
  <c r="T34" i="19" s="1"/>
  <c r="AN16" i="41" s="1"/>
  <c r="L21" i="19"/>
  <c r="L34" i="19" s="1"/>
  <c r="X16" i="41" s="1"/>
  <c r="E21" i="19"/>
  <c r="E34" i="19" s="1"/>
  <c r="H16" i="41" s="1"/>
  <c r="M21" i="19"/>
  <c r="M34" i="19" s="1"/>
  <c r="Z16" i="41" s="1"/>
  <c r="N44" i="41" s="1"/>
  <c r="U21" i="19"/>
  <c r="U34" i="19" s="1"/>
  <c r="AP16" i="41" s="1"/>
  <c r="H21" i="19"/>
  <c r="H34" i="19" s="1"/>
  <c r="P16" i="41" s="1"/>
  <c r="G55" i="41" s="1"/>
  <c r="P21" i="19"/>
  <c r="P34" i="19" s="1"/>
  <c r="AF16" i="41" s="1"/>
  <c r="Q21" i="19"/>
  <c r="Q34" i="19" s="1"/>
  <c r="AH16" i="41" s="1"/>
  <c r="I21" i="19"/>
  <c r="I34" i="19" s="1"/>
  <c r="R16" i="41" s="1"/>
  <c r="P45" i="21" l="1"/>
  <c r="I81" i="41"/>
  <c r="I87" i="41" s="1"/>
  <c r="AB47" i="41"/>
  <c r="Q39" i="67"/>
  <c r="AU37" i="41"/>
  <c r="AK46" i="41" s="1"/>
  <c r="AK48" i="41" s="1"/>
  <c r="U59" i="41" s="1"/>
  <c r="Q37" i="41"/>
  <c r="S57" i="41" s="1"/>
  <c r="I69" i="41"/>
  <c r="L34" i="20"/>
  <c r="X26" i="41" s="1"/>
  <c r="N34" i="20"/>
  <c r="AB26" i="41" s="1"/>
  <c r="K34" i="20"/>
  <c r="V26" i="41" s="1"/>
  <c r="M34" i="20"/>
  <c r="Z26" i="41" s="1"/>
  <c r="W44" i="41" s="1"/>
  <c r="R34" i="20"/>
  <c r="AJ26" i="41" s="1"/>
  <c r="Y44" i="41" s="1"/>
  <c r="C34" i="20"/>
  <c r="D26" i="41" s="1"/>
  <c r="W34" i="20"/>
  <c r="AT26" i="41" s="1"/>
  <c r="T34" i="20"/>
  <c r="AN26" i="41" s="1"/>
  <c r="V34" i="20"/>
  <c r="AR26" i="41" s="1"/>
  <c r="J34" i="20"/>
  <c r="T26" i="41" s="1"/>
  <c r="I34" i="20"/>
  <c r="R26" i="41" s="1"/>
  <c r="F34" i="20"/>
  <c r="L26" i="41" s="1"/>
  <c r="U34" i="20"/>
  <c r="AP26" i="41" s="1"/>
  <c r="S34" i="20"/>
  <c r="AL26" i="41" s="1"/>
  <c r="P34" i="20"/>
  <c r="AF26" i="41" s="1"/>
  <c r="Q34" i="20"/>
  <c r="AH26" i="41" s="1"/>
  <c r="G34" i="20"/>
  <c r="N26" i="41" s="1"/>
  <c r="O34" i="20"/>
  <c r="AD26" i="41" s="1"/>
  <c r="E34" i="20"/>
  <c r="H26" i="41" s="1"/>
  <c r="H34" i="20"/>
  <c r="P26" i="41" s="1"/>
  <c r="D34" i="20"/>
  <c r="F26" i="41" s="1"/>
  <c r="B34" i="20"/>
  <c r="B26" i="41" s="1"/>
  <c r="R44" i="41"/>
  <c r="N48" i="41"/>
  <c r="P48" i="41"/>
  <c r="T54" i="41"/>
  <c r="L44" i="41"/>
  <c r="J58" i="41"/>
  <c r="H58" i="41"/>
  <c r="L43" i="41"/>
  <c r="G54" i="41"/>
  <c r="R43" i="41"/>
  <c r="I54" i="41"/>
  <c r="AR25" i="41"/>
  <c r="AN25" i="41"/>
  <c r="T25" i="41"/>
  <c r="AF25" i="41"/>
  <c r="N25" i="41"/>
  <c r="F25" i="41"/>
  <c r="X25" i="41"/>
  <c r="AB25" i="41"/>
  <c r="AD44" i="41"/>
  <c r="R55" i="41"/>
  <c r="T55" i="41"/>
  <c r="AJ44" i="41"/>
  <c r="S47" i="41"/>
  <c r="J35" i="21"/>
  <c r="T36" i="41" s="1"/>
  <c r="F35" i="20"/>
  <c r="L27" i="41" s="1"/>
  <c r="H35" i="21"/>
  <c r="H36" i="21" s="1"/>
  <c r="H43" i="21"/>
  <c r="AG37" i="41"/>
  <c r="P35" i="21"/>
  <c r="AF36" i="41" s="1"/>
  <c r="AJ34" i="41"/>
  <c r="AH43" i="41" s="1"/>
  <c r="G43" i="21"/>
  <c r="O37" i="41"/>
  <c r="C35" i="21"/>
  <c r="D36" i="41" s="1"/>
  <c r="S43" i="21"/>
  <c r="AM37" i="41"/>
  <c r="I43" i="21"/>
  <c r="S37" i="41"/>
  <c r="AE48" i="41" s="1"/>
  <c r="S59" i="41" s="1"/>
  <c r="B43" i="21"/>
  <c r="C37" i="41"/>
  <c r="K43" i="21"/>
  <c r="W37" i="41"/>
  <c r="Q43" i="21"/>
  <c r="AI37" i="41"/>
  <c r="K35" i="21"/>
  <c r="V36" i="41" s="1"/>
  <c r="U43" i="21"/>
  <c r="AQ37" i="41"/>
  <c r="V43" i="21"/>
  <c r="AS37" i="41"/>
  <c r="S35" i="21"/>
  <c r="AL36" i="41" s="1"/>
  <c r="J43" i="21"/>
  <c r="U37" i="41"/>
  <c r="F43" i="21"/>
  <c r="M37" i="41"/>
  <c r="N43" i="21"/>
  <c r="AC37" i="41"/>
  <c r="T43" i="21"/>
  <c r="AO37" i="41"/>
  <c r="E43" i="21"/>
  <c r="I37" i="41"/>
  <c r="C43" i="21"/>
  <c r="E37" i="41"/>
  <c r="L43" i="21"/>
  <c r="Y37" i="41"/>
  <c r="R35" i="21"/>
  <c r="R36" i="21" s="1"/>
  <c r="P34" i="41"/>
  <c r="Z34" i="41"/>
  <c r="AF43" i="41" s="1"/>
  <c r="D43" i="21"/>
  <c r="G37" i="41"/>
  <c r="O43" i="21"/>
  <c r="AE37" i="41"/>
  <c r="R43" i="21"/>
  <c r="V24" i="20"/>
  <c r="V41" i="20" s="1"/>
  <c r="V43" i="20" s="1"/>
  <c r="F43" i="20"/>
  <c r="M28" i="41"/>
  <c r="AJ25" i="41"/>
  <c r="Y43" i="41" s="1"/>
  <c r="Z25" i="41"/>
  <c r="W43" i="41" s="1"/>
  <c r="P25" i="41"/>
  <c r="AA43" i="41"/>
  <c r="T24" i="20"/>
  <c r="T41" i="20" s="1"/>
  <c r="J24" i="20"/>
  <c r="J41" i="20" s="1"/>
  <c r="C24" i="20"/>
  <c r="C41" i="20" s="1"/>
  <c r="P24" i="20"/>
  <c r="P41" i="20" s="1"/>
  <c r="G24" i="20"/>
  <c r="G41" i="20" s="1"/>
  <c r="R24" i="20"/>
  <c r="R41" i="20" s="1"/>
  <c r="H24" i="20"/>
  <c r="H41" i="20" s="1"/>
  <c r="N24" i="20"/>
  <c r="N41" i="20" s="1"/>
  <c r="O24" i="20"/>
  <c r="O41" i="20" s="1"/>
  <c r="I24" i="20"/>
  <c r="I41" i="20" s="1"/>
  <c r="W43" i="21"/>
  <c r="U24" i="20"/>
  <c r="U41" i="20" s="1"/>
  <c r="B24" i="20"/>
  <c r="B41" i="20" s="1"/>
  <c r="M24" i="20"/>
  <c r="M41" i="20" s="1"/>
  <c r="AA28" i="41" s="1"/>
  <c r="X46" i="41" s="1"/>
  <c r="X48" i="41" s="1"/>
  <c r="S24" i="20"/>
  <c r="S41" i="20" s="1"/>
  <c r="L24" i="20"/>
  <c r="L41" i="20" s="1"/>
  <c r="M43" i="21"/>
  <c r="E24" i="20"/>
  <c r="E41" i="20" s="1"/>
  <c r="K24" i="20"/>
  <c r="K41" i="20" s="1"/>
  <c r="W41" i="20"/>
  <c r="D35" i="20"/>
  <c r="D41" i="20"/>
  <c r="Q35" i="20"/>
  <c r="Q41" i="20"/>
  <c r="Q35" i="21"/>
  <c r="I35" i="21"/>
  <c r="B35" i="21"/>
  <c r="M35" i="21"/>
  <c r="Z36" i="41" s="1"/>
  <c r="U35" i="21"/>
  <c r="T35" i="21"/>
  <c r="AN36" i="41" s="1"/>
  <c r="F35" i="21"/>
  <c r="L35" i="21"/>
  <c r="W35" i="21"/>
  <c r="AT36" i="41" s="1"/>
  <c r="E35" i="21"/>
  <c r="N35" i="21"/>
  <c r="D35" i="21"/>
  <c r="O35" i="21"/>
  <c r="V35" i="21"/>
  <c r="AR36" i="41" s="1"/>
  <c r="G35" i="21"/>
  <c r="T35" i="20"/>
  <c r="K35" i="20"/>
  <c r="V27" i="41" s="1"/>
  <c r="E35" i="20"/>
  <c r="C35" i="20"/>
  <c r="D27" i="41" s="1"/>
  <c r="N35" i="20"/>
  <c r="J35" i="20"/>
  <c r="T27" i="41" s="1"/>
  <c r="R35" i="20"/>
  <c r="AJ27" i="41" s="1"/>
  <c r="P35" i="20"/>
  <c r="G35" i="20"/>
  <c r="O35" i="20"/>
  <c r="I35" i="20"/>
  <c r="H35" i="20"/>
  <c r="P27" i="41" s="1"/>
  <c r="M56" i="41" s="1"/>
  <c r="W35" i="20"/>
  <c r="AT27" i="41" s="1"/>
  <c r="O56" i="41" s="1"/>
  <c r="U35" i="20"/>
  <c r="S35" i="20"/>
  <c r="AL27" i="41" s="1"/>
  <c r="L35" i="20"/>
  <c r="L36" i="20" s="1"/>
  <c r="B35" i="20"/>
  <c r="B27" i="41" s="1"/>
  <c r="M35" i="20"/>
  <c r="Z27" i="41" s="1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B17" i="16"/>
  <c r="D45" i="21" l="1"/>
  <c r="H45" i="21"/>
  <c r="C45" i="21"/>
  <c r="E45" i="21"/>
  <c r="J45" i="21"/>
  <c r="Q45" i="21"/>
  <c r="S45" i="21"/>
  <c r="W45" i="21"/>
  <c r="T45" i="21"/>
  <c r="K45" i="21"/>
  <c r="F45" i="21"/>
  <c r="M45" i="21"/>
  <c r="R45" i="21"/>
  <c r="V45" i="21"/>
  <c r="G45" i="21"/>
  <c r="I45" i="21"/>
  <c r="L45" i="21"/>
  <c r="N45" i="21"/>
  <c r="B45" i="21"/>
  <c r="O45" i="21"/>
  <c r="U45" i="21"/>
  <c r="G81" i="41"/>
  <c r="G87" i="41" s="1"/>
  <c r="I74" i="41"/>
  <c r="I75" i="41"/>
  <c r="I86" i="41"/>
  <c r="U57" i="41"/>
  <c r="R39" i="67"/>
  <c r="E36" i="20"/>
  <c r="V45" i="20"/>
  <c r="N36" i="20"/>
  <c r="F45" i="20"/>
  <c r="L39" i="20"/>
  <c r="H68" i="41"/>
  <c r="H74" i="41" s="1"/>
  <c r="H75" i="41" s="1"/>
  <c r="H39" i="21"/>
  <c r="V36" i="20"/>
  <c r="R39" i="21"/>
  <c r="T36" i="20"/>
  <c r="P36" i="20"/>
  <c r="U36" i="20"/>
  <c r="D36" i="20"/>
  <c r="R48" i="41"/>
  <c r="I59" i="41" s="1"/>
  <c r="I36" i="20"/>
  <c r="O36" i="20"/>
  <c r="G36" i="20"/>
  <c r="M55" i="41"/>
  <c r="U44" i="41"/>
  <c r="O55" i="41"/>
  <c r="AA44" i="41"/>
  <c r="Q36" i="20"/>
  <c r="Q28" i="41"/>
  <c r="N57" i="41" s="1"/>
  <c r="G69" i="41"/>
  <c r="AU28" i="41"/>
  <c r="P57" i="41" s="1"/>
  <c r="L48" i="41"/>
  <c r="G59" i="41" s="1"/>
  <c r="W36" i="20"/>
  <c r="M36" i="20"/>
  <c r="F36" i="20"/>
  <c r="J36" i="20"/>
  <c r="B33" i="16"/>
  <c r="B5" i="41" s="1"/>
  <c r="P33" i="16"/>
  <c r="AF5" i="41" s="1"/>
  <c r="H33" i="16"/>
  <c r="P5" i="41" s="1"/>
  <c r="K36" i="20"/>
  <c r="S36" i="20"/>
  <c r="R36" i="20"/>
  <c r="C36" i="20"/>
  <c r="H36" i="20"/>
  <c r="U43" i="41"/>
  <c r="M54" i="41"/>
  <c r="P36" i="41"/>
  <c r="J36" i="21"/>
  <c r="T56" i="41"/>
  <c r="AJ45" i="41"/>
  <c r="AJ48" i="41" s="1"/>
  <c r="AD43" i="41"/>
  <c r="R54" i="41"/>
  <c r="AA45" i="41"/>
  <c r="AF45" i="41"/>
  <c r="AF48" i="41" s="1"/>
  <c r="U45" i="41"/>
  <c r="W45" i="41"/>
  <c r="W48" i="41" s="1"/>
  <c r="Y45" i="41"/>
  <c r="Y48" i="41" s="1"/>
  <c r="R49" i="21"/>
  <c r="K36" i="21"/>
  <c r="P36" i="21"/>
  <c r="Q33" i="16"/>
  <c r="AH5" i="41" s="1"/>
  <c r="I33" i="16"/>
  <c r="R5" i="41" s="1"/>
  <c r="R33" i="16"/>
  <c r="AJ5" i="41" s="1"/>
  <c r="J33" i="16"/>
  <c r="T5" i="41" s="1"/>
  <c r="AS28" i="41"/>
  <c r="S33" i="16"/>
  <c r="AL5" i="41" s="1"/>
  <c r="K33" i="16"/>
  <c r="V5" i="41" s="1"/>
  <c r="C33" i="16"/>
  <c r="D5" i="41" s="1"/>
  <c r="W33" i="16"/>
  <c r="AT5" i="41" s="1"/>
  <c r="O33" i="16"/>
  <c r="AD5" i="41" s="1"/>
  <c r="G33" i="16"/>
  <c r="N5" i="41" s="1"/>
  <c r="V33" i="16"/>
  <c r="AR5" i="41" s="1"/>
  <c r="N33" i="16"/>
  <c r="AB5" i="41" s="1"/>
  <c r="F33" i="16"/>
  <c r="L5" i="41" s="1"/>
  <c r="U33" i="16"/>
  <c r="AP5" i="41" s="1"/>
  <c r="M33" i="16"/>
  <c r="Z5" i="41" s="1"/>
  <c r="E33" i="16"/>
  <c r="H5" i="41" s="1"/>
  <c r="T33" i="16"/>
  <c r="AN5" i="41" s="1"/>
  <c r="L33" i="16"/>
  <c r="X5" i="41" s="1"/>
  <c r="D33" i="16"/>
  <c r="F5" i="41" s="1"/>
  <c r="C36" i="21"/>
  <c r="E36" i="21"/>
  <c r="H36" i="41"/>
  <c r="G36" i="21"/>
  <c r="N36" i="41"/>
  <c r="D36" i="21"/>
  <c r="F36" i="41"/>
  <c r="U36" i="21"/>
  <c r="AP36" i="41"/>
  <c r="Q36" i="21"/>
  <c r="AH36" i="41"/>
  <c r="L36" i="21"/>
  <c r="X36" i="41"/>
  <c r="S36" i="21"/>
  <c r="O36" i="21"/>
  <c r="AD36" i="41"/>
  <c r="N36" i="21"/>
  <c r="AB36" i="41"/>
  <c r="F36" i="21"/>
  <c r="L36" i="41"/>
  <c r="AJ36" i="41"/>
  <c r="I36" i="21"/>
  <c r="R36" i="41"/>
  <c r="B36" i="21"/>
  <c r="B36" i="41"/>
  <c r="I43" i="20"/>
  <c r="S28" i="41"/>
  <c r="V46" i="41" s="1"/>
  <c r="V48" i="41" s="1"/>
  <c r="N59" i="41" s="1"/>
  <c r="L43" i="20"/>
  <c r="Y28" i="41"/>
  <c r="T43" i="20"/>
  <c r="AO28" i="41"/>
  <c r="AP27" i="41"/>
  <c r="S43" i="20"/>
  <c r="AM28" i="41"/>
  <c r="N27" i="41"/>
  <c r="AB27" i="41"/>
  <c r="AN27" i="41"/>
  <c r="B43" i="20"/>
  <c r="C28" i="41"/>
  <c r="R43" i="20"/>
  <c r="AK28" i="41"/>
  <c r="Z46" i="41" s="1"/>
  <c r="R27" i="41"/>
  <c r="Q43" i="20"/>
  <c r="AI28" i="41"/>
  <c r="J43" i="20"/>
  <c r="U28" i="41"/>
  <c r="AH27" i="41"/>
  <c r="AD27" i="41"/>
  <c r="N43" i="20"/>
  <c r="AC28" i="41"/>
  <c r="X27" i="41"/>
  <c r="K43" i="20"/>
  <c r="W28" i="41"/>
  <c r="U43" i="20"/>
  <c r="AQ28" i="41"/>
  <c r="G43" i="20"/>
  <c r="O28" i="41"/>
  <c r="H27" i="41"/>
  <c r="O43" i="20"/>
  <c r="AE28" i="41"/>
  <c r="D43" i="20"/>
  <c r="G28" i="41"/>
  <c r="F27" i="41"/>
  <c r="AF27" i="41"/>
  <c r="E43" i="20"/>
  <c r="I28" i="41"/>
  <c r="P43" i="20"/>
  <c r="AG28" i="41"/>
  <c r="C43" i="20"/>
  <c r="E28" i="41"/>
  <c r="H49" i="21"/>
  <c r="W36" i="21"/>
  <c r="M36" i="21"/>
  <c r="M43" i="20"/>
  <c r="H43" i="20"/>
  <c r="W43" i="20"/>
  <c r="T36" i="21"/>
  <c r="V36" i="21"/>
  <c r="B36" i="20"/>
  <c r="P21" i="16"/>
  <c r="P34" i="16" s="1"/>
  <c r="AF6" i="41" s="1"/>
  <c r="H21" i="16"/>
  <c r="H34" i="16" s="1"/>
  <c r="P6" i="41" s="1"/>
  <c r="B55" i="41" s="1"/>
  <c r="W21" i="16"/>
  <c r="W34" i="16" s="1"/>
  <c r="AT6" i="41" s="1"/>
  <c r="D55" i="41" s="1"/>
  <c r="O21" i="16"/>
  <c r="O34" i="16" s="1"/>
  <c r="AD6" i="41" s="1"/>
  <c r="Q21" i="16"/>
  <c r="Q34" i="16" s="1"/>
  <c r="AH6" i="41" s="1"/>
  <c r="G21" i="16"/>
  <c r="G34" i="16" s="1"/>
  <c r="N6" i="41" s="1"/>
  <c r="N21" i="16"/>
  <c r="N34" i="16" s="1"/>
  <c r="AB6" i="41" s="1"/>
  <c r="R21" i="16"/>
  <c r="R34" i="16" s="1"/>
  <c r="AJ6" i="41" s="1"/>
  <c r="F44" i="41" s="1"/>
  <c r="J21" i="16"/>
  <c r="J34" i="16" s="1"/>
  <c r="T6" i="41" s="1"/>
  <c r="U21" i="16"/>
  <c r="U34" i="16" s="1"/>
  <c r="AP6" i="41" s="1"/>
  <c r="M21" i="16"/>
  <c r="M34" i="16" s="1"/>
  <c r="Z6" i="41" s="1"/>
  <c r="D44" i="41" s="1"/>
  <c r="E21" i="16"/>
  <c r="E34" i="16" s="1"/>
  <c r="H6" i="41" s="1"/>
  <c r="T21" i="16"/>
  <c r="T34" i="16" s="1"/>
  <c r="AN6" i="41" s="1"/>
  <c r="L21" i="16"/>
  <c r="L34" i="16" s="1"/>
  <c r="X6" i="41" s="1"/>
  <c r="D21" i="16"/>
  <c r="D34" i="16" s="1"/>
  <c r="F6" i="41" s="1"/>
  <c r="F21" i="16"/>
  <c r="F34" i="16" s="1"/>
  <c r="L6" i="41" s="1"/>
  <c r="B21" i="16"/>
  <c r="B34" i="16" s="1"/>
  <c r="B6" i="41" s="1"/>
  <c r="K21" i="16"/>
  <c r="K34" i="16" s="1"/>
  <c r="V6" i="41" s="1"/>
  <c r="C21" i="16"/>
  <c r="C34" i="16" s="1"/>
  <c r="D6" i="41" s="1"/>
  <c r="V21" i="16"/>
  <c r="V34" i="16" s="1"/>
  <c r="AR6" i="41" s="1"/>
  <c r="S21" i="16"/>
  <c r="S34" i="16" s="1"/>
  <c r="AL6" i="41" s="1"/>
  <c r="I21" i="16"/>
  <c r="I34" i="16" s="1"/>
  <c r="R6" i="41" s="1"/>
  <c r="P39" i="21" l="1"/>
  <c r="F39" i="21"/>
  <c r="K39" i="21"/>
  <c r="L39" i="21"/>
  <c r="Q39" i="21"/>
  <c r="E39" i="21"/>
  <c r="N39" i="21"/>
  <c r="F80" i="41"/>
  <c r="G39" i="21"/>
  <c r="B39" i="21"/>
  <c r="K39" i="20"/>
  <c r="O39" i="21"/>
  <c r="B45" i="20"/>
  <c r="I39" i="21"/>
  <c r="S39" i="21"/>
  <c r="D39" i="21"/>
  <c r="V50" i="20"/>
  <c r="G86" i="41"/>
  <c r="E39" i="20"/>
  <c r="G74" i="41"/>
  <c r="G75" i="41"/>
  <c r="S39" i="67"/>
  <c r="U39" i="21"/>
  <c r="H80" i="41"/>
  <c r="N39" i="20"/>
  <c r="T45" i="20"/>
  <c r="D45" i="20"/>
  <c r="H45" i="20"/>
  <c r="K45" i="20"/>
  <c r="L45" i="20"/>
  <c r="P45" i="20"/>
  <c r="I45" i="20"/>
  <c r="U45" i="20"/>
  <c r="W45" i="20"/>
  <c r="E45" i="20"/>
  <c r="N45" i="20"/>
  <c r="S45" i="20"/>
  <c r="C45" i="20"/>
  <c r="G45" i="20"/>
  <c r="R45" i="20"/>
  <c r="J45" i="20"/>
  <c r="M45" i="20"/>
  <c r="O45" i="20"/>
  <c r="Q45" i="20"/>
  <c r="Q39" i="20"/>
  <c r="F68" i="41"/>
  <c r="F74" i="41" s="1"/>
  <c r="F75" i="41" s="1"/>
  <c r="H39" i="20"/>
  <c r="J39" i="20"/>
  <c r="U39" i="20"/>
  <c r="C39" i="21"/>
  <c r="C39" i="20"/>
  <c r="F39" i="20"/>
  <c r="P39" i="20"/>
  <c r="M39" i="21"/>
  <c r="B39" i="20"/>
  <c r="R39" i="20"/>
  <c r="M39" i="20"/>
  <c r="T39" i="20"/>
  <c r="S39" i="20"/>
  <c r="G39" i="20"/>
  <c r="B50" i="20"/>
  <c r="J39" i="21"/>
  <c r="O39" i="20"/>
  <c r="D39" i="20"/>
  <c r="T39" i="21"/>
  <c r="I39" i="20"/>
  <c r="AB46" i="41"/>
  <c r="AB48" i="41" s="1"/>
  <c r="P59" i="41" s="1"/>
  <c r="J49" i="21"/>
  <c r="F50" i="20"/>
  <c r="B44" i="41"/>
  <c r="H44" i="41"/>
  <c r="I49" i="21"/>
  <c r="Q49" i="21"/>
  <c r="S49" i="21"/>
  <c r="L49" i="21"/>
  <c r="G49" i="21"/>
  <c r="O49" i="21"/>
  <c r="D49" i="21"/>
  <c r="K49" i="21"/>
  <c r="R56" i="41"/>
  <c r="B54" i="41"/>
  <c r="D54" i="41"/>
  <c r="U48" i="41"/>
  <c r="M59" i="41" s="1"/>
  <c r="AD45" i="41"/>
  <c r="AD48" i="41" s="1"/>
  <c r="R59" i="41" s="1"/>
  <c r="AA48" i="41"/>
  <c r="O59" i="41" s="1"/>
  <c r="T59" i="41"/>
  <c r="Z48" i="41"/>
  <c r="AH45" i="41"/>
  <c r="AH48" i="41" s="1"/>
  <c r="B43" i="41"/>
  <c r="H43" i="41"/>
  <c r="F43" i="41"/>
  <c r="F48" i="41" s="1"/>
  <c r="D43" i="41"/>
  <c r="D48" i="41" s="1"/>
  <c r="P49" i="21"/>
  <c r="W49" i="21"/>
  <c r="G50" i="20"/>
  <c r="C49" i="21"/>
  <c r="E49" i="21"/>
  <c r="L50" i="20"/>
  <c r="N50" i="20"/>
  <c r="E50" i="20"/>
  <c r="F49" i="21"/>
  <c r="P50" i="20"/>
  <c r="D50" i="20"/>
  <c r="B49" i="21"/>
  <c r="U49" i="21"/>
  <c r="N49" i="21"/>
  <c r="U50" i="20"/>
  <c r="T50" i="20"/>
  <c r="O50" i="20"/>
  <c r="W50" i="20"/>
  <c r="Q50" i="20"/>
  <c r="I50" i="20"/>
  <c r="H50" i="20"/>
  <c r="R50" i="20"/>
  <c r="C50" i="20"/>
  <c r="J50" i="20"/>
  <c r="M49" i="21"/>
  <c r="V49" i="21"/>
  <c r="T49" i="21"/>
  <c r="M50" i="20"/>
  <c r="K50" i="20"/>
  <c r="S50" i="20"/>
  <c r="V39" i="21" l="1"/>
  <c r="V39" i="20"/>
  <c r="T39" i="67"/>
  <c r="B48" i="41"/>
  <c r="B59" i="41" s="1"/>
  <c r="H48" i="41"/>
  <c r="D59" i="41" s="1"/>
  <c r="X50" i="20"/>
  <c r="X49" i="21"/>
  <c r="H84" i="41" l="1"/>
  <c r="F84" i="41"/>
  <c r="U39" i="67"/>
  <c r="L42" i="16"/>
  <c r="Y9" i="41" s="1"/>
  <c r="B42" i="16"/>
  <c r="V39" i="67" l="1"/>
  <c r="F86" i="41"/>
  <c r="F87" i="41" s="1"/>
  <c r="W39" i="20"/>
  <c r="H86" i="41"/>
  <c r="H87" i="41" s="1"/>
  <c r="W39" i="21"/>
  <c r="F42" i="16"/>
  <c r="M9" i="41" s="1"/>
  <c r="C9" i="41"/>
  <c r="R42" i="16"/>
  <c r="J42" i="16"/>
  <c r="U9" i="41" s="1"/>
  <c r="W42" i="16"/>
  <c r="C82" i="41" s="1"/>
  <c r="M42" i="16"/>
  <c r="D42" i="16"/>
  <c r="G9" i="41" s="1"/>
  <c r="C42" i="16"/>
  <c r="E9" i="41" s="1"/>
  <c r="Q42" i="16"/>
  <c r="AI9" i="41" s="1"/>
  <c r="I42" i="16"/>
  <c r="S9" i="41" s="1"/>
  <c r="V42" i="16"/>
  <c r="AS9" i="41" s="1"/>
  <c r="N42" i="16"/>
  <c r="AC9" i="41" s="1"/>
  <c r="E42" i="16"/>
  <c r="I9" i="41" s="1"/>
  <c r="K42" i="16"/>
  <c r="W9" i="41" s="1"/>
  <c r="P42" i="16"/>
  <c r="AG9" i="41" s="1"/>
  <c r="C70" i="41"/>
  <c r="U42" i="16"/>
  <c r="AQ9" i="41" s="1"/>
  <c r="S42" i="16"/>
  <c r="AM9" i="41" s="1"/>
  <c r="O42" i="16"/>
  <c r="AE9" i="41" s="1"/>
  <c r="G42" i="16"/>
  <c r="O9" i="41" s="1"/>
  <c r="T42" i="16"/>
  <c r="AO9" i="41" s="1"/>
  <c r="D83" i="41" l="1"/>
  <c r="B83" i="41"/>
  <c r="J83" i="41" s="1"/>
  <c r="Q9" i="41"/>
  <c r="AA9" i="41"/>
  <c r="AK9" i="41"/>
  <c r="AU9" i="41"/>
  <c r="E58" i="41" s="1"/>
  <c r="J86" i="41" l="1"/>
  <c r="W39" i="67"/>
  <c r="C58" i="41"/>
  <c r="C47" i="41"/>
  <c r="I47" i="41"/>
  <c r="O47" i="41"/>
  <c r="E47" i="41"/>
  <c r="Q47" i="41"/>
  <c r="G47" i="41"/>
  <c r="B18" i="19" l="1"/>
  <c r="B22" i="19" s="1"/>
  <c r="B24" i="19" l="1"/>
  <c r="B41" i="19" s="1"/>
  <c r="B35" i="19"/>
  <c r="B36" i="19" s="1"/>
  <c r="G18" i="19"/>
  <c r="G22" i="19" s="1"/>
  <c r="D18" i="19"/>
  <c r="D22" i="19" s="1"/>
  <c r="J18" i="19"/>
  <c r="J22" i="19" s="1"/>
  <c r="V18" i="19"/>
  <c r="V22" i="19" s="1"/>
  <c r="S18" i="19"/>
  <c r="S22" i="19" s="1"/>
  <c r="T18" i="19"/>
  <c r="T22" i="19" s="1"/>
  <c r="K18" i="19"/>
  <c r="K22" i="19" s="1"/>
  <c r="I18" i="19"/>
  <c r="I22" i="19" s="1"/>
  <c r="P18" i="19"/>
  <c r="P22" i="19" s="1"/>
  <c r="C18" i="19"/>
  <c r="C22" i="19" s="1"/>
  <c r="N18" i="19"/>
  <c r="N22" i="19" s="1"/>
  <c r="F18" i="19"/>
  <c r="F22" i="19" s="1"/>
  <c r="H18" i="19"/>
  <c r="H22" i="19" s="1"/>
  <c r="E18" i="19"/>
  <c r="E22" i="19" s="1"/>
  <c r="B39" i="19" l="1"/>
  <c r="D24" i="19"/>
  <c r="D41" i="19" s="1"/>
  <c r="D35" i="19"/>
  <c r="S24" i="19"/>
  <c r="S41" i="19" s="1"/>
  <c r="S35" i="19"/>
  <c r="C24" i="19"/>
  <c r="C41" i="19" s="1"/>
  <c r="C35" i="19"/>
  <c r="G24" i="19"/>
  <c r="G41" i="19" s="1"/>
  <c r="G35" i="19"/>
  <c r="V24" i="19"/>
  <c r="V41" i="19" s="1"/>
  <c r="V35" i="19"/>
  <c r="V36" i="19" s="1"/>
  <c r="I24" i="19"/>
  <c r="I41" i="19" s="1"/>
  <c r="I35" i="19"/>
  <c r="I36" i="19" s="1"/>
  <c r="H24" i="19"/>
  <c r="H41" i="19" s="1"/>
  <c r="H35" i="19"/>
  <c r="J24" i="19"/>
  <c r="J41" i="19" s="1"/>
  <c r="J35" i="19"/>
  <c r="J36" i="19" s="1"/>
  <c r="K35" i="19"/>
  <c r="K36" i="19" s="1"/>
  <c r="K24" i="19"/>
  <c r="K41" i="19" s="1"/>
  <c r="C18" i="41"/>
  <c r="B43" i="19"/>
  <c r="F24" i="19"/>
  <c r="F41" i="19" s="1"/>
  <c r="F35" i="19"/>
  <c r="F36" i="19" s="1"/>
  <c r="N35" i="19"/>
  <c r="N36" i="19" s="1"/>
  <c r="N24" i="19"/>
  <c r="N41" i="19" s="1"/>
  <c r="P24" i="19"/>
  <c r="P41" i="19" s="1"/>
  <c r="P35" i="19"/>
  <c r="E35" i="19"/>
  <c r="E36" i="19" s="1"/>
  <c r="E24" i="19"/>
  <c r="E41" i="19" s="1"/>
  <c r="T24" i="19"/>
  <c r="T41" i="19" s="1"/>
  <c r="T35" i="19"/>
  <c r="B45" i="19" l="1"/>
  <c r="I39" i="19"/>
  <c r="K39" i="19"/>
  <c r="F39" i="19"/>
  <c r="J39" i="19"/>
  <c r="E39" i="19"/>
  <c r="V39" i="19"/>
  <c r="N39" i="19"/>
  <c r="E69" i="41"/>
  <c r="B48" i="19"/>
  <c r="W18" i="19"/>
  <c r="W22" i="19" s="1"/>
  <c r="P36" i="19"/>
  <c r="M18" i="41"/>
  <c r="F43" i="19"/>
  <c r="S36" i="19"/>
  <c r="AM18" i="41"/>
  <c r="S43" i="19"/>
  <c r="U18" i="41"/>
  <c r="J43" i="19"/>
  <c r="Q18" i="41"/>
  <c r="H57" i="41" s="1"/>
  <c r="H43" i="19"/>
  <c r="D36" i="19"/>
  <c r="E18" i="41"/>
  <c r="C43" i="19"/>
  <c r="T36" i="19"/>
  <c r="AO18" i="41"/>
  <c r="T43" i="19"/>
  <c r="AC18" i="41"/>
  <c r="N43" i="19"/>
  <c r="W18" i="41"/>
  <c r="K43" i="19"/>
  <c r="O18" i="41"/>
  <c r="G43" i="19"/>
  <c r="S18" i="41"/>
  <c r="M46" i="41" s="1"/>
  <c r="M48" i="41" s="1"/>
  <c r="H59" i="41" s="1"/>
  <c r="I43" i="19"/>
  <c r="AS18" i="41"/>
  <c r="V43" i="19"/>
  <c r="H36" i="19"/>
  <c r="AG18" i="41"/>
  <c r="P43" i="19"/>
  <c r="G36" i="19"/>
  <c r="I18" i="41"/>
  <c r="E43" i="19"/>
  <c r="C36" i="19"/>
  <c r="G18" i="41"/>
  <c r="D43" i="19"/>
  <c r="P45" i="19" l="1"/>
  <c r="P39" i="19"/>
  <c r="V45" i="19"/>
  <c r="K45" i="19"/>
  <c r="H39" i="19"/>
  <c r="F45" i="19"/>
  <c r="E45" i="19"/>
  <c r="J45" i="19"/>
  <c r="N45" i="19"/>
  <c r="I45" i="19"/>
  <c r="G39" i="19"/>
  <c r="T39" i="19"/>
  <c r="E74" i="41"/>
  <c r="E75" i="41"/>
  <c r="S45" i="19"/>
  <c r="G45" i="19"/>
  <c r="C45" i="19"/>
  <c r="D45" i="19"/>
  <c r="D39" i="19"/>
  <c r="S39" i="19"/>
  <c r="H45" i="19"/>
  <c r="C39" i="19"/>
  <c r="T45" i="19"/>
  <c r="D68" i="41"/>
  <c r="K48" i="19"/>
  <c r="F48" i="19"/>
  <c r="P48" i="19"/>
  <c r="V48" i="19"/>
  <c r="N48" i="19"/>
  <c r="E48" i="19"/>
  <c r="I48" i="19"/>
  <c r="J48" i="19"/>
  <c r="T48" i="19"/>
  <c r="D48" i="19"/>
  <c r="S48" i="19"/>
  <c r="H48" i="19"/>
  <c r="W24" i="19"/>
  <c r="W41" i="19" s="1"/>
  <c r="E81" i="41" s="1"/>
  <c r="W35" i="19"/>
  <c r="G48" i="19"/>
  <c r="C48" i="19"/>
  <c r="E86" i="41" l="1"/>
  <c r="E87" i="41"/>
  <c r="D74" i="41"/>
  <c r="D75" i="41"/>
  <c r="W36" i="19"/>
  <c r="AU18" i="41"/>
  <c r="W43" i="19"/>
  <c r="W39" i="19" l="1"/>
  <c r="D80" i="41"/>
  <c r="W45" i="19"/>
  <c r="S46" i="41"/>
  <c r="S48" i="41" s="1"/>
  <c r="J59" i="41" s="1"/>
  <c r="J57" i="41"/>
  <c r="W48" i="19"/>
  <c r="D86" i="41" l="1"/>
  <c r="D87" i="41"/>
  <c r="O18" i="19"/>
  <c r="O22" i="19" s="1"/>
  <c r="O24" i="19" l="1"/>
  <c r="O41" i="19" s="1"/>
  <c r="O35" i="19"/>
  <c r="O36" i="19" l="1"/>
  <c r="AE18" i="41"/>
  <c r="O43" i="19"/>
  <c r="O39" i="19" l="1"/>
  <c r="O45" i="19"/>
  <c r="O48" i="19"/>
  <c r="L18" i="19"/>
  <c r="L22" i="19" s="1"/>
  <c r="L24" i="19" l="1"/>
  <c r="L41" i="19" s="1"/>
  <c r="L35" i="19"/>
  <c r="L36" i="19" s="1"/>
  <c r="Q18" i="19"/>
  <c r="Q22" i="19" s="1"/>
  <c r="L39" i="19" l="1"/>
  <c r="Q24" i="19"/>
  <c r="Q41" i="19" s="1"/>
  <c r="Q35" i="19"/>
  <c r="Y18" i="41"/>
  <c r="L43" i="19"/>
  <c r="L45" i="19" l="1"/>
  <c r="L48" i="19"/>
  <c r="Q36" i="19"/>
  <c r="AI18" i="41"/>
  <c r="Q43" i="19"/>
  <c r="Q39" i="19" l="1"/>
  <c r="Q45" i="19"/>
  <c r="Q48" i="19"/>
  <c r="M18" i="19"/>
  <c r="M22" i="19" s="1"/>
  <c r="U18" i="19"/>
  <c r="U22" i="19" s="1"/>
  <c r="U24" i="19" l="1"/>
  <c r="U41" i="19" s="1"/>
  <c r="U35" i="19"/>
  <c r="M24" i="19"/>
  <c r="M41" i="19" s="1"/>
  <c r="M35" i="19"/>
  <c r="R18" i="19"/>
  <c r="R22" i="19" s="1"/>
  <c r="R24" i="19" l="1"/>
  <c r="R41" i="19" s="1"/>
  <c r="R35" i="19"/>
  <c r="R36" i="19" s="1"/>
  <c r="M36" i="19"/>
  <c r="AA18" i="41"/>
  <c r="O46" i="41" s="1"/>
  <c r="O48" i="41" s="1"/>
  <c r="M43" i="19"/>
  <c r="U36" i="19"/>
  <c r="AQ18" i="41"/>
  <c r="U43" i="19"/>
  <c r="U39" i="19" l="1"/>
  <c r="U45" i="19"/>
  <c r="M45" i="19"/>
  <c r="R39" i="19"/>
  <c r="M39" i="19"/>
  <c r="U48" i="19"/>
  <c r="M48" i="19"/>
  <c r="AK18" i="41"/>
  <c r="Q46" i="41" s="1"/>
  <c r="Q48" i="41" s="1"/>
  <c r="R43" i="19"/>
  <c r="R45" i="19" l="1"/>
  <c r="R48" i="19"/>
  <c r="B18" i="16"/>
  <c r="B22" i="16" s="1"/>
  <c r="B24" i="16" s="1"/>
  <c r="B41" i="16" s="1"/>
  <c r="B35" i="16" l="1"/>
  <c r="B36" i="16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9" i="16" l="1"/>
  <c r="V35" i="16"/>
  <c r="V36" i="16" s="1"/>
  <c r="V24" i="16"/>
  <c r="V41" i="16" s="1"/>
  <c r="K24" i="16"/>
  <c r="K41" i="16" s="1"/>
  <c r="K35" i="16"/>
  <c r="K36" i="16" s="1"/>
  <c r="F35" i="16"/>
  <c r="F36" i="16" s="1"/>
  <c r="F24" i="16"/>
  <c r="F41" i="16" s="1"/>
  <c r="D35" i="16"/>
  <c r="D36" i="16" s="1"/>
  <c r="D24" i="16"/>
  <c r="D41" i="16" s="1"/>
  <c r="S24" i="16"/>
  <c r="S41" i="16" s="1"/>
  <c r="S35" i="16"/>
  <c r="S36" i="16" s="1"/>
  <c r="G35" i="16"/>
  <c r="G36" i="16" s="1"/>
  <c r="G24" i="16"/>
  <c r="G41" i="16" s="1"/>
  <c r="T35" i="16"/>
  <c r="T36" i="16" s="1"/>
  <c r="T24" i="16"/>
  <c r="T41" i="16" s="1"/>
  <c r="N35" i="16"/>
  <c r="N36" i="16" s="1"/>
  <c r="N24" i="16"/>
  <c r="N41" i="16" s="1"/>
  <c r="P35" i="16"/>
  <c r="P24" i="16"/>
  <c r="P41" i="16" s="1"/>
  <c r="H35" i="16"/>
  <c r="H24" i="16"/>
  <c r="H41" i="16" s="1"/>
  <c r="C69" i="41" s="1"/>
  <c r="C24" i="16"/>
  <c r="C41" i="16" s="1"/>
  <c r="C35" i="16"/>
  <c r="C36" i="16" s="1"/>
  <c r="I35" i="16"/>
  <c r="I36" i="16" s="1"/>
  <c r="I24" i="16"/>
  <c r="I41" i="16" s="1"/>
  <c r="C8" i="41"/>
  <c r="B43" i="16"/>
  <c r="K39" i="16" l="1"/>
  <c r="T39" i="16"/>
  <c r="F39" i="16"/>
  <c r="G39" i="16"/>
  <c r="B45" i="16"/>
  <c r="S39" i="16"/>
  <c r="V39" i="16"/>
  <c r="I39" i="16"/>
  <c r="N39" i="16"/>
  <c r="D39" i="16"/>
  <c r="C74" i="41"/>
  <c r="C75" i="41"/>
  <c r="C39" i="16"/>
  <c r="B49" i="16"/>
  <c r="AC8" i="41"/>
  <c r="N43" i="16"/>
  <c r="S8" i="41"/>
  <c r="I43" i="16"/>
  <c r="AO8" i="41"/>
  <c r="T43" i="16"/>
  <c r="O8" i="41"/>
  <c r="G43" i="16"/>
  <c r="M8" i="41"/>
  <c r="F43" i="16"/>
  <c r="Q8" i="41"/>
  <c r="H43" i="16"/>
  <c r="H36" i="16"/>
  <c r="W8" i="41"/>
  <c r="K43" i="16"/>
  <c r="G8" i="41"/>
  <c r="D43" i="16"/>
  <c r="AG8" i="41"/>
  <c r="P43" i="16"/>
  <c r="AS8" i="41"/>
  <c r="V43" i="16"/>
  <c r="E8" i="41"/>
  <c r="C43" i="16"/>
  <c r="P36" i="16"/>
  <c r="AM8" i="41"/>
  <c r="S43" i="16"/>
  <c r="W18" i="16"/>
  <c r="W22" i="16" s="1"/>
  <c r="P39" i="16" l="1"/>
  <c r="G45" i="16"/>
  <c r="V45" i="16"/>
  <c r="C45" i="16"/>
  <c r="I45" i="16"/>
  <c r="S45" i="16"/>
  <c r="F45" i="16"/>
  <c r="N45" i="16"/>
  <c r="K45" i="16"/>
  <c r="T45" i="16"/>
  <c r="D45" i="16"/>
  <c r="P45" i="16"/>
  <c r="H45" i="16"/>
  <c r="B68" i="41"/>
  <c r="H39" i="16"/>
  <c r="C57" i="41"/>
  <c r="C46" i="41"/>
  <c r="C48" i="41" s="1"/>
  <c r="C59" i="41" s="1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41" i="16" s="1"/>
  <c r="C81" i="41" s="1"/>
  <c r="W35" i="16"/>
  <c r="B74" i="41" l="1"/>
  <c r="B75" i="41"/>
  <c r="C86" i="41"/>
  <c r="C87" i="41"/>
  <c r="W36" i="16"/>
  <c r="AU8" i="41"/>
  <c r="E57" i="41" s="1"/>
  <c r="W43" i="16"/>
  <c r="B80" i="41" l="1"/>
  <c r="B86" i="41"/>
  <c r="B87" i="41"/>
  <c r="W45" i="16"/>
  <c r="W39" i="16"/>
  <c r="I46" i="41"/>
  <c r="I48" i="41" s="1"/>
  <c r="E59" i="41" s="1"/>
  <c r="W49" i="16"/>
  <c r="E18" i="16" l="1"/>
  <c r="E22" i="16" s="1"/>
  <c r="O18" i="16" l="1"/>
  <c r="O22" i="16" s="1"/>
  <c r="E35" i="16"/>
  <c r="E36" i="16" s="1"/>
  <c r="E24" i="16"/>
  <c r="E41" i="16" s="1"/>
  <c r="J18" i="16"/>
  <c r="J22" i="16" s="1"/>
  <c r="E39" i="16" l="1"/>
  <c r="J35" i="16"/>
  <c r="J36" i="16" s="1"/>
  <c r="J24" i="16"/>
  <c r="J41" i="16" s="1"/>
  <c r="I8" i="41"/>
  <c r="E43" i="16"/>
  <c r="O24" i="16"/>
  <c r="O41" i="16" s="1"/>
  <c r="O35" i="16"/>
  <c r="O36" i="16" s="1"/>
  <c r="O39" i="16" l="1"/>
  <c r="J39" i="16"/>
  <c r="E45" i="16"/>
  <c r="E49" i="16"/>
  <c r="AE8" i="41"/>
  <c r="O43" i="16"/>
  <c r="U8" i="41"/>
  <c r="J43" i="16"/>
  <c r="J45" i="16" l="1"/>
  <c r="O45" i="16"/>
  <c r="O49" i="16"/>
  <c r="J49" i="16"/>
  <c r="L18" i="16"/>
  <c r="L22" i="16" s="1"/>
  <c r="L35" i="16" l="1"/>
  <c r="L36" i="16" s="1"/>
  <c r="L24" i="16"/>
  <c r="L41" i="16" s="1"/>
  <c r="Q18" i="16"/>
  <c r="Q22" i="16" s="1"/>
  <c r="L39" i="16" l="1"/>
  <c r="Q24" i="16"/>
  <c r="Q41" i="16" s="1"/>
  <c r="Q35" i="16"/>
  <c r="Q36" i="16" s="1"/>
  <c r="Y8" i="41"/>
  <c r="L43" i="16"/>
  <c r="L45" i="16" l="1"/>
  <c r="Q39" i="16"/>
  <c r="L49" i="16"/>
  <c r="AI8" i="41"/>
  <c r="Q43" i="16"/>
  <c r="Q45" i="16" l="1"/>
  <c r="Q49" i="16"/>
  <c r="M18" i="16"/>
  <c r="M22" i="16" s="1"/>
  <c r="U18" i="16"/>
  <c r="U22" i="16" s="1"/>
  <c r="U35" i="16" l="1"/>
  <c r="U36" i="16" s="1"/>
  <c r="U24" i="16"/>
  <c r="U41" i="16" s="1"/>
  <c r="M24" i="16"/>
  <c r="M41" i="16" s="1"/>
  <c r="M35" i="16"/>
  <c r="R18" i="16"/>
  <c r="R22" i="16" s="1"/>
  <c r="U39" i="16" l="1"/>
  <c r="R24" i="16"/>
  <c r="R41" i="16" s="1"/>
  <c r="R35" i="16"/>
  <c r="M36" i="16"/>
  <c r="AA8" i="41"/>
  <c r="M43" i="16"/>
  <c r="AQ8" i="41"/>
  <c r="U43" i="16"/>
  <c r="U45" i="16" l="1"/>
  <c r="M45" i="16"/>
  <c r="M39" i="16"/>
  <c r="U49" i="16"/>
  <c r="E46" i="41"/>
  <c r="E48" i="41" s="1"/>
  <c r="R36" i="16"/>
  <c r="M49" i="16"/>
  <c r="AK8" i="41"/>
  <c r="R43" i="16"/>
  <c r="R45" i="16" l="1"/>
  <c r="R39" i="16"/>
  <c r="G46" i="41"/>
  <c r="G48" i="41" s="1"/>
  <c r="R49" i="16"/>
  <c r="X49" i="16" s="1"/>
</calcChain>
</file>

<file path=xl/sharedStrings.xml><?xml version="1.0" encoding="utf-8"?>
<sst xmlns="http://schemas.openxmlformats.org/spreadsheetml/2006/main" count="562" uniqueCount="103">
  <si>
    <t>Scenario 1 ASHP</t>
  </si>
  <si>
    <t xml:space="preserve">Electric </t>
  </si>
  <si>
    <t>Scenario 2 CCHP</t>
  </si>
  <si>
    <t>Scenario 4 Hybrid CCHP</t>
  </si>
  <si>
    <t xml:space="preserve"> 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</si>
  <si>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</si>
  <si>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</si>
  <si>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</si>
  <si>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</si>
  <si>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</si>
  <si>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</si>
  <si>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</si>
  <si>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</si>
  <si>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</si>
  <si>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</si>
  <si>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</si>
  <si>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</si>
  <si>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</si>
  <si>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</si>
  <si>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b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</si>
  <si>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</si>
  <si>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</si>
  <si>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</si>
  <si>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</si>
  <si>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</si>
  <si>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</si>
  <si>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</si>
  <si>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</si>
  <si>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</si>
  <si>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Scenario 3</t>
  </si>
  <si>
    <t>Scenario 2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</si>
  <si>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</si>
  <si>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</si>
  <si>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</si>
  <si>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</si>
  <si>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</si>
  <si>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</si>
  <si>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</si>
  <si>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</si>
  <si>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Gas Backup for Peaking</t>
  </si>
  <si>
    <t>CCA Carbon Costs</t>
  </si>
  <si>
    <t>Air Source Heat pump</t>
  </si>
  <si>
    <t>Hybrid Heat Pump</t>
  </si>
  <si>
    <t>Hybrid Heat - Cold Climate Heat Pump</t>
  </si>
  <si>
    <t>Electric Base</t>
  </si>
  <si>
    <t>Cooling Load</t>
  </si>
  <si>
    <t>Electric Use KWh</t>
  </si>
  <si>
    <t xml:space="preserve">Air Conditioning </t>
  </si>
  <si>
    <t>Cooling Load KWh</t>
  </si>
  <si>
    <t>Peak Gas Gas Use</t>
  </si>
  <si>
    <t>Air-Conditioning Load</t>
  </si>
  <si>
    <t>Air Source Heat Pump</t>
  </si>
  <si>
    <t>Gas Bill- Base</t>
  </si>
  <si>
    <t>Electric</t>
  </si>
  <si>
    <t>Gas-Base</t>
  </si>
  <si>
    <t>Electric Customer</t>
  </si>
  <si>
    <t>Gas Customer</t>
  </si>
  <si>
    <t>Hybrid Heat Pump + Cold Climate Heat</t>
  </si>
  <si>
    <t>.</t>
  </si>
  <si>
    <t>Conversion Costs HP</t>
  </si>
  <si>
    <t>HP Conversion</t>
  </si>
  <si>
    <t>Amortization</t>
  </si>
  <si>
    <t>Exit Fee</t>
  </si>
  <si>
    <t>Gas</t>
  </si>
  <si>
    <t>HP</t>
  </si>
  <si>
    <t>HP conversion</t>
  </si>
  <si>
    <t>High Efficiency Furnace</t>
  </si>
  <si>
    <t>Furnace</t>
  </si>
  <si>
    <t>Appliances</t>
  </si>
  <si>
    <t>HP Conversion Costs</t>
  </si>
  <si>
    <t>Furnace Conversion</t>
  </si>
  <si>
    <t>Total Gas Costs with Conversion</t>
  </si>
  <si>
    <t>Total Electric Costs with Conversion</t>
  </si>
  <si>
    <t>Conversion Cost W/Tax Incentive</t>
  </si>
  <si>
    <t>Equipment</t>
  </si>
  <si>
    <t>Base Cost Estimate</t>
  </si>
  <si>
    <t>Est. 25C Tax Credit Value</t>
  </si>
  <si>
    <r>
      <t>Est. HEEHRA Rebate</t>
    </r>
    <r>
      <rPr>
        <b/>
        <vertAlign val="superscript"/>
        <sz val="9"/>
        <color rgb="FFFFFFFF"/>
        <rFont val="Calibri"/>
        <family val="2"/>
        <scheme val="minor"/>
      </rPr>
      <t> a</t>
    </r>
  </si>
  <si>
    <t>Net Cost</t>
  </si>
  <si>
    <t>Centrally Ducted ASHP</t>
  </si>
  <si>
    <t>Centrally Ducted ASHP – Base</t>
  </si>
  <si>
    <t>Centrally Ducted ASHP – Dual Stage</t>
  </si>
  <si>
    <t>Centrally Ducted ASHP – ENERGY STAR</t>
  </si>
  <si>
    <r>
      <t>$2,000</t>
    </r>
    <r>
      <rPr>
        <vertAlign val="superscript"/>
        <sz val="9"/>
        <color theme="1"/>
        <rFont val="Calibri"/>
        <family val="2"/>
        <scheme val="minor"/>
      </rPr>
      <t>c</t>
    </r>
  </si>
  <si>
    <t>Centrally Ducted ASHP – Cold Climate</t>
  </si>
  <si>
    <r>
      <t>$8,000</t>
    </r>
    <r>
      <rPr>
        <vertAlign val="superscript"/>
        <sz val="9"/>
        <color theme="1"/>
        <rFont val="Calibri"/>
        <family val="2"/>
        <scheme val="minor"/>
      </rPr>
      <t>d</t>
    </r>
  </si>
  <si>
    <t>Centrally Ducted ASHP – Dual Fuel</t>
  </si>
  <si>
    <t>Centrally Ducted ASHP + Furnace – Dual Fuel</t>
  </si>
  <si>
    <t>Ductless Mini-Split Heat Pump (assumed 3 tons)</t>
  </si>
  <si>
    <t>Ductless Mini-Split Heat Pump – Base</t>
  </si>
  <si>
    <t>Ductless Mini-Split Heat Pump – ENERGY STAR</t>
  </si>
  <si>
    <r>
      <t>$2,000</t>
    </r>
    <r>
      <rPr>
        <vertAlign val="superscript"/>
        <sz val="9"/>
        <color theme="1"/>
        <rFont val="Calibri"/>
        <family val="2"/>
        <scheme val="minor"/>
      </rPr>
      <t> c</t>
    </r>
  </si>
  <si>
    <t>Ductless Mini-Split Heat Pump – Cold Climate</t>
  </si>
  <si>
    <r>
      <t>$7,623</t>
    </r>
    <r>
      <rPr>
        <vertAlign val="superscript"/>
        <sz val="9"/>
        <color theme="1"/>
        <rFont val="Calibri"/>
        <family val="2"/>
        <scheme val="minor"/>
      </rPr>
      <t> d</t>
    </r>
  </si>
  <si>
    <t>Sources: 26 C.F.R. § 25C; An Act to provide for reconciliation pursuant to title II of S. Con. Res. 14, Public Law 117-169 (2022): 1817–2090. https://www.congress.gov/117/plaws/publ169/PLAW-117publ169.pdf</t>
  </si>
  <si>
    <r>
      <t>a</t>
    </r>
    <r>
      <rPr>
        <sz val="9"/>
        <color rgb="FF000000"/>
        <rFont val="Calibri"/>
        <family val="2"/>
        <scheme val="minor"/>
      </rPr>
      <t xml:space="preserve"> While this table shows the HEEHRA rebate estimate for residents making 80% to 150% of AMI, residents making less than 80% AMI would be expected to receive the full $8,000 for all qualifying heat pumps, given the cost estimates used.</t>
    </r>
  </si>
  <si>
    <r>
      <t>b</t>
    </r>
    <r>
      <rPr>
        <sz val="9"/>
        <color rgb="FF000000"/>
        <rFont val="Calibri"/>
        <family val="2"/>
        <scheme val="minor"/>
      </rPr>
      <t xml:space="preserve"> Equipment is not assumed to meet the efficiency criteria for ENERGY STAR or for CEE Tier 3.</t>
    </r>
  </si>
  <si>
    <r>
      <t>c</t>
    </r>
    <r>
      <rPr>
        <sz val="9"/>
        <color rgb="FF000000"/>
        <rFont val="Calibri"/>
        <family val="2"/>
        <scheme val="minor"/>
      </rPr>
      <t xml:space="preserve"> Equipment meeting ENERGY STAR or different CCHP specifications may not meet CEE Tier 3 criteria.</t>
    </r>
  </si>
  <si>
    <r>
      <t xml:space="preserve">d </t>
    </r>
    <r>
      <rPr>
        <sz val="9"/>
        <color theme="1"/>
        <rFont val="Calibri"/>
        <family val="2"/>
        <scheme val="minor"/>
      </rPr>
      <t>Equipment meeting CCHP specification may not qualify for ENERGY STAR designation.</t>
    </r>
  </si>
  <si>
    <t>Conversion Costs w/Amortization</t>
  </si>
  <si>
    <t>Conversion Costs w/Tax Incentive</t>
  </si>
  <si>
    <t xml:space="preserve">Conversion Costs </t>
  </si>
  <si>
    <t>Total Costs w/Tax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</si>
</sst>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73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vertAlign val="superscript"/>
      <sz val="9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79A41"/>
        <bgColor indexed="64"/>
      </patternFill>
    </fill>
    <fill>
      <patternFill patternType="solid">
        <fgColor rgb="FFE4E5E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 style="medium">
        <color rgb="FFBFBFBF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73" fontId="0" fillId="0" borderId="0" xfId="0" applyNumberFormat="1"/>
    <xf numFmtId="43" fontId="0" fillId="0" borderId="0" xfId="0" applyNumberFormat="1"/>
    <xf numFmtId="165" fontId="0" fillId="0" borderId="0" xfId="0" applyNumberFormat="1"/>
    <xf numFmtId="173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3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6" fillId="4" borderId="0" xfId="0" applyFont="1" applyFill="1"/>
    <xf numFmtId="0" fontId="6" fillId="0" borderId="0" xfId="0" applyFont="1"/>
    <xf numFmtId="165" fontId="0" fillId="0" borderId="0" xfId="1" applyNumberFormat="1" applyFont="1" applyBorder="1"/>
    <xf numFmtId="0" fontId="0" fillId="2" borderId="0" xfId="0" applyFill="1"/>
    <xf numFmtId="165" fontId="0" fillId="2" borderId="0" xfId="1" applyNumberFormat="1" applyFont="1" applyFill="1"/>
    <xf numFmtId="6" fontId="0" fillId="0" borderId="0" xfId="0" applyNumberFormat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6" fontId="4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10" fillId="0" borderId="8" xfId="5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6">
    <cellStyle name="Comma" xfId="1" builtinId="3"/>
    <cellStyle name="Comma 3" xfId="4"/>
    <cellStyle name="Hyperlink" xfId="5" builtinId="8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- 2030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6330460961646346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GasData'!$A$68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GasData'!$B$68:$K$68</c:f>
              <c:numCache>
                <c:formatCode>"$"#,##0_);[Red]\("$"#,##0\)</c:formatCode>
                <c:ptCount val="10"/>
                <c:pt idx="0">
                  <c:v>958.76984784955152</c:v>
                </c:pt>
                <c:pt idx="2">
                  <c:v>839.35200819094496</c:v>
                </c:pt>
                <c:pt idx="4">
                  <c:v>970.33036641002673</c:v>
                </c:pt>
                <c:pt idx="6">
                  <c:v>953.32294186275055</c:v>
                </c:pt>
                <c:pt idx="8">
                  <c:v>897.73372007935529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4-413D-B141-4965E3D595C5}"/>
            </c:ext>
          </c:extLst>
        </c:ser>
        <c:ser>
          <c:idx val="1"/>
          <c:order val="1"/>
          <c:tx>
            <c:strRef>
              <c:f>'Elec GasData'!$A$69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GasData'!$B$69:$K$69</c:f>
              <c:numCache>
                <c:formatCode>"$"#,##0_);[Red]\("$"#,##0\)</c:formatCode>
                <c:ptCount val="10"/>
                <c:pt idx="1">
                  <c:v>840.49159737938999</c:v>
                </c:pt>
                <c:pt idx="3">
                  <c:v>840.19309167937843</c:v>
                </c:pt>
                <c:pt idx="5">
                  <c:v>812.83730182674401</c:v>
                </c:pt>
                <c:pt idx="7">
                  <c:v>779.88797664225899</c:v>
                </c:pt>
                <c:pt idx="9">
                  <c:v>775.30761680553701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4-413D-B141-4965E3D595C5}"/>
            </c:ext>
          </c:extLst>
        </c:ser>
        <c:ser>
          <c:idx val="5"/>
          <c:order val="2"/>
          <c:tx>
            <c:strRef>
              <c:f>'Elec GasData'!$A$73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GasData'!$B$73:$K$73</c:f>
              <c:numCache>
                <c:formatCode>"$"#,##0_);[Red]\("$"#,##0\)</c:formatCode>
                <c:ptCount val="10"/>
                <c:pt idx="1">
                  <c:v>976.88942933500732</c:v>
                </c:pt>
                <c:pt idx="3">
                  <c:v>976.88942933500732</c:v>
                </c:pt>
                <c:pt idx="4">
                  <c:v>976.88942933500732</c:v>
                </c:pt>
                <c:pt idx="5">
                  <c:v>976.88942933500732</c:v>
                </c:pt>
                <c:pt idx="6">
                  <c:v>976.88942933500732</c:v>
                </c:pt>
                <c:pt idx="7">
                  <c:v>976.88942933500732</c:v>
                </c:pt>
                <c:pt idx="9">
                  <c:v>976.88942933500732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64-413D-B141-4965E3D595C5}"/>
            </c:ext>
          </c:extLst>
        </c:ser>
        <c:ser>
          <c:idx val="4"/>
          <c:order val="3"/>
          <c:tx>
            <c:strRef>
              <c:f>'Elec GasData'!$A$72</c:f>
              <c:strCache>
                <c:ptCount val="1"/>
                <c:pt idx="0">
                  <c:v>Conversion Costs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GasData'!$B$72:$K$72</c:f>
              <c:numCache>
                <c:formatCode>"$"#,##0_);[Red]\("$"#,##0\)</c:formatCode>
                <c:ptCount val="10"/>
                <c:pt idx="0">
                  <c:v>1348.062433860719</c:v>
                </c:pt>
                <c:pt idx="2">
                  <c:v>1628.9087742483689</c:v>
                </c:pt>
                <c:pt idx="4">
                  <c:v>2047.6546644258142</c:v>
                </c:pt>
                <c:pt idx="6">
                  <c:v>2047.6546644258142</c:v>
                </c:pt>
                <c:pt idx="8">
                  <c:v>1348.062433860719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64-413D-B141-4965E3D5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  <c:extLst>
          <c:ext xmlns:c15="http://schemas.microsoft.com/office/drawing/2012/chart" uri="{02D57815-91ED-43cb-92C2-25804820EDAC}">
            <c15:filteredBa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'Elec GasData'!$A$71</c15:sqref>
                        </c15:formulaRef>
                      </c:ext>
                    </c:extLst>
                    <c:strCache>
                      <c:ptCount val="1"/>
                      <c:pt idx="0">
                        <c:v>Conversion Costs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'Elec GasData'!$B$71:$K$71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1646.3397184001747</c:v>
                      </c:pt>
                      <c:pt idx="2">
                        <c:v>2140.2992473866016</c:v>
                      </c:pt>
                      <c:pt idx="8">
                        <c:v>1646.3397184001747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64-413D-B141-4965E3D595C5}"/>
                  </c:ext>
                </c:extLst>
              </c15:ser>
            </c15:filteredBarSeries>
            <c15:filteredBar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GasData'!$A$70</c15:sqref>
                        </c15:formulaRef>
                      </c:ext>
                    </c:extLst>
                    <c:strCache>
                      <c:ptCount val="1"/>
                      <c:pt idx="0">
                        <c:v>CCA Carbon Costs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GasData'!$B$70:$K$70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1">
                        <c:v>240.33933437999335</c:v>
                      </c:pt>
                      <c:pt idx="3">
                        <c:v>240.33933437999329</c:v>
                      </c:pt>
                      <c:pt idx="5">
                        <c:v>208.9425363478326</c:v>
                      </c:pt>
                      <c:pt idx="7">
                        <c:v>208.94253634783254</c:v>
                      </c:pt>
                      <c:pt idx="9">
                        <c:v>208.94253634783254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64-413D-B141-4965E3D595C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GasData'!$A$74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GasData'!$B$74:$K$74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3953.1720001104454</c:v>
                      </c:pt>
                      <c:pt idx="1">
                        <c:v>2057.7203610943907</c:v>
                      </c:pt>
                      <c:pt idx="2">
                        <c:v>4608.560029825916</c:v>
                      </c:pt>
                      <c:pt idx="3">
                        <c:v>2057.4218553943792</c:v>
                      </c:pt>
                      <c:pt idx="4">
                        <c:v>3994.8744601708481</c:v>
                      </c:pt>
                      <c:pt idx="5">
                        <c:v>1998.669267509584</c:v>
                      </c:pt>
                      <c:pt idx="6">
                        <c:v>3977.8670356235721</c:v>
                      </c:pt>
                      <c:pt idx="7">
                        <c:v>1965.7199423250988</c:v>
                      </c:pt>
                      <c:pt idx="8">
                        <c:v>3892.1358723402491</c:v>
                      </c:pt>
                      <c:pt idx="9">
                        <c:v>1961.1395824883768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64-413D-B141-4965E3D595C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'Elec GasData'!$A$75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GasData'!$B$75:$K$75</c:f>
              <c:numCache>
                <c:formatCode>"$"#,##0_);[Red]\("$"#,##0\)</c:formatCode>
                <c:ptCount val="10"/>
                <c:pt idx="0">
                  <c:v>2306.8322817102708</c:v>
                </c:pt>
                <c:pt idx="1">
                  <c:v>1817.3810267143972</c:v>
                </c:pt>
                <c:pt idx="2">
                  <c:v>2468.260782439314</c:v>
                </c:pt>
                <c:pt idx="3">
                  <c:v>1817.0825210143857</c:v>
                </c:pt>
                <c:pt idx="4">
                  <c:v>3994.8744601708481</c:v>
                </c:pt>
                <c:pt idx="5">
                  <c:v>1789.7267311617513</c:v>
                </c:pt>
                <c:pt idx="6">
                  <c:v>3977.8670356235721</c:v>
                </c:pt>
                <c:pt idx="7">
                  <c:v>1756.7774059772664</c:v>
                </c:pt>
                <c:pt idx="8">
                  <c:v>2245.7961539400744</c:v>
                </c:pt>
                <c:pt idx="9">
                  <c:v>1752.1970461405444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664-413D-B141-4965E3D5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- 2045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3.4376438337244922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GasData'!$A$80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GasData'!$B$80:$K$80</c:f>
              <c:numCache>
                <c:formatCode>"$"#,##0_);[Red]\("$"#,##0\)</c:formatCode>
                <c:ptCount val="10"/>
                <c:pt idx="0">
                  <c:v>1311.5293552565906</c:v>
                </c:pt>
                <c:pt idx="2">
                  <c:v>1094.4798638766983</c:v>
                </c:pt>
                <c:pt idx="4">
                  <c:v>1470.1490791854044</c:v>
                </c:pt>
                <c:pt idx="6">
                  <c:v>1454.1309722889046</c:v>
                </c:pt>
                <c:pt idx="8">
                  <c:v>1227.218484082807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5-4F46-8D97-0771A54FFA63}"/>
            </c:ext>
          </c:extLst>
        </c:ser>
        <c:ser>
          <c:idx val="1"/>
          <c:order val="1"/>
          <c:tx>
            <c:strRef>
              <c:f>'Elec GasData'!$A$81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GasData'!$B$81:$K$81</c:f>
              <c:numCache>
                <c:formatCode>"$"#,##0_);[Red]\("$"#,##0\)</c:formatCode>
                <c:ptCount val="10"/>
                <c:pt idx="1">
                  <c:v>1812.5398955493595</c:v>
                </c:pt>
                <c:pt idx="3">
                  <c:v>1801.5091281054217</c:v>
                </c:pt>
                <c:pt idx="5">
                  <c:v>2232.6054684073492</c:v>
                </c:pt>
                <c:pt idx="7">
                  <c:v>2100.5419328986031</c:v>
                </c:pt>
                <c:pt idx="9">
                  <c:v>980.01878020849131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5-4F46-8D97-0771A54FFA63}"/>
            </c:ext>
          </c:extLst>
        </c:ser>
        <c:ser>
          <c:idx val="5"/>
          <c:order val="2"/>
          <c:tx>
            <c:strRef>
              <c:f>'Elec GasData'!$A$85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GasData'!$B$85:$K$85</c:f>
              <c:numCache>
                <c:formatCode>"$"#,##0_);[Red]\("$"#,##0\)</c:formatCode>
                <c:ptCount val="10"/>
                <c:pt idx="1">
                  <c:v>1414.8271693772754</c:v>
                </c:pt>
                <c:pt idx="3">
                  <c:v>1414.8271693772754</c:v>
                </c:pt>
                <c:pt idx="4">
                  <c:v>1414.8271693772754</c:v>
                </c:pt>
                <c:pt idx="5">
                  <c:v>1414.8271693772754</c:v>
                </c:pt>
                <c:pt idx="6">
                  <c:v>1414.8271693772754</c:v>
                </c:pt>
                <c:pt idx="7">
                  <c:v>1414.8271693772754</c:v>
                </c:pt>
                <c:pt idx="9">
                  <c:v>1414.8271693772754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5-4F46-8D97-0771A54FFA63}"/>
            </c:ext>
          </c:extLst>
        </c:ser>
        <c:ser>
          <c:idx val="4"/>
          <c:order val="3"/>
          <c:tx>
            <c:strRef>
              <c:f>'Elec GasData'!$A$84</c:f>
              <c:strCache>
                <c:ptCount val="1"/>
                <c:pt idx="0">
                  <c:v>Conversion Cost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GasData'!$B$84:$K$84</c:f>
              <c:numCache>
                <c:formatCode>"$"#,##0_);[Red]\("$"#,##0\)</c:formatCode>
                <c:ptCount val="10"/>
                <c:pt idx="0">
                  <c:v>1952.3963512854582</c:v>
                </c:pt>
                <c:pt idx="2">
                  <c:v>2359.1455911365961</c:v>
                </c:pt>
                <c:pt idx="4">
                  <c:v>2965.6144961092086</c:v>
                </c:pt>
                <c:pt idx="6">
                  <c:v>2965.6144961092086</c:v>
                </c:pt>
                <c:pt idx="8">
                  <c:v>1952.3963512854582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5-4F46-8D97-0771A54F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  <c:extLst>
          <c:ext xmlns:c15="http://schemas.microsoft.com/office/drawing/2012/chart" uri="{02D57815-91ED-43cb-92C2-25804820EDAC}">
            <c15:filteredBa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'Elec GasData'!$A$83</c15:sqref>
                        </c15:formulaRef>
                      </c:ext>
                    </c:extLst>
                    <c:strCache>
                      <c:ptCount val="1"/>
                      <c:pt idx="0">
                        <c:v>Conversion Costs HP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'Elec GasData'!$B$83:$K$83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2384.3907955919867</c:v>
                      </c:pt>
                      <c:pt idx="2">
                        <c:v>3099.7914757472995</c:v>
                      </c:pt>
                      <c:pt idx="8">
                        <c:v>2384.3907955919867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935-4F46-8D97-0771A54FFA63}"/>
                  </c:ext>
                </c:extLst>
              </c15:ser>
            </c15:filteredBarSeries>
            <c15:filteredBar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GasData'!$A$82</c15:sqref>
                        </c15:formulaRef>
                      </c:ext>
                    </c:extLst>
                    <c:strCache>
                      <c:ptCount val="1"/>
                      <c:pt idx="0">
                        <c:v>CCA Carbon Costs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GasData'!$B$82:$K$82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1">
                        <c:v>565.75550357988311</c:v>
                      </c:pt>
                      <c:pt idx="3">
                        <c:v>565.75550357988334</c:v>
                      </c:pt>
                      <c:pt idx="5">
                        <c:v>491.77135088117302</c:v>
                      </c:pt>
                      <c:pt idx="7">
                        <c:v>491.77135088117296</c:v>
                      </c:pt>
                      <c:pt idx="9">
                        <c:v>491.77135088117296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935-4F46-8D97-0771A54FFA6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GasData'!$A$86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GasData'!$B$86:$K$86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5648.3165021340355</c:v>
                      </c:pt>
                      <c:pt idx="1">
                        <c:v>3793.1225685065178</c:v>
                      </c:pt>
                      <c:pt idx="2">
                        <c:v>6553.4169307605935</c:v>
                      </c:pt>
                      <c:pt idx="3">
                        <c:v>3782.0918010625805</c:v>
                      </c:pt>
                      <c:pt idx="4">
                        <c:v>5850.5907446718884</c:v>
                      </c:pt>
                      <c:pt idx="5">
                        <c:v>4139.2039886657976</c:v>
                      </c:pt>
                      <c:pt idx="6">
                        <c:v>5834.572637775389</c:v>
                      </c:pt>
                      <c:pt idx="7">
                        <c:v>4007.1404531570515</c:v>
                      </c:pt>
                      <c:pt idx="8">
                        <c:v>5564.0056309602514</c:v>
                      </c:pt>
                      <c:pt idx="9">
                        <c:v>2886.6173004669399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935-4F46-8D97-0771A54FFA6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'Elec GasData'!$A$87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E935-4F46-8D97-0771A54FFA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GasData'!$B$87:$K$87</c:f>
              <c:numCache>
                <c:formatCode>"$"#,##0_);[Red]\("$"#,##0\)</c:formatCode>
                <c:ptCount val="10"/>
                <c:pt idx="0">
                  <c:v>3263.9257065420488</c:v>
                </c:pt>
                <c:pt idx="1">
                  <c:v>3227.3670649266351</c:v>
                </c:pt>
                <c:pt idx="2">
                  <c:v>3453.6254550132944</c:v>
                </c:pt>
                <c:pt idx="3">
                  <c:v>3216.3362974826969</c:v>
                </c:pt>
                <c:pt idx="4">
                  <c:v>5850.5907446718884</c:v>
                </c:pt>
                <c:pt idx="5">
                  <c:v>3647.4326377846246</c:v>
                </c:pt>
                <c:pt idx="6">
                  <c:v>5834.572637775389</c:v>
                </c:pt>
                <c:pt idx="7">
                  <c:v>3515.3691022758785</c:v>
                </c:pt>
                <c:pt idx="8">
                  <c:v>3179.6148353682652</c:v>
                </c:pt>
                <c:pt idx="9">
                  <c:v>2394.8459495857669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935-4F46-8D97-0771A54F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- 2030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6330460961646346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GasData'!$A$68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GasData'!$B$68:$K$68</c:f>
              <c:numCache>
                <c:formatCode>"$"#,##0_);[Red]\("$"#,##0\)</c:formatCode>
                <c:ptCount val="10"/>
                <c:pt idx="0">
                  <c:v>958.76984784955152</c:v>
                </c:pt>
                <c:pt idx="2">
                  <c:v>839.35200819094496</c:v>
                </c:pt>
                <c:pt idx="4">
                  <c:v>970.33036641002673</c:v>
                </c:pt>
                <c:pt idx="6">
                  <c:v>953.32294186275055</c:v>
                </c:pt>
                <c:pt idx="8">
                  <c:v>897.73372007935529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4A2-8222-FE313666AE3D}"/>
            </c:ext>
          </c:extLst>
        </c:ser>
        <c:ser>
          <c:idx val="1"/>
          <c:order val="1"/>
          <c:tx>
            <c:strRef>
              <c:f>'Elec GasData'!$A$69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GasData'!$B$69:$K$69</c:f>
              <c:numCache>
                <c:formatCode>"$"#,##0_);[Red]\("$"#,##0\)</c:formatCode>
                <c:ptCount val="10"/>
                <c:pt idx="1">
                  <c:v>840.49159737938999</c:v>
                </c:pt>
                <c:pt idx="3">
                  <c:v>840.19309167937843</c:v>
                </c:pt>
                <c:pt idx="5">
                  <c:v>812.83730182674401</c:v>
                </c:pt>
                <c:pt idx="7">
                  <c:v>779.88797664225899</c:v>
                </c:pt>
                <c:pt idx="9">
                  <c:v>775.30761680553701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4A2-8222-FE313666AE3D}"/>
            </c:ext>
          </c:extLst>
        </c:ser>
        <c:ser>
          <c:idx val="4"/>
          <c:order val="2"/>
          <c:tx>
            <c:strRef>
              <c:f>'Elec GasData'!$A$72</c:f>
              <c:strCache>
                <c:ptCount val="1"/>
                <c:pt idx="0">
                  <c:v>Conversion Costs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GasData'!$B$72:$K$72</c:f>
              <c:numCache>
                <c:formatCode>"$"#,##0_);[Red]\("$"#,##0\)</c:formatCode>
                <c:ptCount val="10"/>
                <c:pt idx="0">
                  <c:v>1348.062433860719</c:v>
                </c:pt>
                <c:pt idx="2">
                  <c:v>1628.9087742483689</c:v>
                </c:pt>
                <c:pt idx="4">
                  <c:v>2047.6546644258142</c:v>
                </c:pt>
                <c:pt idx="6">
                  <c:v>2047.6546644258142</c:v>
                </c:pt>
                <c:pt idx="8">
                  <c:v>1348.062433860719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72-44A2-8222-FE313666AE3D}"/>
            </c:ext>
          </c:extLst>
        </c:ser>
        <c:ser>
          <c:idx val="3"/>
          <c:order val="3"/>
          <c:tx>
            <c:strRef>
              <c:f>'Elec GasData'!$A$71</c:f>
              <c:strCache>
                <c:ptCount val="1"/>
                <c:pt idx="0">
                  <c:v>Conversion Costs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GasData'!$B$71:$K$71</c:f>
              <c:numCache>
                <c:formatCode>"$"#,##0_);[Red]\("$"#,##0\)</c:formatCode>
                <c:ptCount val="10"/>
                <c:pt idx="0">
                  <c:v>1646.3397184001747</c:v>
                </c:pt>
                <c:pt idx="2">
                  <c:v>2140.2992473866016</c:v>
                </c:pt>
                <c:pt idx="8">
                  <c:v>1646.3397184001747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2-44A2-8222-FE313666AE3D}"/>
            </c:ext>
          </c:extLst>
        </c:ser>
        <c:ser>
          <c:idx val="5"/>
          <c:order val="4"/>
          <c:tx>
            <c:strRef>
              <c:f>'Elec GasData'!$A$73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GasData'!$B$73:$K$73</c:f>
              <c:numCache>
                <c:formatCode>"$"#,##0_);[Red]\("$"#,##0\)</c:formatCode>
                <c:ptCount val="10"/>
                <c:pt idx="1">
                  <c:v>976.88942933500732</c:v>
                </c:pt>
                <c:pt idx="3">
                  <c:v>976.88942933500732</c:v>
                </c:pt>
                <c:pt idx="4">
                  <c:v>976.88942933500732</c:v>
                </c:pt>
                <c:pt idx="5">
                  <c:v>976.88942933500732</c:v>
                </c:pt>
                <c:pt idx="6">
                  <c:v>976.88942933500732</c:v>
                </c:pt>
                <c:pt idx="7">
                  <c:v>976.88942933500732</c:v>
                </c:pt>
                <c:pt idx="9">
                  <c:v>976.88942933500732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72-44A2-8222-FE313666AE3D}"/>
            </c:ext>
          </c:extLst>
        </c:ser>
        <c:ser>
          <c:idx val="2"/>
          <c:order val="5"/>
          <c:tx>
            <c:strRef>
              <c:f>'Elec GasData'!$A$70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GasData'!$B$70:$K$70</c:f>
              <c:numCache>
                <c:formatCode>"$"#,##0_);[Red]\("$"#,##0\)</c:formatCode>
                <c:ptCount val="10"/>
                <c:pt idx="1">
                  <c:v>240.33933437999335</c:v>
                </c:pt>
                <c:pt idx="3">
                  <c:v>240.33933437999329</c:v>
                </c:pt>
                <c:pt idx="5">
                  <c:v>208.9425363478326</c:v>
                </c:pt>
                <c:pt idx="7">
                  <c:v>208.94253634783254</c:v>
                </c:pt>
                <c:pt idx="9">
                  <c:v>208.94253634783254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4A2-8222-FE313666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</c:barChart>
      <c:lineChart>
        <c:grouping val="standard"/>
        <c:varyColors val="0"/>
        <c:ser>
          <c:idx val="6"/>
          <c:order val="6"/>
          <c:tx>
            <c:strRef>
              <c:f>'Elec GasData'!$A$74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GasData'!$B$74:$K$74</c:f>
              <c:numCache>
                <c:formatCode>"$"#,##0_);[Red]\("$"#,##0\)</c:formatCode>
                <c:ptCount val="10"/>
                <c:pt idx="0">
                  <c:v>3953.1720001104454</c:v>
                </c:pt>
                <c:pt idx="1">
                  <c:v>2057.7203610943907</c:v>
                </c:pt>
                <c:pt idx="2">
                  <c:v>4608.560029825916</c:v>
                </c:pt>
                <c:pt idx="3">
                  <c:v>2057.4218553943792</c:v>
                </c:pt>
                <c:pt idx="4">
                  <c:v>3994.8744601708481</c:v>
                </c:pt>
                <c:pt idx="5">
                  <c:v>1998.669267509584</c:v>
                </c:pt>
                <c:pt idx="6">
                  <c:v>3977.8670356235721</c:v>
                </c:pt>
                <c:pt idx="7">
                  <c:v>1965.7199423250988</c:v>
                </c:pt>
                <c:pt idx="8">
                  <c:v>3892.1358723402491</c:v>
                </c:pt>
                <c:pt idx="9">
                  <c:v>1961.1395824883768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72-44A2-8222-FE313666AE3D}"/>
            </c:ext>
          </c:extLst>
        </c:ser>
        <c:ser>
          <c:idx val="7"/>
          <c:order val="7"/>
          <c:tx>
            <c:strRef>
              <c:f>'Elec GasData'!$A$75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817518248175154E-2"/>
                  <c:y val="-2.413793212679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72-44A2-8222-FE313666AE3D}"/>
                </c:ext>
              </c:extLst>
            </c:dLbl>
            <c:dLbl>
              <c:idx val="1"/>
              <c:layout>
                <c:manualLayout>
                  <c:x val="1.3138686131386862E-2"/>
                  <c:y val="4.02298868779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72-44A2-8222-FE313666AE3D}"/>
                </c:ext>
              </c:extLst>
            </c:dLbl>
            <c:dLbl>
              <c:idx val="2"/>
              <c:layout>
                <c:manualLayout>
                  <c:x val="1.4598540145985347E-2"/>
                  <c:y val="-2.413793212679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72-44A2-8222-FE313666AE3D}"/>
                </c:ext>
              </c:extLst>
            </c:dLbl>
            <c:dLbl>
              <c:idx val="3"/>
              <c:layout>
                <c:manualLayout>
                  <c:x val="1.7518248175182483E-2"/>
                  <c:y val="8.04597737559857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72-44A2-8222-FE313666AE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72-44A2-8222-FE313666AE3D}"/>
                </c:ext>
              </c:extLst>
            </c:dLbl>
            <c:dLbl>
              <c:idx val="5"/>
              <c:layout>
                <c:manualLayout>
                  <c:x val="1.60583941605838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72-44A2-8222-FE313666AE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72-44A2-8222-FE313666AE3D}"/>
                </c:ext>
              </c:extLst>
            </c:dLbl>
            <c:dLbl>
              <c:idx val="7"/>
              <c:layout>
                <c:manualLayout>
                  <c:x val="1.1678832116788215E-2"/>
                  <c:y val="6.034483031698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72-44A2-8222-FE313666AE3D}"/>
                </c:ext>
              </c:extLst>
            </c:dLbl>
            <c:dLbl>
              <c:idx val="8"/>
              <c:layout>
                <c:manualLayout>
                  <c:x val="1.7518248175182376E-2"/>
                  <c:y val="-1.005747171949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72-44A2-8222-FE313666AE3D}"/>
                </c:ext>
              </c:extLst>
            </c:dLbl>
            <c:dLbl>
              <c:idx val="9"/>
              <c:layout>
                <c:manualLayout>
                  <c:x val="1.6058394160583942E-2"/>
                  <c:y val="4.0229886877992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72-44A2-8222-FE313666A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GasData'!$B$75:$K$75</c:f>
              <c:numCache>
                <c:formatCode>"$"#,##0_);[Red]\("$"#,##0\)</c:formatCode>
                <c:ptCount val="10"/>
                <c:pt idx="0">
                  <c:v>2306.8322817102708</c:v>
                </c:pt>
                <c:pt idx="1">
                  <c:v>1817.3810267143972</c:v>
                </c:pt>
                <c:pt idx="2">
                  <c:v>2468.260782439314</c:v>
                </c:pt>
                <c:pt idx="3">
                  <c:v>1817.0825210143857</c:v>
                </c:pt>
                <c:pt idx="4">
                  <c:v>3994.8744601708481</c:v>
                </c:pt>
                <c:pt idx="5">
                  <c:v>1789.7267311617513</c:v>
                </c:pt>
                <c:pt idx="6">
                  <c:v>3977.8670356235721</c:v>
                </c:pt>
                <c:pt idx="7">
                  <c:v>1756.7774059772664</c:v>
                </c:pt>
                <c:pt idx="8">
                  <c:v>2245.7961539400744</c:v>
                </c:pt>
                <c:pt idx="9">
                  <c:v>1752.1970461405444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72-44A2-8222-FE313666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- 2045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834195530554599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GasData'!$A$80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GasData'!$B$80:$K$80</c:f>
              <c:numCache>
                <c:formatCode>"$"#,##0_);[Red]\("$"#,##0\)</c:formatCode>
                <c:ptCount val="10"/>
                <c:pt idx="0">
                  <c:v>1311.5293552565906</c:v>
                </c:pt>
                <c:pt idx="2">
                  <c:v>1094.4798638766983</c:v>
                </c:pt>
                <c:pt idx="4">
                  <c:v>1470.1490791854044</c:v>
                </c:pt>
                <c:pt idx="6">
                  <c:v>1454.1309722889046</c:v>
                </c:pt>
                <c:pt idx="8">
                  <c:v>1227.218484082807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9-4175-9284-50ABB4AC3EE1}"/>
            </c:ext>
          </c:extLst>
        </c:ser>
        <c:ser>
          <c:idx val="1"/>
          <c:order val="1"/>
          <c:tx>
            <c:strRef>
              <c:f>'Elec GasData'!$A$81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GasData'!$B$81:$K$81</c:f>
              <c:numCache>
                <c:formatCode>"$"#,##0_);[Red]\("$"#,##0\)</c:formatCode>
                <c:ptCount val="10"/>
                <c:pt idx="1">
                  <c:v>1812.5398955493595</c:v>
                </c:pt>
                <c:pt idx="3">
                  <c:v>1801.5091281054217</c:v>
                </c:pt>
                <c:pt idx="5">
                  <c:v>2232.6054684073492</c:v>
                </c:pt>
                <c:pt idx="7">
                  <c:v>2100.5419328986031</c:v>
                </c:pt>
                <c:pt idx="9">
                  <c:v>980.01878020849131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39-4175-9284-50ABB4AC3EE1}"/>
            </c:ext>
          </c:extLst>
        </c:ser>
        <c:ser>
          <c:idx val="4"/>
          <c:order val="2"/>
          <c:tx>
            <c:strRef>
              <c:f>'Elec GasData'!$A$84</c:f>
              <c:strCache>
                <c:ptCount val="1"/>
                <c:pt idx="0">
                  <c:v>Conversion Cost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GasData'!$B$84:$K$84</c:f>
              <c:numCache>
                <c:formatCode>"$"#,##0_);[Red]\("$"#,##0\)</c:formatCode>
                <c:ptCount val="10"/>
                <c:pt idx="0">
                  <c:v>1952.3963512854582</c:v>
                </c:pt>
                <c:pt idx="2">
                  <c:v>2359.1455911365961</c:v>
                </c:pt>
                <c:pt idx="4">
                  <c:v>2965.6144961092086</c:v>
                </c:pt>
                <c:pt idx="6">
                  <c:v>2965.6144961092086</c:v>
                </c:pt>
                <c:pt idx="8">
                  <c:v>1952.3963512854582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239-4175-9284-50ABB4AC3EE1}"/>
            </c:ext>
          </c:extLst>
        </c:ser>
        <c:ser>
          <c:idx val="3"/>
          <c:order val="3"/>
          <c:tx>
            <c:strRef>
              <c:f>'Elec GasData'!$A$83</c:f>
              <c:strCache>
                <c:ptCount val="1"/>
                <c:pt idx="0">
                  <c:v>Conversion Costs HP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GasData'!$B$83:$K$83</c:f>
              <c:numCache>
                <c:formatCode>"$"#,##0_);[Red]\("$"#,##0\)</c:formatCode>
                <c:ptCount val="10"/>
                <c:pt idx="0">
                  <c:v>2384.3907955919867</c:v>
                </c:pt>
                <c:pt idx="2">
                  <c:v>3099.7914757472995</c:v>
                </c:pt>
                <c:pt idx="8">
                  <c:v>2384.3907955919867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39-4175-9284-50ABB4AC3EE1}"/>
            </c:ext>
          </c:extLst>
        </c:ser>
        <c:ser>
          <c:idx val="5"/>
          <c:order val="4"/>
          <c:tx>
            <c:strRef>
              <c:f>'Elec GasData'!$A$85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GasData'!$B$85:$K$85</c:f>
              <c:numCache>
                <c:formatCode>"$"#,##0_);[Red]\("$"#,##0\)</c:formatCode>
                <c:ptCount val="10"/>
                <c:pt idx="1">
                  <c:v>1414.8271693772754</c:v>
                </c:pt>
                <c:pt idx="3">
                  <c:v>1414.8271693772754</c:v>
                </c:pt>
                <c:pt idx="4">
                  <c:v>1414.8271693772754</c:v>
                </c:pt>
                <c:pt idx="5">
                  <c:v>1414.8271693772754</c:v>
                </c:pt>
                <c:pt idx="6">
                  <c:v>1414.8271693772754</c:v>
                </c:pt>
                <c:pt idx="7">
                  <c:v>1414.8271693772754</c:v>
                </c:pt>
                <c:pt idx="9">
                  <c:v>1414.8271693772754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39-4175-9284-50ABB4AC3EE1}"/>
            </c:ext>
          </c:extLst>
        </c:ser>
        <c:ser>
          <c:idx val="2"/>
          <c:order val="5"/>
          <c:tx>
            <c:strRef>
              <c:f>'Elec GasData'!$A$82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GasData'!$B$82:$K$82</c:f>
              <c:numCache>
                <c:formatCode>"$"#,##0_);[Red]\("$"#,##0\)</c:formatCode>
                <c:ptCount val="10"/>
                <c:pt idx="1">
                  <c:v>565.75550357988311</c:v>
                </c:pt>
                <c:pt idx="3">
                  <c:v>565.75550357988334</c:v>
                </c:pt>
                <c:pt idx="5">
                  <c:v>491.77135088117302</c:v>
                </c:pt>
                <c:pt idx="7">
                  <c:v>491.77135088117296</c:v>
                </c:pt>
                <c:pt idx="9">
                  <c:v>491.77135088117296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239-4175-9284-50ABB4A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</c:barChart>
      <c:lineChart>
        <c:grouping val="standard"/>
        <c:varyColors val="0"/>
        <c:ser>
          <c:idx val="6"/>
          <c:order val="6"/>
          <c:tx>
            <c:strRef>
              <c:f>'Elec GasData'!$A$86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GasData'!$B$86:$K$86</c:f>
              <c:numCache>
                <c:formatCode>"$"#,##0_);[Red]\("$"#,##0\)</c:formatCode>
                <c:ptCount val="10"/>
                <c:pt idx="0">
                  <c:v>5648.3165021340355</c:v>
                </c:pt>
                <c:pt idx="1">
                  <c:v>3793.1225685065178</c:v>
                </c:pt>
                <c:pt idx="2">
                  <c:v>6553.4169307605935</c:v>
                </c:pt>
                <c:pt idx="3">
                  <c:v>3782.0918010625805</c:v>
                </c:pt>
                <c:pt idx="4">
                  <c:v>5850.5907446718884</c:v>
                </c:pt>
                <c:pt idx="5">
                  <c:v>4139.2039886657976</c:v>
                </c:pt>
                <c:pt idx="6">
                  <c:v>5834.572637775389</c:v>
                </c:pt>
                <c:pt idx="7">
                  <c:v>4007.1404531570515</c:v>
                </c:pt>
                <c:pt idx="8">
                  <c:v>5564.0056309602514</c:v>
                </c:pt>
                <c:pt idx="9">
                  <c:v>2886.6173004669399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239-4175-9284-50ABB4AC3EE1}"/>
            </c:ext>
          </c:extLst>
        </c:ser>
        <c:ser>
          <c:idx val="7"/>
          <c:order val="7"/>
          <c:tx>
            <c:strRef>
              <c:f>'Elec GasData'!$A$87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7518248175182456E-2"/>
                  <c:y val="1.0057471719498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39-4175-9284-50ABB4AC3EE1}"/>
                </c:ext>
              </c:extLst>
            </c:dLbl>
            <c:dLbl>
              <c:idx val="1"/>
              <c:layout>
                <c:manualLayout>
                  <c:x val="1.8978102189780997E-2"/>
                  <c:y val="-4.02298868779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39-4175-9284-50ABB4AC3EE1}"/>
                </c:ext>
              </c:extLst>
            </c:dLbl>
            <c:dLbl>
              <c:idx val="2"/>
              <c:layout>
                <c:manualLayout>
                  <c:x val="1.7518248175182483E-2"/>
                  <c:y val="3.0172415158494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39-4175-9284-50ABB4AC3EE1}"/>
                </c:ext>
              </c:extLst>
            </c:dLbl>
            <c:dLbl>
              <c:idx val="3"/>
              <c:layout>
                <c:manualLayout>
                  <c:x val="1.45985401459854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321110408644172E-2"/>
                      <c:h val="3.6176804967725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9239-4175-9284-50ABB4AC3E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39-4175-9284-50ABB4AC3EE1}"/>
                </c:ext>
              </c:extLst>
            </c:dLbl>
            <c:dLbl>
              <c:idx val="5"/>
              <c:layout>
                <c:manualLayout>
                  <c:x val="1.7518248175182483E-2"/>
                  <c:y val="2.0114943438996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39-4175-9284-50ABB4AC3EE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39-4175-9284-50ABB4AC3EE1}"/>
                </c:ext>
              </c:extLst>
            </c:dLbl>
            <c:dLbl>
              <c:idx val="7"/>
              <c:layout>
                <c:manualLayout>
                  <c:x val="1.3138686131386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39-4175-9284-50ABB4AC3EE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39-4175-9284-50ABB4AC3EE1}"/>
                </c:ext>
              </c:extLst>
            </c:dLbl>
            <c:dLbl>
              <c:idx val="9"/>
              <c:layout>
                <c:manualLayout>
                  <c:x val="1.3138686131386754E-2"/>
                  <c:y val="-7.37539405978381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39-4175-9284-50ABB4AC3E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GasData'!$B$87:$K$87</c:f>
              <c:numCache>
                <c:formatCode>"$"#,##0_);[Red]\("$"#,##0\)</c:formatCode>
                <c:ptCount val="10"/>
                <c:pt idx="0">
                  <c:v>3263.9257065420488</c:v>
                </c:pt>
                <c:pt idx="1">
                  <c:v>3227.3670649266351</c:v>
                </c:pt>
                <c:pt idx="2">
                  <c:v>3453.6254550132944</c:v>
                </c:pt>
                <c:pt idx="3">
                  <c:v>3216.3362974826969</c:v>
                </c:pt>
                <c:pt idx="4">
                  <c:v>5850.5907446718884</c:v>
                </c:pt>
                <c:pt idx="5">
                  <c:v>3647.4326377846246</c:v>
                </c:pt>
                <c:pt idx="6">
                  <c:v>5834.572637775389</c:v>
                </c:pt>
                <c:pt idx="7">
                  <c:v>3515.3691022758785</c:v>
                </c:pt>
                <c:pt idx="8">
                  <c:v>3179.6148353682652</c:v>
                </c:pt>
                <c:pt idx="9">
                  <c:v>2394.8459495857669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239-4175-9284-50ABB4A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3058" cy="63018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542224</xdr:colOff>
      <xdr:row>29</xdr:row>
      <xdr:rowOff>142238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571500"/>
          <a:ext cx="5609524" cy="5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s.gov/117/plaws/publ169/PLAW-117publ16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T96"/>
  <sheetViews>
    <sheetView topLeftCell="A60" workbookViewId="0">
      <selection activeCell="B80" sqref="B80"/>
    </sheetView>
  </sheetViews>
  <sheetFormatPr defaultRowHeight="15" x14ac:dyDescent="0.25"/>
  <cols>
    <col min="1" max="1" width="35.5703125" customWidth="1"/>
    <col min="2" max="2" width="20.42578125" bestFit="1" customWidth="1"/>
    <col min="3" max="3" width="14" bestFit="1" customWidth="1"/>
    <col min="4" max="4" width="13.140625" customWidth="1"/>
    <col min="5" max="5" width="14" bestFit="1" customWidth="1"/>
    <col min="9" max="9" width="14" bestFit="1" customWidth="1"/>
    <col min="22" max="22" width="9.5703125" bestFit="1" customWidth="1"/>
    <col min="51" max="51" width="9.5703125" bestFit="1" customWidth="1"/>
  </cols>
  <sheetData>
    <row r="2" spans="1:67" x14ac:dyDescent="0.25">
      <c r="A2" s="8" t="s">
        <v>41</v>
      </c>
    </row>
    <row r="3" spans="1:67" x14ac:dyDescent="0.25">
      <c r="B3" s="32">
        <v>2024</v>
      </c>
      <c r="C3" s="32"/>
      <c r="D3" s="32">
        <v>2025</v>
      </c>
      <c r="E3" s="32"/>
      <c r="F3" s="32">
        <v>2026</v>
      </c>
      <c r="G3" s="32"/>
      <c r="H3" s="32">
        <v>2027</v>
      </c>
      <c r="I3" s="32"/>
      <c r="J3" s="16"/>
      <c r="K3" s="19"/>
      <c r="L3" s="32">
        <v>2028</v>
      </c>
      <c r="M3" s="32"/>
      <c r="N3" s="32">
        <v>2029</v>
      </c>
      <c r="O3" s="32"/>
      <c r="P3" s="32">
        <v>2030</v>
      </c>
      <c r="Q3" s="32"/>
      <c r="R3" s="32">
        <v>2031</v>
      </c>
      <c r="S3" s="32"/>
      <c r="T3" s="32">
        <v>2032</v>
      </c>
      <c r="U3" s="32"/>
      <c r="V3" s="32">
        <v>2033</v>
      </c>
      <c r="W3" s="32"/>
      <c r="X3" s="32">
        <v>2034</v>
      </c>
      <c r="Y3" s="32"/>
      <c r="Z3" s="32">
        <v>2035</v>
      </c>
      <c r="AA3" s="32"/>
      <c r="AB3" s="32">
        <v>2036</v>
      </c>
      <c r="AC3" s="32"/>
      <c r="AD3" s="32">
        <v>2037</v>
      </c>
      <c r="AE3" s="32"/>
      <c r="AF3" s="32">
        <v>2038</v>
      </c>
      <c r="AG3" s="32"/>
      <c r="AH3" s="32">
        <v>2039</v>
      </c>
      <c r="AI3" s="32"/>
      <c r="AJ3" s="32">
        <v>2040</v>
      </c>
      <c r="AK3" s="32"/>
      <c r="AL3" s="32">
        <v>2041</v>
      </c>
      <c r="AM3" s="32"/>
      <c r="AN3" s="32">
        <v>2042</v>
      </c>
      <c r="AO3" s="32"/>
      <c r="AP3" s="32">
        <v>2043</v>
      </c>
      <c r="AQ3" s="32"/>
      <c r="AR3" s="32">
        <v>2044</v>
      </c>
      <c r="AS3" s="32"/>
      <c r="AT3" s="32">
        <v>2045</v>
      </c>
      <c r="AU3" s="32"/>
    </row>
    <row r="4" spans="1:67" x14ac:dyDescent="0.25">
      <c r="B4" s="8" t="s">
        <v>55</v>
      </c>
      <c r="C4" s="8" t="s">
        <v>56</v>
      </c>
      <c r="D4" s="8" t="s">
        <v>55</v>
      </c>
      <c r="E4" s="8" t="s">
        <v>56</v>
      </c>
      <c r="F4" s="8" t="s">
        <v>55</v>
      </c>
      <c r="G4" s="8" t="s">
        <v>56</v>
      </c>
      <c r="H4" s="8" t="s">
        <v>55</v>
      </c>
      <c r="I4" s="8" t="s">
        <v>56</v>
      </c>
      <c r="J4" s="8"/>
      <c r="K4" s="8"/>
      <c r="L4" s="8" t="s">
        <v>55</v>
      </c>
      <c r="M4" s="8" t="s">
        <v>56</v>
      </c>
      <c r="N4" s="8" t="s">
        <v>55</v>
      </c>
      <c r="O4" s="8" t="s">
        <v>56</v>
      </c>
      <c r="P4" s="8" t="s">
        <v>55</v>
      </c>
      <c r="Q4" s="8" t="s">
        <v>56</v>
      </c>
      <c r="R4" s="8" t="s">
        <v>55</v>
      </c>
      <c r="S4" s="8" t="s">
        <v>56</v>
      </c>
      <c r="T4" s="8" t="s">
        <v>55</v>
      </c>
      <c r="U4" s="8" t="s">
        <v>56</v>
      </c>
      <c r="V4" s="8" t="s">
        <v>55</v>
      </c>
      <c r="W4" s="8" t="s">
        <v>56</v>
      </c>
      <c r="X4" s="8" t="s">
        <v>55</v>
      </c>
      <c r="Y4" s="8" t="s">
        <v>56</v>
      </c>
      <c r="Z4" s="8" t="s">
        <v>55</v>
      </c>
      <c r="AA4" s="8" t="s">
        <v>56</v>
      </c>
      <c r="AB4" s="8" t="s">
        <v>55</v>
      </c>
      <c r="AC4" s="8" t="s">
        <v>56</v>
      </c>
      <c r="AD4" s="8" t="s">
        <v>55</v>
      </c>
      <c r="AE4" s="8" t="s">
        <v>56</v>
      </c>
      <c r="AF4" s="8" t="s">
        <v>55</v>
      </c>
      <c r="AG4" s="8" t="s">
        <v>56</v>
      </c>
      <c r="AH4" s="8" t="s">
        <v>55</v>
      </c>
      <c r="AI4" s="8" t="s">
        <v>56</v>
      </c>
      <c r="AJ4" s="8" t="s">
        <v>55</v>
      </c>
      <c r="AK4" s="8" t="s">
        <v>56</v>
      </c>
      <c r="AL4" s="8" t="s">
        <v>55</v>
      </c>
      <c r="AM4" s="8" t="s">
        <v>56</v>
      </c>
      <c r="AN4" s="8" t="s">
        <v>55</v>
      </c>
      <c r="AO4" s="8" t="s">
        <v>56</v>
      </c>
      <c r="AP4" s="8" t="s">
        <v>55</v>
      </c>
      <c r="AQ4" s="8" t="s">
        <v>56</v>
      </c>
      <c r="AR4" s="8" t="s">
        <v>55</v>
      </c>
      <c r="AS4" s="8" t="s">
        <v>56</v>
      </c>
      <c r="AT4" s="8" t="s">
        <v>55</v>
      </c>
      <c r="AU4" s="8" t="s">
        <v>56</v>
      </c>
    </row>
    <row r="5" spans="1:67" x14ac:dyDescent="0.25">
      <c r="A5" t="s">
        <v>1</v>
      </c>
      <c r="B5" s="9">
        <f>'Scen 1 Total Costs'!B33</f>
        <v>829.59693592448752</v>
      </c>
      <c r="C5" s="9"/>
      <c r="D5" s="9">
        <f>'Scen 1 Total Costs'!C33</f>
        <v>850.71705383799701</v>
      </c>
      <c r="E5" s="9"/>
      <c r="F5" s="9">
        <f>'Scen 1 Total Costs'!D33</f>
        <v>845.86777297006756</v>
      </c>
      <c r="G5" s="9"/>
      <c r="H5" s="9">
        <f>'Scen 1 Total Costs'!E33</f>
        <v>881.8282834986386</v>
      </c>
      <c r="I5" s="9"/>
      <c r="J5" s="9"/>
      <c r="K5" s="9"/>
      <c r="L5" s="9">
        <f>'Scen 1 Total Costs'!F33</f>
        <v>892.09005931881381</v>
      </c>
      <c r="M5" s="9"/>
      <c r="N5" s="9">
        <f>'Scen 1 Total Costs'!G33</f>
        <v>882.925351613212</v>
      </c>
      <c r="O5" s="9"/>
      <c r="P5" s="9">
        <f>'Scen 1 Total Costs'!H33</f>
        <v>889.34403290432908</v>
      </c>
      <c r="Q5" s="9"/>
      <c r="R5" s="9">
        <f>'Scen 1 Total Costs'!I33</f>
        <v>919.45036257291429</v>
      </c>
      <c r="S5" s="9"/>
      <c r="T5" s="9">
        <f>'Scen 1 Total Costs'!J33</f>
        <v>935.62308348898</v>
      </c>
      <c r="U5" s="9"/>
      <c r="V5" s="9">
        <f>'Scen 1 Total Costs'!K33</f>
        <v>939.43749702062723</v>
      </c>
      <c r="W5" s="9"/>
      <c r="X5" s="9">
        <f>'Scen 1 Total Costs'!L33</f>
        <v>928.88903704558652</v>
      </c>
      <c r="Y5" s="9"/>
      <c r="Z5" s="9">
        <f>'Scen 1 Total Costs'!M33</f>
        <v>973.92370284629123</v>
      </c>
      <c r="AA5" s="9"/>
      <c r="AB5" s="9">
        <f>'Scen 1 Total Costs'!N33</f>
        <v>1010.1863835179827</v>
      </c>
      <c r="AC5" s="9"/>
      <c r="AD5" s="9">
        <f>'Scen 1 Total Costs'!O33</f>
        <v>1020.7391495520997</v>
      </c>
      <c r="AE5" s="9"/>
      <c r="AF5" s="9">
        <f>'Scen 1 Total Costs'!P33</f>
        <v>1041.7815309381861</v>
      </c>
      <c r="AG5" s="9"/>
      <c r="AH5" s="9">
        <f>'Scen 1 Total Costs'!Q33</f>
        <v>1087.6440144355165</v>
      </c>
      <c r="AI5" s="9"/>
      <c r="AJ5" s="9">
        <f>'Scen 1 Total Costs'!R33</f>
        <v>1110.6482310326187</v>
      </c>
      <c r="AK5" s="9"/>
      <c r="AL5" s="9">
        <f>'Scen 1 Total Costs'!S33</f>
        <v>1116.3784274755235</v>
      </c>
      <c r="AM5" s="9"/>
      <c r="AN5" s="9">
        <f>'Scen 1 Total Costs'!T33</f>
        <v>1165.5941609311244</v>
      </c>
      <c r="AO5" s="9"/>
      <c r="AP5" s="9">
        <f>'Scen 1 Total Costs'!U33</f>
        <v>1202.0165034625311</v>
      </c>
      <c r="AQ5" s="9"/>
      <c r="AR5" s="9">
        <f>'Scen 1 Total Costs'!V33</f>
        <v>1187.1767662704253</v>
      </c>
      <c r="AS5" s="9"/>
      <c r="AT5" s="9">
        <f>'Scen 1 Total Costs'!W33</f>
        <v>1206.5909778472621</v>
      </c>
    </row>
    <row r="6" spans="1:67" x14ac:dyDescent="0.25">
      <c r="A6" t="s">
        <v>50</v>
      </c>
      <c r="B6" s="9">
        <f>'Scen 1 Total Costs'!B34</f>
        <v>58.779307663275269</v>
      </c>
      <c r="C6" s="9"/>
      <c r="D6" s="9">
        <f>'Scen 1 Total Costs'!C34</f>
        <v>61.692065625793823</v>
      </c>
      <c r="E6" s="9"/>
      <c r="F6" s="9">
        <f>'Scen 1 Total Costs'!D34</f>
        <v>62.754088137703185</v>
      </c>
      <c r="G6" s="9"/>
      <c r="H6" s="9">
        <f>'Scen 1 Total Costs'!E34</f>
        <v>66.492527595387656</v>
      </c>
      <c r="I6" s="9"/>
      <c r="J6" s="9"/>
      <c r="K6" s="9"/>
      <c r="L6" s="9">
        <f>'Scen 1 Total Costs'!F34</f>
        <v>67.539581857325445</v>
      </c>
      <c r="M6" s="9"/>
      <c r="N6" s="9">
        <f>'Scen 1 Total Costs'!G34</f>
        <v>68.765363385053249</v>
      </c>
      <c r="O6" s="9"/>
      <c r="P6" s="9">
        <f>'Scen 1 Total Costs'!H34</f>
        <v>69.425814945222484</v>
      </c>
      <c r="Q6" s="9"/>
      <c r="R6" s="9">
        <f>'Scen 1 Total Costs'!I34</f>
        <v>72.058102306748239</v>
      </c>
      <c r="S6" s="9"/>
      <c r="T6" s="9">
        <f>'Scen 1 Total Costs'!J34</f>
        <v>74.737801241978659</v>
      </c>
      <c r="U6" s="9"/>
      <c r="V6" s="9">
        <f>'Scen 1 Total Costs'!K34</f>
        <v>76.368197886565554</v>
      </c>
      <c r="W6" s="9"/>
      <c r="X6" s="9">
        <f>'Scen 1 Total Costs'!L34</f>
        <v>75.586611378965273</v>
      </c>
      <c r="Y6" s="9"/>
      <c r="Z6" s="9">
        <f>'Scen 1 Total Costs'!M34</f>
        <v>79.921917797958145</v>
      </c>
      <c r="AA6" s="9"/>
      <c r="AB6" s="9">
        <f>'Scen 1 Total Costs'!N34</f>
        <v>82.944480350680848</v>
      </c>
      <c r="AC6" s="9"/>
      <c r="AD6" s="9">
        <f>'Scen 1 Total Costs'!O34</f>
        <v>84.737256219735244</v>
      </c>
      <c r="AE6" s="9"/>
      <c r="AF6" s="9">
        <f>'Scen 1 Total Costs'!P34</f>
        <v>87.017242228661573</v>
      </c>
      <c r="AG6" s="9"/>
      <c r="AH6" s="9">
        <f>'Scen 1 Total Costs'!Q34</f>
        <v>91.207775364949569</v>
      </c>
      <c r="AI6" s="9"/>
      <c r="AJ6" s="9">
        <f>'Scen 1 Total Costs'!R34</f>
        <v>93.363820822322452</v>
      </c>
      <c r="AK6" s="9"/>
      <c r="AL6" s="9">
        <f>'Scen 1 Total Costs'!S34</f>
        <v>94.336080876236011</v>
      </c>
      <c r="AM6" s="9"/>
      <c r="AN6" s="9">
        <f>'Scen 1 Total Costs'!T34</f>
        <v>101.02240335183609</v>
      </c>
      <c r="AO6" s="9"/>
      <c r="AP6" s="9">
        <f>'Scen 1 Total Costs'!U34</f>
        <v>102.87974982291114</v>
      </c>
      <c r="AQ6" s="9"/>
      <c r="AR6" s="9">
        <f>'Scen 1 Total Costs'!V34</f>
        <v>102.11427717930484</v>
      </c>
      <c r="AS6" s="9"/>
      <c r="AT6" s="9">
        <f>'Scen 1 Total Costs'!W34</f>
        <v>104.93837740932841</v>
      </c>
      <c r="AW6" s="9"/>
      <c r="AX6" s="9"/>
      <c r="AY6" s="15"/>
    </row>
    <row r="7" spans="1:67" x14ac:dyDescent="0.25">
      <c r="A7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W7" s="9"/>
      <c r="AX7" s="9"/>
      <c r="AY7" s="15"/>
    </row>
    <row r="8" spans="1:67" x14ac:dyDescent="0.25">
      <c r="A8" t="s">
        <v>54</v>
      </c>
      <c r="C8" s="9">
        <f>'Scen 1 Total Costs'!B41</f>
        <v>1030.3643125378121</v>
      </c>
      <c r="D8" s="9"/>
      <c r="E8" s="9">
        <f>'Scen 1 Total Costs'!C41</f>
        <v>857.6835912648578</v>
      </c>
      <c r="F8" s="9"/>
      <c r="G8" s="9">
        <f>'Scen 1 Total Costs'!D41</f>
        <v>833.12673526215417</v>
      </c>
      <c r="H8" s="9"/>
      <c r="I8" s="9">
        <f>'Scen 1 Total Costs'!E41</f>
        <v>885.05117897078662</v>
      </c>
      <c r="J8" s="9"/>
      <c r="K8" s="9"/>
      <c r="L8" s="9"/>
      <c r="M8" s="9">
        <f>'Scen 1 Total Costs'!F41</f>
        <v>869.71537107366873</v>
      </c>
      <c r="N8" s="9"/>
      <c r="O8" s="9">
        <f>'Scen 1 Total Costs'!G41</f>
        <v>850.4523324926555</v>
      </c>
      <c r="P8" s="9"/>
      <c r="Q8" s="9">
        <f>'Scen 1 Total Costs'!H41</f>
        <v>840.49159737938999</v>
      </c>
      <c r="R8" s="9"/>
      <c r="S8" s="9">
        <f>'Scen 1 Total Costs'!I41</f>
        <v>915.59117846873153</v>
      </c>
      <c r="T8" s="9"/>
      <c r="U8" s="9">
        <f>'Scen 1 Total Costs'!J41</f>
        <v>893.3358367075258</v>
      </c>
      <c r="V8" s="9"/>
      <c r="W8" s="9">
        <f>'Scen 1 Total Costs'!K41</f>
        <v>888.31558792791691</v>
      </c>
      <c r="X8" s="9"/>
      <c r="Y8" s="9">
        <f>'Scen 1 Total Costs'!L41</f>
        <v>933.14950033312778</v>
      </c>
      <c r="Z8" s="9"/>
      <c r="AA8" s="9">
        <f>'Scen 1 Total Costs'!M41</f>
        <v>893.21350466932165</v>
      </c>
      <c r="AB8" s="9"/>
      <c r="AC8" s="9">
        <f>'Scen 1 Total Costs'!N41</f>
        <v>886.82944079941751</v>
      </c>
      <c r="AD8" s="9"/>
      <c r="AE8" s="9">
        <f>'Scen 1 Total Costs'!O41</f>
        <v>920.87955767136032</v>
      </c>
      <c r="AF8" s="9"/>
      <c r="AG8" s="9">
        <f>'Scen 1 Total Costs'!P41</f>
        <v>947.38933575062367</v>
      </c>
      <c r="AH8" s="9"/>
      <c r="AI8" s="9">
        <f>'Scen 1 Total Costs'!Q41</f>
        <v>1005.2186408593275</v>
      </c>
      <c r="AJ8" s="9"/>
      <c r="AK8" s="9">
        <f>'Scen 1 Total Costs'!R41</f>
        <v>1083.2859962381383</v>
      </c>
      <c r="AL8" s="9"/>
      <c r="AM8" s="9">
        <f>'Scen 1 Total Costs'!S41</f>
        <v>1146.947511819285</v>
      </c>
      <c r="AN8" s="9"/>
      <c r="AO8" s="9">
        <f>'Scen 1 Total Costs'!T41</f>
        <v>1214.3089458415677</v>
      </c>
      <c r="AP8" s="9"/>
      <c r="AQ8" s="9">
        <f>'Scen 1 Total Costs'!U41</f>
        <v>1368.2937181037078</v>
      </c>
      <c r="AR8" s="9"/>
      <c r="AS8" s="9">
        <f>'Scen 1 Total Costs'!V41</f>
        <v>1552.2555530924108</v>
      </c>
      <c r="AT8" s="9"/>
      <c r="AU8" s="9">
        <f>'Scen 1 Total Costs'!W41</f>
        <v>1812.5398955493595</v>
      </c>
      <c r="AW8" s="9"/>
      <c r="AX8" s="9"/>
      <c r="AY8" s="15"/>
    </row>
    <row r="9" spans="1:67" x14ac:dyDescent="0.25">
      <c r="A9" t="s">
        <v>40</v>
      </c>
      <c r="C9" s="9">
        <f>'Scen 1 Total Costs'!B42</f>
        <v>159.11699336873161</v>
      </c>
      <c r="E9" s="9">
        <f>'Scen 1 Total Costs'!C42</f>
        <v>170.76032940323728</v>
      </c>
      <c r="G9" s="9">
        <f>'Scen 1 Total Costs'!D42</f>
        <v>198.89101881692406</v>
      </c>
      <c r="I9" s="9">
        <f>'Scen 1 Total Costs'!E42</f>
        <v>212.19809493658718</v>
      </c>
      <c r="J9" s="9"/>
      <c r="K9" s="9"/>
      <c r="M9" s="9">
        <f>'Scen 1 Total Costs'!F42</f>
        <v>206.76386763520631</v>
      </c>
      <c r="O9" s="9">
        <f>'Scen 1 Total Costs'!G42</f>
        <v>215.38236208487541</v>
      </c>
      <c r="Q9" s="9">
        <f>'Scen 1 Total Costs'!H42</f>
        <v>240.33933437999335</v>
      </c>
      <c r="S9" s="9">
        <f>'Scen 1 Total Costs'!I42</f>
        <v>225.3140621621404</v>
      </c>
      <c r="U9" s="9">
        <f>'Scen 1 Total Costs'!J42</f>
        <v>249.10541904576868</v>
      </c>
      <c r="W9" s="9">
        <f>'Scen 1 Total Costs'!K42</f>
        <v>274.37405156734684</v>
      </c>
      <c r="Y9" s="9">
        <f>'Scen 1 Total Costs'!L42</f>
        <v>306.42486543928669</v>
      </c>
      <c r="AA9" s="9">
        <f>'Scen 1 Total Costs'!M42</f>
        <v>341.34108558742469</v>
      </c>
      <c r="AC9" s="9">
        <f>'Scen 1 Total Costs'!N42</f>
        <v>382.80500047349085</v>
      </c>
      <c r="AD9" s="9"/>
      <c r="AE9" s="9">
        <f>'Scen 1 Total Costs'!O42</f>
        <v>397.4511588596377</v>
      </c>
      <c r="AF9" s="9"/>
      <c r="AG9" s="9">
        <f>'Scen 1 Total Costs'!P42</f>
        <v>414.9183651190616</v>
      </c>
      <c r="AI9" s="9">
        <f>'Scen 1 Total Costs'!Q42</f>
        <v>435.3644514883506</v>
      </c>
      <c r="AK9" s="9">
        <f>'Scen 1 Total Costs'!R42</f>
        <v>457.49687016983904</v>
      </c>
      <c r="AM9" s="9">
        <f>'Scen 1 Total Costs'!S42</f>
        <v>477.07802848822973</v>
      </c>
      <c r="AO9" s="9">
        <f>'Scen 1 Total Costs'!T42</f>
        <v>490.20350686572044</v>
      </c>
      <c r="AQ9" s="9">
        <f>'Scen 1 Total Costs'!U42</f>
        <v>521.75479304611952</v>
      </c>
      <c r="AS9" s="9">
        <f>'Scen 1 Total Costs'!V42</f>
        <v>544.67285485816535</v>
      </c>
      <c r="AU9" s="9">
        <f>'Scen 1 Total Costs'!W42</f>
        <v>565.75550357988311</v>
      </c>
      <c r="AW9" s="9"/>
      <c r="AX9" s="9"/>
      <c r="AY9" s="15"/>
    </row>
    <row r="10" spans="1:67" x14ac:dyDescent="0.25">
      <c r="AC10" s="9"/>
      <c r="AD10" s="9"/>
      <c r="AE10" s="9"/>
      <c r="AF10" s="9"/>
      <c r="AG10" s="9"/>
      <c r="AW10" s="9"/>
      <c r="AX10" s="9"/>
      <c r="AY10" s="15"/>
    </row>
    <row r="11" spans="1:67" x14ac:dyDescent="0.25">
      <c r="AW11" s="9"/>
      <c r="AX11" s="9"/>
      <c r="AY11" s="15"/>
    </row>
    <row r="12" spans="1:67" x14ac:dyDescent="0.25">
      <c r="A12" s="8" t="s">
        <v>14</v>
      </c>
      <c r="AW12" s="9"/>
      <c r="AX12" s="9"/>
      <c r="AY12" s="15"/>
    </row>
    <row r="13" spans="1:67" x14ac:dyDescent="0.25">
      <c r="B13" s="32">
        <v>2024</v>
      </c>
      <c r="C13" s="32"/>
      <c r="D13" s="32">
        <v>2025</v>
      </c>
      <c r="E13" s="32"/>
      <c r="F13" s="32">
        <v>2026</v>
      </c>
      <c r="G13" s="32"/>
      <c r="H13" s="32">
        <v>2027</v>
      </c>
      <c r="I13" s="32"/>
      <c r="J13" s="16"/>
      <c r="K13" s="19"/>
      <c r="L13" s="32">
        <v>2028</v>
      </c>
      <c r="M13" s="32"/>
      <c r="N13" s="32">
        <v>2029</v>
      </c>
      <c r="O13" s="32"/>
      <c r="P13" s="32">
        <v>2030</v>
      </c>
      <c r="Q13" s="32"/>
      <c r="R13" s="32">
        <v>2031</v>
      </c>
      <c r="S13" s="32"/>
      <c r="T13" s="32">
        <v>2032</v>
      </c>
      <c r="U13" s="32"/>
      <c r="V13" s="32">
        <v>2033</v>
      </c>
      <c r="W13" s="32"/>
      <c r="X13" s="32">
        <v>2034</v>
      </c>
      <c r="Y13" s="32"/>
      <c r="Z13" s="32">
        <v>2035</v>
      </c>
      <c r="AA13" s="32"/>
      <c r="AB13" s="32">
        <v>2036</v>
      </c>
      <c r="AC13" s="32"/>
      <c r="AD13" s="32">
        <v>2037</v>
      </c>
      <c r="AE13" s="32"/>
      <c r="AF13" s="32">
        <v>2038</v>
      </c>
      <c r="AG13" s="32"/>
      <c r="AH13" s="32">
        <v>2039</v>
      </c>
      <c r="AI13" s="32"/>
      <c r="AJ13" s="32">
        <v>2040</v>
      </c>
      <c r="AK13" s="32"/>
      <c r="AL13" s="32">
        <v>2041</v>
      </c>
      <c r="AM13" s="32"/>
      <c r="AN13" s="32">
        <v>2042</v>
      </c>
      <c r="AO13" s="32"/>
      <c r="AP13" s="32">
        <v>2043</v>
      </c>
      <c r="AQ13" s="32"/>
      <c r="AR13" s="32">
        <v>2044</v>
      </c>
      <c r="AS13" s="32"/>
      <c r="AT13" s="32">
        <v>2045</v>
      </c>
      <c r="AU13" s="32"/>
      <c r="AW13" s="9"/>
      <c r="AX13" s="9"/>
      <c r="AY13" s="15"/>
    </row>
    <row r="14" spans="1:67" x14ac:dyDescent="0.25">
      <c r="B14" s="8" t="s">
        <v>55</v>
      </c>
      <c r="C14" s="8" t="s">
        <v>56</v>
      </c>
      <c r="D14" s="8" t="s">
        <v>55</v>
      </c>
      <c r="E14" s="8" t="s">
        <v>56</v>
      </c>
      <c r="F14" s="8" t="s">
        <v>55</v>
      </c>
      <c r="G14" s="8" t="s">
        <v>56</v>
      </c>
      <c r="H14" s="8" t="s">
        <v>55</v>
      </c>
      <c r="I14" s="8" t="s">
        <v>56</v>
      </c>
      <c r="J14" s="8"/>
      <c r="K14" s="8"/>
      <c r="L14" s="8" t="s">
        <v>55</v>
      </c>
      <c r="M14" s="8" t="s">
        <v>56</v>
      </c>
      <c r="N14" s="8" t="s">
        <v>55</v>
      </c>
      <c r="O14" s="8" t="s">
        <v>56</v>
      </c>
      <c r="P14" s="8" t="s">
        <v>55</v>
      </c>
      <c r="Q14" s="8" t="s">
        <v>56</v>
      </c>
      <c r="R14" s="8" t="s">
        <v>55</v>
      </c>
      <c r="S14" s="8" t="s">
        <v>56</v>
      </c>
      <c r="T14" s="8" t="s">
        <v>55</v>
      </c>
      <c r="U14" s="8" t="s">
        <v>56</v>
      </c>
      <c r="V14" s="8" t="s">
        <v>55</v>
      </c>
      <c r="W14" s="8" t="s">
        <v>56</v>
      </c>
      <c r="X14" s="8" t="s">
        <v>55</v>
      </c>
      <c r="Y14" s="8" t="s">
        <v>56</v>
      </c>
      <c r="Z14" s="8" t="s">
        <v>55</v>
      </c>
      <c r="AA14" s="8" t="s">
        <v>56</v>
      </c>
      <c r="AB14" s="8" t="s">
        <v>55</v>
      </c>
      <c r="AC14" s="8" t="s">
        <v>56</v>
      </c>
      <c r="AD14" s="8" t="s">
        <v>55</v>
      </c>
      <c r="AE14" s="8" t="s">
        <v>56</v>
      </c>
      <c r="AF14" s="8" t="s">
        <v>55</v>
      </c>
      <c r="AG14" s="8" t="s">
        <v>56</v>
      </c>
      <c r="AH14" s="8" t="s">
        <v>55</v>
      </c>
      <c r="AI14" s="8" t="s">
        <v>56</v>
      </c>
      <c r="AJ14" s="8" t="s">
        <v>55</v>
      </c>
      <c r="AK14" s="8" t="s">
        <v>56</v>
      </c>
      <c r="AL14" s="8" t="s">
        <v>55</v>
      </c>
      <c r="AM14" s="8" t="s">
        <v>56</v>
      </c>
      <c r="AN14" s="8" t="s">
        <v>55</v>
      </c>
      <c r="AO14" s="8" t="s">
        <v>56</v>
      </c>
      <c r="AP14" s="8" t="s">
        <v>55</v>
      </c>
      <c r="AQ14" s="8" t="s">
        <v>56</v>
      </c>
      <c r="AR14" s="8" t="s">
        <v>55</v>
      </c>
      <c r="AS14" s="8" t="s">
        <v>56</v>
      </c>
      <c r="AT14" s="8" t="s">
        <v>55</v>
      </c>
      <c r="AU14" s="8" t="s">
        <v>56</v>
      </c>
      <c r="AW14" s="9"/>
      <c r="AX14" s="9"/>
      <c r="AY14" s="15"/>
    </row>
    <row r="15" spans="1:67" x14ac:dyDescent="0.25">
      <c r="A15" t="s">
        <v>1</v>
      </c>
      <c r="B15" s="9">
        <f>'Scen 2 Total Costs '!B33</f>
        <v>712.54769624728294</v>
      </c>
      <c r="C15" s="9"/>
      <c r="D15" s="9">
        <f>'Scen 2 Total Costs '!C33</f>
        <v>743.81005011847924</v>
      </c>
      <c r="E15" s="9"/>
      <c r="F15" s="9">
        <f>'Scen 2 Total Costs '!D33</f>
        <v>723.82457267623022</v>
      </c>
      <c r="G15" s="9"/>
      <c r="H15" s="9">
        <f>'Scen 2 Total Costs '!E33</f>
        <v>746.60969506683682</v>
      </c>
      <c r="I15" s="9"/>
      <c r="J15" s="9"/>
      <c r="K15" s="9"/>
      <c r="L15" s="9">
        <f>'Scen 2 Total Costs '!F33</f>
        <v>761.29403890788899</v>
      </c>
      <c r="M15" s="9"/>
      <c r="N15" s="9">
        <f>'Scen 2 Total Costs '!G33</f>
        <v>758.74886314279672</v>
      </c>
      <c r="O15" s="9"/>
      <c r="P15" s="9">
        <f>'Scen 2 Total Costs '!H33</f>
        <v>770.23406244814487</v>
      </c>
      <c r="Q15" s="9"/>
      <c r="R15" s="9">
        <f>'Scen 2 Total Costs '!I33</f>
        <v>814.40706661281047</v>
      </c>
      <c r="S15" s="9"/>
      <c r="T15" s="9">
        <f>'Scen 2 Total Costs '!J33</f>
        <v>811.176095222291</v>
      </c>
      <c r="U15" s="9"/>
      <c r="V15" s="9">
        <f>'Scen 2 Total Costs '!K33</f>
        <v>814.22299745450243</v>
      </c>
      <c r="W15" s="9"/>
      <c r="X15" s="9">
        <f>'Scen 2 Total Costs '!L33</f>
        <v>802.44328708486762</v>
      </c>
      <c r="Y15" s="9"/>
      <c r="Z15" s="9">
        <f>'Scen 2 Total Costs '!M33</f>
        <v>840.71257721586358</v>
      </c>
      <c r="AA15" s="9"/>
      <c r="AB15" s="9">
        <f>'Scen 2 Total Costs '!N33</f>
        <v>863.85241632311158</v>
      </c>
      <c r="AC15" s="9"/>
      <c r="AD15" s="9">
        <f>'Scen 2 Total Costs '!O33</f>
        <v>898.77573999096182</v>
      </c>
      <c r="AE15" s="9"/>
      <c r="AF15" s="9">
        <f>'Scen 2 Total Costs '!P33</f>
        <v>926.68035655701522</v>
      </c>
      <c r="AG15" s="9"/>
      <c r="AH15" s="9">
        <f>'Scen 2 Total Costs '!Q33</f>
        <v>933.25671286836075</v>
      </c>
      <c r="AI15" s="9"/>
      <c r="AJ15" s="9">
        <f>'Scen 2 Total Costs '!R33</f>
        <v>953.60921444080134</v>
      </c>
      <c r="AK15" s="9"/>
      <c r="AL15" s="9">
        <f>'Scen 2 Total Costs '!S33</f>
        <v>972.34768157791223</v>
      </c>
      <c r="AM15" s="9"/>
      <c r="AN15" s="9">
        <f>'Scen 2 Total Costs '!T33</f>
        <v>964.83848954438167</v>
      </c>
      <c r="AO15" s="9"/>
      <c r="AP15" s="9">
        <f>'Scen 2 Total Costs '!U33</f>
        <v>995.88933809800949</v>
      </c>
      <c r="AQ15" s="9"/>
      <c r="AR15" s="9">
        <f>'Scen 2 Total Costs '!V33</f>
        <v>1001.9421548877341</v>
      </c>
      <c r="AS15" s="9"/>
      <c r="AT15" s="9">
        <f>'Scen 2 Total Costs '!W33</f>
        <v>995.24795787451762</v>
      </c>
      <c r="AU15" s="9"/>
      <c r="AV15" s="9"/>
      <c r="AW15" s="9"/>
      <c r="AX15" s="9"/>
      <c r="AY15" s="15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x14ac:dyDescent="0.25">
      <c r="A16" t="s">
        <v>50</v>
      </c>
      <c r="B16" s="9">
        <f>'Scen 2 Total Costs '!B34</f>
        <v>58.620931050339742</v>
      </c>
      <c r="C16" s="9"/>
      <c r="D16" s="9">
        <f>'Scen 2 Total Costs '!C34</f>
        <v>62.643223570276298</v>
      </c>
      <c r="E16" s="9"/>
      <c r="F16" s="9">
        <f>'Scen 2 Total Costs '!D34</f>
        <v>61.922310060146437</v>
      </c>
      <c r="G16" s="9"/>
      <c r="H16" s="9">
        <f>'Scen 2 Total Costs '!E34</f>
        <v>64.826932179660133</v>
      </c>
      <c r="I16" s="9"/>
      <c r="J16" s="9"/>
      <c r="K16" s="9"/>
      <c r="L16" s="9">
        <f>'Scen 2 Total Costs '!F34</f>
        <v>66.449393960397416</v>
      </c>
      <c r="M16" s="9"/>
      <c r="N16" s="9">
        <f>'Scen 2 Total Costs '!G34</f>
        <v>67.87031686126322</v>
      </c>
      <c r="O16" s="9"/>
      <c r="P16" s="9">
        <f>'Scen 2 Total Costs '!H34</f>
        <v>69.117945742800089</v>
      </c>
      <c r="Q16" s="9"/>
      <c r="R16" s="9">
        <f>'Scen 2 Total Costs '!I34</f>
        <v>73.532790059413699</v>
      </c>
      <c r="S16" s="9"/>
      <c r="T16" s="9">
        <f>'Scen 2 Total Costs '!J34</f>
        <v>74.23354823749402</v>
      </c>
      <c r="U16" s="9"/>
      <c r="V16" s="9">
        <f>'Scen 2 Total Costs '!K34</f>
        <v>75.773862852626422</v>
      </c>
      <c r="W16" s="9"/>
      <c r="X16" s="9">
        <f>'Scen 2 Total Costs '!L34</f>
        <v>74.737896019301957</v>
      </c>
      <c r="Y16" s="9"/>
      <c r="Z16" s="9">
        <f>'Scen 2 Total Costs '!M34</f>
        <v>78.988591468950816</v>
      </c>
      <c r="AA16" s="9"/>
      <c r="AB16" s="9">
        <f>'Scen 2 Total Costs '!N34</f>
        <v>81.18564650073813</v>
      </c>
      <c r="AC16" s="9"/>
      <c r="AD16" s="9">
        <f>'Scen 2 Total Costs '!O34</f>
        <v>85.650512974026825</v>
      </c>
      <c r="AE16" s="9"/>
      <c r="AF16" s="9">
        <f>'Scen 2 Total Costs '!P34</f>
        <v>88.976220861439558</v>
      </c>
      <c r="AG16" s="9"/>
      <c r="AH16" s="9">
        <f>'Scen 2 Total Costs '!Q34</f>
        <v>89.727330380000055</v>
      </c>
      <c r="AI16" s="9"/>
      <c r="AJ16" s="9">
        <f>'Scen 2 Total Costs '!R34</f>
        <v>91.916366224386948</v>
      </c>
      <c r="AK16" s="9"/>
      <c r="AL16" s="9">
        <f>'Scen 2 Total Costs '!S34</f>
        <v>94.395503240826542</v>
      </c>
      <c r="AM16" s="9"/>
      <c r="AN16" s="9">
        <f>'Scen 2 Total Costs '!T34</f>
        <v>95.647804758772963</v>
      </c>
      <c r="AO16" s="9"/>
      <c r="AP16" s="9">
        <f>'Scen 2 Total Costs '!U34</f>
        <v>97.656295558151882</v>
      </c>
      <c r="AQ16" s="9"/>
      <c r="AR16" s="9">
        <f>'Scen 2 Total Costs '!V34</f>
        <v>98.910872294369412</v>
      </c>
      <c r="AS16" s="9"/>
      <c r="AT16" s="9">
        <f>'Scen 2 Total Costs '!W34</f>
        <v>99.231906002180779</v>
      </c>
      <c r="AW16" s="9"/>
      <c r="AX16" s="9"/>
      <c r="AY16" s="15"/>
    </row>
    <row r="17" spans="1:127" x14ac:dyDescent="0.25">
      <c r="A17" t="s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W17" s="9"/>
      <c r="AX17" s="9"/>
      <c r="AY17" s="15"/>
    </row>
    <row r="18" spans="1:127" x14ac:dyDescent="0.25">
      <c r="A18" t="s">
        <v>52</v>
      </c>
      <c r="C18" s="9">
        <f>'Scen 2 Total Costs '!B41</f>
        <v>952.9566803205646</v>
      </c>
      <c r="D18" s="9"/>
      <c r="E18" s="9">
        <f>'Scen 2 Total Costs '!C41</f>
        <v>857.03268190043775</v>
      </c>
      <c r="F18" s="9"/>
      <c r="G18" s="9">
        <f>'Scen 2 Total Costs '!D41</f>
        <v>833.73824668128009</v>
      </c>
      <c r="H18" s="9"/>
      <c r="I18" s="9">
        <f>'Scen 2 Total Costs '!E41</f>
        <v>885.04299095440388</v>
      </c>
      <c r="J18" s="9"/>
      <c r="K18" s="9"/>
      <c r="L18" s="9"/>
      <c r="M18" s="9">
        <f>'Scen 2 Total Costs '!F41</f>
        <v>869.20122356596949</v>
      </c>
      <c r="N18" s="9"/>
      <c r="O18" s="9">
        <f>'Scen 2 Total Costs '!G41</f>
        <v>850.30533241791647</v>
      </c>
      <c r="P18" s="9"/>
      <c r="Q18" s="9">
        <f>'Scen 2 Total Costs '!H41</f>
        <v>840.19309167937843</v>
      </c>
      <c r="R18" s="9"/>
      <c r="S18" s="9">
        <f>'Scen 2 Total Costs '!I41</f>
        <v>913.44643835491934</v>
      </c>
      <c r="T18" s="9"/>
      <c r="U18" s="9">
        <f>'Scen 2 Total Costs '!J41</f>
        <v>891.20061883605206</v>
      </c>
      <c r="V18" s="9"/>
      <c r="W18" s="9">
        <f>'Scen 2 Total Costs '!K41</f>
        <v>884.55156200283761</v>
      </c>
      <c r="X18" s="9"/>
      <c r="Y18" s="9">
        <f>'Scen 2 Total Costs '!L41</f>
        <v>929.46678503135195</v>
      </c>
      <c r="Z18" s="9"/>
      <c r="AA18" s="9">
        <f>'Scen 2 Total Costs '!M41</f>
        <v>889.17766583652394</v>
      </c>
      <c r="AB18" s="9"/>
      <c r="AC18" s="9">
        <f>'Scen 2 Total Costs '!N41</f>
        <v>882.73725964777691</v>
      </c>
      <c r="AD18" s="9"/>
      <c r="AE18" s="9">
        <f>'Scen 2 Total Costs '!O41</f>
        <v>915.78249360597863</v>
      </c>
      <c r="AF18" s="9"/>
      <c r="AG18" s="9">
        <f>'Scen 2 Total Costs '!P41</f>
        <v>942.57540816641404</v>
      </c>
      <c r="AH18" s="9"/>
      <c r="AI18" s="9">
        <f>'Scen 2 Total Costs '!Q41</f>
        <v>1000.0534708925642</v>
      </c>
      <c r="AJ18" s="9"/>
      <c r="AK18" s="9">
        <f>'Scen 2 Total Costs '!R41</f>
        <v>1077.8417308580472</v>
      </c>
      <c r="AL18" s="9"/>
      <c r="AM18" s="9">
        <f>'Scen 2 Total Costs '!S41</f>
        <v>1140.3187031043481</v>
      </c>
      <c r="AN18" s="9"/>
      <c r="AO18" s="9">
        <f>'Scen 2 Total Costs '!T41</f>
        <v>1208.7104743984021</v>
      </c>
      <c r="AP18" s="9"/>
      <c r="AQ18" s="9">
        <f>'Scen 2 Total Costs '!U41</f>
        <v>1360.8732737963878</v>
      </c>
      <c r="AR18" s="9"/>
      <c r="AS18" s="9">
        <f>'Scen 2 Total Costs '!V41</f>
        <v>1543.4788142602745</v>
      </c>
      <c r="AT18" s="9"/>
      <c r="AU18" s="9">
        <f>'Scen 2 Total Costs '!W41</f>
        <v>1801.5091281054217</v>
      </c>
      <c r="AV18" s="9"/>
      <c r="AW18" s="9"/>
      <c r="AX18" s="9"/>
      <c r="AY18" s="15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</row>
    <row r="19" spans="1:127" x14ac:dyDescent="0.25">
      <c r="A19" t="s">
        <v>40</v>
      </c>
      <c r="C19" s="9">
        <f>'Scen 2 Total Costs '!B42</f>
        <v>159.11699336873161</v>
      </c>
      <c r="D19" s="9"/>
      <c r="E19" s="9">
        <f>'Scen 2 Total Costs '!C42</f>
        <v>170.76032940323728</v>
      </c>
      <c r="F19" s="9"/>
      <c r="G19" s="9">
        <f>'Scen 2 Total Costs '!D42</f>
        <v>198.89101881692406</v>
      </c>
      <c r="H19" s="9"/>
      <c r="I19" s="9">
        <f>'Scen 2 Total Costs '!E42</f>
        <v>212.19809493658715</v>
      </c>
      <c r="J19" s="9"/>
      <c r="K19" s="9"/>
      <c r="L19" s="9"/>
      <c r="M19" s="9">
        <f>'Scen 2 Total Costs '!F42</f>
        <v>206.76386763520628</v>
      </c>
      <c r="N19" s="9"/>
      <c r="O19" s="9">
        <f>'Scen 2 Total Costs '!G42</f>
        <v>215.38236208487541</v>
      </c>
      <c r="P19" s="9"/>
      <c r="Q19" s="9">
        <f>'Scen 2 Total Costs '!H42</f>
        <v>240.33933437999329</v>
      </c>
      <c r="R19" s="9"/>
      <c r="S19" s="9">
        <f>'Scen 2 Total Costs '!I42</f>
        <v>225.31406216214029</v>
      </c>
      <c r="T19" s="9"/>
      <c r="U19" s="9">
        <f>'Scen 2 Total Costs '!J42</f>
        <v>249.1054190457686</v>
      </c>
      <c r="V19" s="9"/>
      <c r="W19" s="9">
        <f>'Scen 2 Total Costs '!K42</f>
        <v>274.37405156734695</v>
      </c>
      <c r="X19" s="9"/>
      <c r="Y19" s="9">
        <f>'Scen 2 Total Costs '!L42</f>
        <v>306.42486543928658</v>
      </c>
      <c r="Z19" s="9"/>
      <c r="AA19" s="9">
        <f>'Scen 2 Total Costs '!M42</f>
        <v>341.34108558742457</v>
      </c>
      <c r="AB19" s="9"/>
      <c r="AC19" s="9">
        <f>'Scen 2 Total Costs '!N42</f>
        <v>382.80500047349091</v>
      </c>
      <c r="AD19" s="9"/>
      <c r="AE19" s="9">
        <f>'Scen 2 Total Costs '!O42</f>
        <v>397.45115885963781</v>
      </c>
      <c r="AF19" s="9"/>
      <c r="AG19" s="9">
        <f>'Scen 2 Total Costs '!P42</f>
        <v>414.91836511906183</v>
      </c>
      <c r="AH19" s="9"/>
      <c r="AI19" s="9">
        <f>'Scen 2 Total Costs '!Q42</f>
        <v>435.36445148835082</v>
      </c>
      <c r="AJ19" s="9"/>
      <c r="AK19" s="9">
        <f>'Scen 2 Total Costs '!R42</f>
        <v>457.49687016983927</v>
      </c>
      <c r="AL19" s="9"/>
      <c r="AM19" s="9">
        <f>'Scen 2 Total Costs '!S42</f>
        <v>477.07802848823036</v>
      </c>
      <c r="AN19" s="9"/>
      <c r="AO19" s="9">
        <f>'Scen 2 Total Costs '!T42</f>
        <v>490.20350686572101</v>
      </c>
      <c r="AP19" s="9"/>
      <c r="AQ19" s="9">
        <f>'Scen 2 Total Costs '!U42</f>
        <v>521.75479304611963</v>
      </c>
      <c r="AR19" s="9"/>
      <c r="AS19" s="9">
        <f>'Scen 2 Total Costs '!V42</f>
        <v>544.67285485816558</v>
      </c>
      <c r="AT19" s="9"/>
      <c r="AU19" s="9">
        <f>'Scen 2 Total Costs '!W42</f>
        <v>565.75550357988334</v>
      </c>
      <c r="AV19" s="9"/>
      <c r="AW19" s="9"/>
      <c r="AX19" s="9"/>
      <c r="AY19" s="15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</row>
    <row r="20" spans="1:127" x14ac:dyDescent="0.25">
      <c r="AW20" s="9"/>
      <c r="AX20" s="9"/>
      <c r="AY20" s="15"/>
    </row>
    <row r="21" spans="1:127" x14ac:dyDescent="0.25">
      <c r="AW21" s="9"/>
      <c r="AX21" s="9"/>
      <c r="AY21" s="15"/>
    </row>
    <row r="22" spans="1:127" x14ac:dyDescent="0.25">
      <c r="A22" s="8" t="s">
        <v>42</v>
      </c>
      <c r="AW22" s="9"/>
      <c r="AX22" s="9"/>
      <c r="AY22" s="15"/>
    </row>
    <row r="23" spans="1:127" x14ac:dyDescent="0.25">
      <c r="B23" s="32">
        <v>2024</v>
      </c>
      <c r="C23" s="32"/>
      <c r="D23" s="32">
        <v>2025</v>
      </c>
      <c r="E23" s="32"/>
      <c r="F23" s="32">
        <v>2026</v>
      </c>
      <c r="G23" s="32"/>
      <c r="H23" s="32">
        <v>2027</v>
      </c>
      <c r="I23" s="32"/>
      <c r="J23" s="16"/>
      <c r="K23" s="19"/>
      <c r="L23" s="32">
        <v>2028</v>
      </c>
      <c r="M23" s="32"/>
      <c r="N23" s="32">
        <v>2029</v>
      </c>
      <c r="O23" s="32"/>
      <c r="P23" s="32">
        <v>2030</v>
      </c>
      <c r="Q23" s="32"/>
      <c r="R23" s="32">
        <v>2031</v>
      </c>
      <c r="S23" s="32"/>
      <c r="T23" s="32">
        <v>2032</v>
      </c>
      <c r="U23" s="32"/>
      <c r="V23" s="32">
        <v>2033</v>
      </c>
      <c r="W23" s="32"/>
      <c r="X23" s="32">
        <v>2034</v>
      </c>
      <c r="Y23" s="32"/>
      <c r="Z23" s="32">
        <v>2035</v>
      </c>
      <c r="AA23" s="32"/>
      <c r="AB23" s="32">
        <v>2036</v>
      </c>
      <c r="AC23" s="32"/>
      <c r="AD23" s="32">
        <v>2037</v>
      </c>
      <c r="AE23" s="32"/>
      <c r="AF23" s="32">
        <v>2038</v>
      </c>
      <c r="AG23" s="32"/>
      <c r="AH23" s="32">
        <v>2039</v>
      </c>
      <c r="AI23" s="32"/>
      <c r="AJ23" s="32">
        <v>2040</v>
      </c>
      <c r="AK23" s="32"/>
      <c r="AL23" s="32">
        <v>2041</v>
      </c>
      <c r="AM23" s="32"/>
      <c r="AN23" s="32">
        <v>2042</v>
      </c>
      <c r="AO23" s="32"/>
      <c r="AP23" s="32">
        <v>2043</v>
      </c>
      <c r="AQ23" s="32"/>
      <c r="AR23" s="32">
        <v>2044</v>
      </c>
      <c r="AS23" s="32"/>
      <c r="AT23" s="32">
        <v>2045</v>
      </c>
      <c r="AU23" s="32"/>
      <c r="AW23" s="9"/>
      <c r="AX23" s="9"/>
      <c r="AY23" s="15"/>
    </row>
    <row r="24" spans="1:127" x14ac:dyDescent="0.25">
      <c r="B24" s="8" t="s">
        <v>55</v>
      </c>
      <c r="C24" s="8" t="s">
        <v>56</v>
      </c>
      <c r="D24" s="8" t="s">
        <v>55</v>
      </c>
      <c r="E24" s="8" t="s">
        <v>56</v>
      </c>
      <c r="F24" s="8" t="s">
        <v>55</v>
      </c>
      <c r="G24" s="8" t="s">
        <v>56</v>
      </c>
      <c r="H24" s="8" t="s">
        <v>55</v>
      </c>
      <c r="I24" s="8" t="s">
        <v>56</v>
      </c>
      <c r="J24" s="8"/>
      <c r="K24" s="8"/>
      <c r="L24" s="8" t="s">
        <v>55</v>
      </c>
      <c r="M24" s="8" t="s">
        <v>56</v>
      </c>
      <c r="N24" s="8" t="s">
        <v>55</v>
      </c>
      <c r="O24" s="8" t="s">
        <v>56</v>
      </c>
      <c r="P24" s="8" t="s">
        <v>55</v>
      </c>
      <c r="Q24" s="8" t="s">
        <v>56</v>
      </c>
      <c r="R24" s="8" t="s">
        <v>55</v>
      </c>
      <c r="S24" s="8" t="s">
        <v>56</v>
      </c>
      <c r="T24" s="8" t="s">
        <v>55</v>
      </c>
      <c r="U24" s="8" t="s">
        <v>56</v>
      </c>
      <c r="V24" s="8" t="s">
        <v>55</v>
      </c>
      <c r="W24" s="8" t="s">
        <v>56</v>
      </c>
      <c r="X24" s="8" t="s">
        <v>55</v>
      </c>
      <c r="Y24" s="8" t="s">
        <v>56</v>
      </c>
      <c r="Z24" s="8" t="s">
        <v>55</v>
      </c>
      <c r="AA24" s="8" t="s">
        <v>56</v>
      </c>
      <c r="AB24" s="8" t="s">
        <v>55</v>
      </c>
      <c r="AC24" s="8" t="s">
        <v>56</v>
      </c>
      <c r="AD24" s="8" t="s">
        <v>55</v>
      </c>
      <c r="AE24" s="8" t="s">
        <v>56</v>
      </c>
      <c r="AF24" s="8" t="s">
        <v>55</v>
      </c>
      <c r="AG24" s="8" t="s">
        <v>56</v>
      </c>
      <c r="AH24" s="8" t="s">
        <v>55</v>
      </c>
      <c r="AI24" s="8" t="s">
        <v>56</v>
      </c>
      <c r="AJ24" s="8" t="s">
        <v>55</v>
      </c>
      <c r="AK24" s="8" t="s">
        <v>56</v>
      </c>
      <c r="AL24" s="8" t="s">
        <v>55</v>
      </c>
      <c r="AM24" s="8" t="s">
        <v>56</v>
      </c>
      <c r="AN24" s="8" t="s">
        <v>55</v>
      </c>
      <c r="AO24" s="8" t="s">
        <v>56</v>
      </c>
      <c r="AP24" s="8" t="s">
        <v>55</v>
      </c>
      <c r="AQ24" s="8" t="s">
        <v>56</v>
      </c>
      <c r="AR24" s="8" t="s">
        <v>55</v>
      </c>
      <c r="AS24" s="8" t="s">
        <v>56</v>
      </c>
      <c r="AT24" s="8" t="s">
        <v>55</v>
      </c>
      <c r="AU24" s="8" t="s">
        <v>56</v>
      </c>
      <c r="AW24" s="9"/>
      <c r="AX24" s="9"/>
      <c r="AY24" s="15"/>
    </row>
    <row r="25" spans="1:127" x14ac:dyDescent="0.25">
      <c r="A25" t="s">
        <v>53</v>
      </c>
      <c r="B25" s="9">
        <f>'Scen 3 Total Costs '!B33</f>
        <v>730.08826606929165</v>
      </c>
      <c r="C25" s="9"/>
      <c r="D25" s="9">
        <f>'Scen 3 Total Costs '!C33</f>
        <v>742.23804088658926</v>
      </c>
      <c r="E25" s="9"/>
      <c r="F25" s="9">
        <f>'Scen 3 Total Costs '!D33</f>
        <v>737.91330576880694</v>
      </c>
      <c r="G25" s="9"/>
      <c r="H25" s="9">
        <f>'Scen 3 Total Costs '!E33</f>
        <v>758.71254504439275</v>
      </c>
      <c r="I25" s="9"/>
      <c r="J25" s="9"/>
      <c r="K25" s="9"/>
      <c r="L25" s="9">
        <f>'Scen 3 Total Costs '!F33</f>
        <v>760.40572646768032</v>
      </c>
      <c r="M25" s="9"/>
      <c r="N25" s="9">
        <f>'Scen 3 Total Costs '!G33</f>
        <v>753.36573326160647</v>
      </c>
      <c r="O25" s="9"/>
      <c r="P25" s="9">
        <f>'Scen 3 Total Costs '!H33</f>
        <v>750.55697794348544</v>
      </c>
      <c r="Q25" s="9"/>
      <c r="R25" s="9">
        <f>'Scen 3 Total Costs '!I33</f>
        <v>756.68634620752425</v>
      </c>
      <c r="S25" s="9"/>
      <c r="T25" s="9">
        <f>'Scen 3 Total Costs '!J33</f>
        <v>763.82143401354745</v>
      </c>
      <c r="U25" s="9"/>
      <c r="V25" s="9">
        <f>'Scen 3 Total Costs '!K33</f>
        <v>762.64419277398702</v>
      </c>
      <c r="W25" s="9"/>
      <c r="X25" s="9">
        <f>'Scen 3 Total Costs '!L33</f>
        <v>761.87386135301824</v>
      </c>
      <c r="Y25" s="9"/>
      <c r="Z25" s="9">
        <f>'Scen 3 Total Costs '!M33</f>
        <v>800.39661400008038</v>
      </c>
      <c r="AA25" s="9"/>
      <c r="AB25" s="9">
        <f>'Scen 3 Total Costs '!N33</f>
        <v>843.31433454663659</v>
      </c>
      <c r="AC25" s="9"/>
      <c r="AD25" s="9">
        <f>'Scen 3 Total Costs '!O33</f>
        <v>872.34506261226795</v>
      </c>
      <c r="AE25" s="9"/>
      <c r="AF25" s="9">
        <f>'Scen 3 Total Costs '!P33</f>
        <v>883.49115468112689</v>
      </c>
      <c r="AG25" s="9"/>
      <c r="AH25" s="9">
        <f>'Scen 3 Total Costs '!Q33</f>
        <v>890.04549483010589</v>
      </c>
      <c r="AI25" s="9"/>
      <c r="AJ25" s="9">
        <f>'Scen 3 Total Costs '!R33</f>
        <v>897.73793047036543</v>
      </c>
      <c r="AK25" s="9"/>
      <c r="AL25" s="9">
        <f>'Scen 3 Total Costs '!S33</f>
        <v>896.28818499788417</v>
      </c>
      <c r="AM25" s="9"/>
      <c r="AN25" s="9">
        <f>'Scen 3 Total Costs '!T33</f>
        <v>894.76469953453272</v>
      </c>
      <c r="AO25" s="9"/>
      <c r="AP25" s="9">
        <f>'Scen 3 Total Costs '!U33</f>
        <v>938.67189889034307</v>
      </c>
      <c r="AQ25" s="9"/>
      <c r="AR25" s="9">
        <f>'Scen 3 Total Costs '!V33</f>
        <v>930.14806767023072</v>
      </c>
      <c r="AS25" s="9"/>
      <c r="AT25" s="9">
        <f>'Scen 3 Total Costs '!W33</f>
        <v>965.60436679744748</v>
      </c>
      <c r="AU25" s="9"/>
      <c r="AV25" s="9"/>
      <c r="AW25" s="9"/>
      <c r="AX25" s="9"/>
      <c r="AY25" s="15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</row>
    <row r="26" spans="1:127" x14ac:dyDescent="0.25">
      <c r="A26" t="s">
        <v>50</v>
      </c>
      <c r="B26" s="9">
        <f>'Scen 3 Total Costs '!B34</f>
        <v>58.748924803983876</v>
      </c>
      <c r="C26" s="9"/>
      <c r="D26" s="9">
        <f>'Scen 3 Total Costs '!C34</f>
        <v>61.065738968531967</v>
      </c>
      <c r="E26" s="9"/>
      <c r="F26" s="9">
        <f>'Scen 3 Total Costs '!D34</f>
        <v>62.109802694989433</v>
      </c>
      <c r="G26" s="9"/>
      <c r="H26" s="9">
        <f>'Scen 3 Total Costs '!E34</f>
        <v>64.80612980383539</v>
      </c>
      <c r="I26" s="9"/>
      <c r="J26" s="9"/>
      <c r="K26" s="9"/>
      <c r="L26" s="9">
        <f>'Scen 3 Total Costs '!F34</f>
        <v>65.146466350747204</v>
      </c>
      <c r="M26" s="9"/>
      <c r="N26" s="9">
        <f>'Scen 3 Total Costs '!G34</f>
        <v>66.41049165596111</v>
      </c>
      <c r="O26" s="9"/>
      <c r="P26" s="9">
        <f>'Scen 3 Total Costs '!H34</f>
        <v>66.235407291202037</v>
      </c>
      <c r="Q26" s="9"/>
      <c r="R26" s="9">
        <f>'Scen 3 Total Costs '!I34</f>
        <v>66.862723187676465</v>
      </c>
      <c r="S26" s="9"/>
      <c r="T26" s="9">
        <f>'Scen 3 Total Costs '!J34</f>
        <v>68.751686258584996</v>
      </c>
      <c r="U26" s="9"/>
      <c r="V26" s="9">
        <f>'Scen 3 Total Costs '!K34</f>
        <v>69.828633455222942</v>
      </c>
      <c r="W26" s="9"/>
      <c r="X26" s="9">
        <f>'Scen 3 Total Costs '!L34</f>
        <v>69.898142212418747</v>
      </c>
      <c r="Y26" s="9"/>
      <c r="Z26" s="9">
        <f>'Scen 3 Total Costs '!M34</f>
        <v>74.096840992393879</v>
      </c>
      <c r="AA26" s="9"/>
      <c r="AB26" s="9">
        <f>'Scen 3 Total Costs '!N34</f>
        <v>78.249200236285972</v>
      </c>
      <c r="AC26" s="9"/>
      <c r="AD26" s="9">
        <f>'Scen 3 Total Costs '!O34</f>
        <v>82.023143571700928</v>
      </c>
      <c r="AE26" s="9"/>
      <c r="AF26" s="9">
        <f>'Scen 3 Total Costs '!P34</f>
        <v>83.530157757815161</v>
      </c>
      <c r="AG26" s="9"/>
      <c r="AH26" s="9">
        <f>'Scen 3 Total Costs '!Q34</f>
        <v>84.231295983183827</v>
      </c>
      <c r="AI26" s="9"/>
      <c r="AJ26" s="9">
        <f>'Scen 3 Total Costs '!R34</f>
        <v>85.084990688104952</v>
      </c>
      <c r="AK26" s="9"/>
      <c r="AL26" s="9">
        <f>'Scen 3 Total Costs '!S34</f>
        <v>85.346192800049195</v>
      </c>
      <c r="AM26" s="9"/>
      <c r="AN26" s="9">
        <f>'Scen 3 Total Costs '!T34</f>
        <v>87.105069942045176</v>
      </c>
      <c r="AO26" s="9"/>
      <c r="AP26" s="9">
        <f>'Scen 3 Total Costs '!U34</f>
        <v>90.382836795969965</v>
      </c>
      <c r="AQ26" s="9"/>
      <c r="AR26" s="9">
        <f>'Scen 3 Total Costs '!V34</f>
        <v>90.024271837692396</v>
      </c>
      <c r="AS26" s="9"/>
      <c r="AT26" s="9">
        <f>'Scen 3 Total Costs '!W34</f>
        <v>94.677992324038769</v>
      </c>
      <c r="AU26" s="9"/>
      <c r="AV26" s="9"/>
      <c r="AW26" s="9"/>
      <c r="AX26" s="9"/>
      <c r="AY26" s="15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127" x14ac:dyDescent="0.25">
      <c r="A27" t="s">
        <v>39</v>
      </c>
      <c r="B27" s="9">
        <f>'Scen 3 Total Costs '!B35</f>
        <v>143.36279625960017</v>
      </c>
      <c r="C27" s="9"/>
      <c r="D27" s="9">
        <f>'Scen 3 Total Costs '!C35</f>
        <v>134.54659232934586</v>
      </c>
      <c r="E27" s="9"/>
      <c r="F27" s="9">
        <f>'Scen 3 Total Costs '!D35</f>
        <v>137.42356918157608</v>
      </c>
      <c r="G27" s="9"/>
      <c r="H27" s="9">
        <f>'Scen 3 Total Costs '!E35</f>
        <v>146.206241188208</v>
      </c>
      <c r="I27" s="9"/>
      <c r="J27" s="9"/>
      <c r="K27" s="9"/>
      <c r="L27" s="9">
        <f>'Scen 3 Total Costs '!F35</f>
        <v>147.22039470679024</v>
      </c>
      <c r="M27" s="9"/>
      <c r="N27" s="9">
        <f>'Scen 3 Total Costs '!G35</f>
        <v>147.14418583175276</v>
      </c>
      <c r="O27" s="9"/>
      <c r="P27" s="9">
        <f>'Scen 3 Total Costs '!H35</f>
        <v>153.53798117533921</v>
      </c>
      <c r="Q27" s="9"/>
      <c r="R27" s="9">
        <f>'Scen 3 Total Costs '!I35</f>
        <v>159.558011185715</v>
      </c>
      <c r="S27" s="9"/>
      <c r="T27" s="9">
        <f>'Scen 3 Total Costs '!J35</f>
        <v>164.08476009596899</v>
      </c>
      <c r="U27" s="9"/>
      <c r="V27" s="9">
        <f>'Scen 3 Total Costs '!K35</f>
        <v>172.16837503510914</v>
      </c>
      <c r="W27" s="9"/>
      <c r="X27" s="9">
        <f>'Scen 3 Total Costs '!L35</f>
        <v>179.95398010148136</v>
      </c>
      <c r="Y27" s="9"/>
      <c r="Z27" s="9">
        <f>'Scen 3 Total Costs '!M35</f>
        <v>186.52844475577325</v>
      </c>
      <c r="AA27" s="9"/>
      <c r="AB27" s="9">
        <f>'Scen 3 Total Costs '!N35</f>
        <v>196.40224449853417</v>
      </c>
      <c r="AC27" s="9"/>
      <c r="AD27" s="9">
        <f>'Scen 3 Total Costs '!O35</f>
        <v>208.20293478513923</v>
      </c>
      <c r="AE27" s="9"/>
      <c r="AF27" s="9">
        <f>'Scen 3 Total Costs '!P35</f>
        <v>220.15480194911882</v>
      </c>
      <c r="AG27" s="9"/>
      <c r="AH27" s="9">
        <f>'Scen 3 Total Costs '!Q35</f>
        <v>234.89793073593995</v>
      </c>
      <c r="AI27" s="9"/>
      <c r="AJ27" s="9">
        <f>'Scen 3 Total Costs '!R35</f>
        <v>253.48869584002352</v>
      </c>
      <c r="AK27" s="9"/>
      <c r="AL27" s="9">
        <f>'Scen 3 Total Costs '!S35</f>
        <v>273.35374907253549</v>
      </c>
      <c r="AM27" s="9"/>
      <c r="AN27" s="9">
        <f>'Scen 3 Total Costs '!T35</f>
        <v>294.48403393258485</v>
      </c>
      <c r="AO27" s="9"/>
      <c r="AP27" s="9">
        <f>'Scen 3 Total Costs '!U35</f>
        <v>322.49829492045234</v>
      </c>
      <c r="AQ27" s="9"/>
      <c r="AR27" s="9">
        <f>'Scen 3 Total Costs '!V35</f>
        <v>358.01605362408799</v>
      </c>
      <c r="AS27" s="9"/>
      <c r="AT27" s="9">
        <f>'Scen 3 Total Costs '!W35</f>
        <v>409.86672006391819</v>
      </c>
      <c r="AU27" s="9"/>
      <c r="AW27" s="9"/>
      <c r="AX27" s="9"/>
      <c r="AY27" s="15"/>
    </row>
    <row r="28" spans="1:127" x14ac:dyDescent="0.25">
      <c r="A28" t="s">
        <v>54</v>
      </c>
      <c r="C28" s="9">
        <f>'Scen 3 Total Costs '!B41</f>
        <v>817.98016610000661</v>
      </c>
      <c r="D28" s="9"/>
      <c r="E28" s="9">
        <f>'Scen 3 Total Costs '!C41</f>
        <v>748.9610721844233</v>
      </c>
      <c r="F28" s="9"/>
      <c r="G28" s="9">
        <f>'Scen 3 Total Costs '!D41</f>
        <v>742.56895309797881</v>
      </c>
      <c r="H28" s="9"/>
      <c r="I28" s="9">
        <f>'Scen 3 Total Costs '!E41</f>
        <v>789.46796020420129</v>
      </c>
      <c r="J28" s="9"/>
      <c r="K28" s="9"/>
      <c r="L28" s="9"/>
      <c r="M28" s="9">
        <f>'Scen 3 Total Costs '!F41</f>
        <v>800.97113927431462</v>
      </c>
      <c r="N28" s="9"/>
      <c r="O28" s="9">
        <f>'Scen 3 Total Costs '!G41</f>
        <v>791.91248249795535</v>
      </c>
      <c r="P28" s="9"/>
      <c r="Q28" s="9">
        <f>'Scen 3 Total Costs '!H41</f>
        <v>812.83730182674401</v>
      </c>
      <c r="R28" s="9"/>
      <c r="S28" s="9">
        <f>'Scen 3 Total Costs '!I41</f>
        <v>865.96574501398879</v>
      </c>
      <c r="T28" s="9"/>
      <c r="U28" s="9">
        <f>'Scen 3 Total Costs '!J41</f>
        <v>874.29877775489877</v>
      </c>
      <c r="V28" s="9"/>
      <c r="W28" s="9">
        <f>'Scen 3 Total Costs '!K41</f>
        <v>906.0421232241107</v>
      </c>
      <c r="X28" s="9"/>
      <c r="Y28" s="9">
        <f>'Scen 3 Total Costs '!L41</f>
        <v>929.91019042822438</v>
      </c>
      <c r="Z28" s="9"/>
      <c r="AA28" s="9">
        <f>'Scen 3 Total Costs '!M41</f>
        <v>943.23677639126731</v>
      </c>
      <c r="AB28" s="9"/>
      <c r="AC28" s="9">
        <f>'Scen 3 Total Costs '!N41</f>
        <v>972.80275294561625</v>
      </c>
      <c r="AD28" s="9"/>
      <c r="AE28" s="9">
        <f>'Scen 3 Total Costs '!O41</f>
        <v>1038.487443039543</v>
      </c>
      <c r="AF28" s="9"/>
      <c r="AG28" s="9">
        <f>'Scen 3 Total Costs '!P41</f>
        <v>1102.723137280504</v>
      </c>
      <c r="AH28" s="9"/>
      <c r="AI28" s="9">
        <f>'Scen 3 Total Costs '!Q41</f>
        <v>1182.9206369527972</v>
      </c>
      <c r="AJ28" s="9"/>
      <c r="AK28" s="9">
        <f>'Scen 3 Total Costs '!R41</f>
        <v>1287.2279804078494</v>
      </c>
      <c r="AL28" s="9"/>
      <c r="AM28" s="9">
        <f>'Scen 3 Total Costs '!S41</f>
        <v>1402.2276088817061</v>
      </c>
      <c r="AN28" s="9"/>
      <c r="AO28" s="9">
        <f>'Scen 3 Total Costs '!T41</f>
        <v>1531.2493609410747</v>
      </c>
      <c r="AP28" s="9"/>
      <c r="AQ28" s="9">
        <f>'Scen 3 Total Costs '!U41</f>
        <v>1690.0075529324324</v>
      </c>
      <c r="AR28" s="9"/>
      <c r="AS28" s="9">
        <f>'Scen 3 Total Costs '!V41</f>
        <v>1906.1455109099225</v>
      </c>
      <c r="AT28" s="9"/>
      <c r="AU28" s="9">
        <f>'Scen 3 Total Costs '!W41</f>
        <v>2232.6054684073492</v>
      </c>
      <c r="AV28" s="9"/>
      <c r="AW28" s="9"/>
      <c r="AX28" s="9"/>
      <c r="AY28" s="15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</row>
    <row r="29" spans="1:127" x14ac:dyDescent="0.25">
      <c r="A29" t="s">
        <v>40</v>
      </c>
      <c r="C29" s="9">
        <f>'Scen 3 Total Costs '!B42</f>
        <v>138.50863702672874</v>
      </c>
      <c r="D29" s="9"/>
      <c r="E29" s="9">
        <f>'Scen 3 Total Costs '!C42</f>
        <v>148.64874272221107</v>
      </c>
      <c r="F29" s="9"/>
      <c r="G29" s="9">
        <f>'Scen 3 Total Costs '!D42</f>
        <v>173.09910541060239</v>
      </c>
      <c r="H29" s="9"/>
      <c r="I29" s="9">
        <f>'Scen 3 Total Costs '!E42</f>
        <v>184.65429626069903</v>
      </c>
      <c r="J29" s="9"/>
      <c r="K29" s="9"/>
      <c r="L29" s="9"/>
      <c r="M29" s="9">
        <f>'Scen 3 Total Costs '!F42</f>
        <v>179.89867492631413</v>
      </c>
      <c r="N29" s="9"/>
      <c r="O29" s="9">
        <f>'Scen 3 Total Costs '!G42</f>
        <v>187.31352889013033</v>
      </c>
      <c r="P29" s="9"/>
      <c r="Q29" s="9">
        <f>'Scen 3 Total Costs '!H42</f>
        <v>208.9425363478326</v>
      </c>
      <c r="R29" s="9"/>
      <c r="S29" s="9">
        <f>'Scen 3 Total Costs '!I42</f>
        <v>195.88017654329474</v>
      </c>
      <c r="T29" s="9"/>
      <c r="U29" s="9">
        <f>'Scen 3 Total Costs '!J42</f>
        <v>216.53403441782351</v>
      </c>
      <c r="V29" s="9"/>
      <c r="W29" s="9">
        <f>'Scen 3 Total Costs '!K42</f>
        <v>238.49781837790627</v>
      </c>
      <c r="X29" s="9"/>
      <c r="Y29" s="9">
        <f>'Scen 3 Total Costs '!L42</f>
        <v>266.35690310813322</v>
      </c>
      <c r="Z29" s="9"/>
      <c r="AA29" s="9">
        <f>'Scen 3 Total Costs '!M42</f>
        <v>296.70661021537404</v>
      </c>
      <c r="AB29" s="9"/>
      <c r="AC29" s="9">
        <f>'Scen 3 Total Costs '!N42</f>
        <v>332.74765603999697</v>
      </c>
      <c r="AD29" s="9"/>
      <c r="AE29" s="9">
        <f>'Scen 3 Total Costs '!O42</f>
        <v>345.47768985979985</v>
      </c>
      <c r="AF29" s="9"/>
      <c r="AG29" s="9">
        <f>'Scen 3 Total Costs '!P42</f>
        <v>360.65984391914435</v>
      </c>
      <c r="AH29" s="9"/>
      <c r="AI29" s="9">
        <f>'Scen 3 Total Costs '!Q42</f>
        <v>378.43127531067876</v>
      </c>
      <c r="AJ29" s="9"/>
      <c r="AK29" s="9">
        <f>'Scen 3 Total Costs '!R42</f>
        <v>397.66857499695266</v>
      </c>
      <c r="AL29" s="9"/>
      <c r="AM29" s="9">
        <f>'Scen 3 Total Costs '!S42</f>
        <v>414.68844238492824</v>
      </c>
      <c r="AN29" s="9"/>
      <c r="AO29" s="9">
        <f>'Scen 3 Total Costs '!T42</f>
        <v>426.09694264344114</v>
      </c>
      <c r="AP29" s="9"/>
      <c r="AQ29" s="9">
        <f>'Scen 3 Total Costs '!U42</f>
        <v>453.52155653606485</v>
      </c>
      <c r="AR29" s="9"/>
      <c r="AS29" s="9">
        <f>'Scen 3 Total Costs '!V42</f>
        <v>473.44208106594573</v>
      </c>
      <c r="AT29" s="9"/>
      <c r="AU29" s="9">
        <f>'Scen 3 Total Costs '!W42</f>
        <v>491.77135088117302</v>
      </c>
      <c r="AV29" s="9"/>
      <c r="AW29" s="9"/>
      <c r="AX29" s="9"/>
      <c r="AY29" s="15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</row>
    <row r="30" spans="1:127" x14ac:dyDescent="0.25">
      <c r="AW30" s="9"/>
      <c r="AX30" s="9"/>
      <c r="AY30" s="15"/>
    </row>
    <row r="31" spans="1:127" x14ac:dyDescent="0.25">
      <c r="A31" s="8" t="s">
        <v>43</v>
      </c>
      <c r="AW31" s="9"/>
      <c r="AX31" s="9"/>
      <c r="AY31" s="15"/>
    </row>
    <row r="32" spans="1:127" x14ac:dyDescent="0.25">
      <c r="B32" s="32">
        <v>2024</v>
      </c>
      <c r="C32" s="32"/>
      <c r="D32" s="32">
        <v>2025</v>
      </c>
      <c r="E32" s="32"/>
      <c r="F32" s="32">
        <v>2026</v>
      </c>
      <c r="G32" s="32"/>
      <c r="H32" s="32">
        <v>2027</v>
      </c>
      <c r="I32" s="32"/>
      <c r="J32" s="16"/>
      <c r="K32" s="19"/>
      <c r="L32" s="32">
        <v>2028</v>
      </c>
      <c r="M32" s="32"/>
      <c r="N32" s="32">
        <v>2029</v>
      </c>
      <c r="O32" s="32"/>
      <c r="P32" s="32">
        <v>2030</v>
      </c>
      <c r="Q32" s="32"/>
      <c r="R32" s="32">
        <v>2031</v>
      </c>
      <c r="S32" s="32"/>
      <c r="T32" s="32">
        <v>2032</v>
      </c>
      <c r="U32" s="32"/>
      <c r="V32" s="32">
        <v>2033</v>
      </c>
      <c r="W32" s="32"/>
      <c r="X32" s="32">
        <v>2034</v>
      </c>
      <c r="Y32" s="32"/>
      <c r="Z32" s="32">
        <v>2035</v>
      </c>
      <c r="AA32" s="32"/>
      <c r="AB32" s="32">
        <v>2036</v>
      </c>
      <c r="AC32" s="32"/>
      <c r="AD32" s="32">
        <v>2037</v>
      </c>
      <c r="AE32" s="32"/>
      <c r="AF32" s="32">
        <v>2038</v>
      </c>
      <c r="AG32" s="32"/>
      <c r="AH32" s="32">
        <v>2039</v>
      </c>
      <c r="AI32" s="32"/>
      <c r="AJ32" s="32">
        <v>2040</v>
      </c>
      <c r="AK32" s="32"/>
      <c r="AL32" s="32">
        <v>2041</v>
      </c>
      <c r="AM32" s="32"/>
      <c r="AN32" s="32">
        <v>2042</v>
      </c>
      <c r="AO32" s="32"/>
      <c r="AP32" s="32">
        <v>2043</v>
      </c>
      <c r="AQ32" s="32"/>
      <c r="AR32" s="32">
        <v>2044</v>
      </c>
      <c r="AS32" s="32"/>
      <c r="AT32" s="32">
        <v>2045</v>
      </c>
      <c r="AU32" s="32"/>
      <c r="AW32" s="9"/>
      <c r="AX32" s="9"/>
      <c r="AY32" s="15"/>
    </row>
    <row r="33" spans="1:150" x14ac:dyDescent="0.25">
      <c r="B33" s="8" t="s">
        <v>55</v>
      </c>
      <c r="C33" s="8" t="s">
        <v>56</v>
      </c>
      <c r="D33" s="8" t="s">
        <v>55</v>
      </c>
      <c r="E33" s="8" t="s">
        <v>56</v>
      </c>
      <c r="F33" s="8" t="s">
        <v>55</v>
      </c>
      <c r="G33" s="8" t="s">
        <v>56</v>
      </c>
      <c r="H33" s="8" t="s">
        <v>55</v>
      </c>
      <c r="I33" s="8" t="s">
        <v>56</v>
      </c>
      <c r="J33" s="8"/>
      <c r="K33" s="8"/>
      <c r="L33" s="8" t="s">
        <v>55</v>
      </c>
      <c r="M33" s="8" t="s">
        <v>56</v>
      </c>
      <c r="N33" s="8" t="s">
        <v>55</v>
      </c>
      <c r="O33" s="8" t="s">
        <v>56</v>
      </c>
      <c r="P33" s="8" t="s">
        <v>55</v>
      </c>
      <c r="Q33" s="8" t="s">
        <v>56</v>
      </c>
      <c r="R33" s="8" t="s">
        <v>55</v>
      </c>
      <c r="S33" s="8" t="s">
        <v>56</v>
      </c>
      <c r="T33" s="8" t="s">
        <v>55</v>
      </c>
      <c r="U33" s="8" t="s">
        <v>56</v>
      </c>
      <c r="V33" s="8" t="s">
        <v>55</v>
      </c>
      <c r="W33" s="8" t="s">
        <v>56</v>
      </c>
      <c r="X33" s="8" t="s">
        <v>55</v>
      </c>
      <c r="Y33" s="8" t="s">
        <v>56</v>
      </c>
      <c r="Z33" s="8" t="s">
        <v>55</v>
      </c>
      <c r="AA33" s="8" t="s">
        <v>56</v>
      </c>
      <c r="AB33" s="8" t="s">
        <v>55</v>
      </c>
      <c r="AC33" s="8" t="s">
        <v>56</v>
      </c>
      <c r="AD33" s="8" t="s">
        <v>55</v>
      </c>
      <c r="AE33" s="8" t="s">
        <v>56</v>
      </c>
      <c r="AF33" s="8" t="s">
        <v>55</v>
      </c>
      <c r="AG33" s="8" t="s">
        <v>56</v>
      </c>
      <c r="AH33" s="8" t="s">
        <v>55</v>
      </c>
      <c r="AI33" s="8" t="s">
        <v>56</v>
      </c>
      <c r="AJ33" s="8" t="s">
        <v>55</v>
      </c>
      <c r="AK33" s="8" t="s">
        <v>56</v>
      </c>
      <c r="AL33" s="8" t="s">
        <v>55</v>
      </c>
      <c r="AM33" s="8" t="s">
        <v>56</v>
      </c>
      <c r="AN33" s="8" t="s">
        <v>55</v>
      </c>
      <c r="AO33" s="8" t="s">
        <v>56</v>
      </c>
      <c r="AP33" s="8" t="s">
        <v>55</v>
      </c>
      <c r="AQ33" s="8" t="s">
        <v>56</v>
      </c>
      <c r="AR33" s="8" t="s">
        <v>55</v>
      </c>
      <c r="AS33" s="8" t="s">
        <v>56</v>
      </c>
      <c r="AT33" s="8" t="s">
        <v>55</v>
      </c>
      <c r="AU33" s="8" t="s">
        <v>56</v>
      </c>
      <c r="AW33" s="9"/>
      <c r="AX33" s="9"/>
      <c r="AY33" s="15"/>
    </row>
    <row r="34" spans="1:150" x14ac:dyDescent="0.25">
      <c r="A34" t="s">
        <v>1</v>
      </c>
      <c r="B34" s="9">
        <f>'Scen 4 Total Costs  HHP'!B33</f>
        <v>715.68547944355612</v>
      </c>
      <c r="C34" s="9"/>
      <c r="D34" s="9">
        <f>'Scen 4 Total Costs  HHP'!C33</f>
        <v>740.11862479372405</v>
      </c>
      <c r="E34" s="9"/>
      <c r="F34" s="9">
        <f>'Scen 4 Total Costs  HHP'!D33</f>
        <v>716.76036795413177</v>
      </c>
      <c r="G34" s="9"/>
      <c r="H34" s="9">
        <f>'Scen 4 Total Costs  HHP'!E33</f>
        <v>737.76612079783024</v>
      </c>
      <c r="I34" s="9"/>
      <c r="J34" s="9"/>
      <c r="K34" s="9"/>
      <c r="L34" s="9">
        <f>'Scen 4 Total Costs  HHP'!F33</f>
        <v>748.27762457267761</v>
      </c>
      <c r="M34" s="9"/>
      <c r="N34" s="9">
        <f>'Scen 4 Total Costs  HHP'!G33</f>
        <v>736.2748566737173</v>
      </c>
      <c r="O34" s="9"/>
      <c r="P34" s="9">
        <f>'Scen 4 Total Costs  HHP'!H33</f>
        <v>738.8173900730302</v>
      </c>
      <c r="Q34" s="9"/>
      <c r="R34" s="9">
        <f>'Scen 4 Total Costs  HHP'!I33</f>
        <v>749.25627992529508</v>
      </c>
      <c r="S34" s="9"/>
      <c r="T34" s="9">
        <f>'Scen 4 Total Costs  HHP'!J33</f>
        <v>749.29999771609653</v>
      </c>
      <c r="U34" s="9"/>
      <c r="V34" s="9">
        <f>'Scen 4 Total Costs  HHP'!K33</f>
        <v>751.34981019000975</v>
      </c>
      <c r="W34" s="9"/>
      <c r="X34" s="9">
        <f>'Scen 4 Total Costs  HHP'!L33</f>
        <v>750.83212479440692</v>
      </c>
      <c r="Y34" s="9"/>
      <c r="Z34" s="9">
        <f>'Scen 4 Total Costs  HHP'!M33</f>
        <v>792.48261853801534</v>
      </c>
      <c r="AA34" s="9"/>
      <c r="AB34" s="9">
        <f>'Scen 4 Total Costs  HHP'!N33</f>
        <v>821.96159207937615</v>
      </c>
      <c r="AC34" s="9"/>
      <c r="AD34" s="9">
        <f>'Scen 4 Total Costs  HHP'!O33</f>
        <v>842.49793015065654</v>
      </c>
      <c r="AE34" s="9"/>
      <c r="AF34" s="9">
        <f>'Scen 4 Total Costs  HHP'!P33</f>
        <v>866.45469995294491</v>
      </c>
      <c r="AG34" s="9"/>
      <c r="AH34" s="9">
        <f>'Scen 4 Total Costs  HHP'!Q33</f>
        <v>868.63454511822079</v>
      </c>
      <c r="AI34" s="9"/>
      <c r="AJ34" s="9">
        <f>'Scen 4 Total Costs  HHP'!R33</f>
        <v>874.95026593136322</v>
      </c>
      <c r="AK34" s="9"/>
      <c r="AL34" s="9">
        <f>'Scen 4 Total Costs  HHP'!S33</f>
        <v>886.71731342149985</v>
      </c>
      <c r="AM34" s="9"/>
      <c r="AN34" s="9">
        <f>'Scen 4 Total Costs  HHP'!T33</f>
        <v>879.76536250635354</v>
      </c>
      <c r="AO34" s="9"/>
      <c r="AP34" s="9">
        <f>'Scen 4 Total Costs  HHP'!U33</f>
        <v>928.33749589075319</v>
      </c>
      <c r="AQ34" s="9"/>
      <c r="AR34" s="9">
        <f>'Scen 4 Total Costs  HHP'!V33</f>
        <v>917.22051312413521</v>
      </c>
      <c r="AS34" s="9"/>
      <c r="AT34" s="9">
        <f>'Scen 4 Total Costs  HHP'!W33</f>
        <v>967.93520702278659</v>
      </c>
      <c r="AU34" s="9"/>
      <c r="AV34" s="9"/>
      <c r="AW34" s="9"/>
      <c r="AX34" s="9"/>
      <c r="AY34" s="15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</row>
    <row r="35" spans="1:150" x14ac:dyDescent="0.25">
      <c r="A35" t="s">
        <v>50</v>
      </c>
      <c r="B35" s="9">
        <f>'Scen 4 Total Costs  HHP'!B34</f>
        <v>58.132841490057054</v>
      </c>
      <c r="C35" s="9"/>
      <c r="D35" s="9">
        <f>'Scen 4 Total Costs  HHP'!C34</f>
        <v>61.610338989766696</v>
      </c>
      <c r="E35" s="9"/>
      <c r="F35" s="9">
        <f>'Scen 4 Total Costs  HHP'!D34</f>
        <v>60.862517895372129</v>
      </c>
      <c r="G35" s="9"/>
      <c r="H35" s="9">
        <f>'Scen 4 Total Costs  HHP'!E34</f>
        <v>63.595934118802653</v>
      </c>
      <c r="I35" s="9"/>
      <c r="J35" s="9"/>
      <c r="K35" s="9"/>
      <c r="L35" s="9">
        <f>'Scen 4 Total Costs  HHP'!F34</f>
        <v>64.788854777954597</v>
      </c>
      <c r="M35" s="9"/>
      <c r="N35" s="9">
        <f>'Scen 4 Total Costs  HHP'!G34</f>
        <v>65.565274473543596</v>
      </c>
      <c r="O35" s="9"/>
      <c r="P35" s="9">
        <f>'Scen 4 Total Costs  HHP'!H34</f>
        <v>65.918708502317486</v>
      </c>
      <c r="Q35" s="9"/>
      <c r="R35" s="9">
        <f>'Scen 4 Total Costs  HHP'!I34</f>
        <v>66.981488468773122</v>
      </c>
      <c r="S35" s="9"/>
      <c r="T35" s="9">
        <f>'Scen 4 Total Costs  HHP'!J34</f>
        <v>68.178356438789052</v>
      </c>
      <c r="U35" s="9"/>
      <c r="V35" s="9">
        <f>'Scen 4 Total Costs  HHP'!K34</f>
        <v>69.590076168555854</v>
      </c>
      <c r="W35" s="9"/>
      <c r="X35" s="9">
        <f>'Scen 4 Total Costs  HHP'!L34</f>
        <v>69.685921159938815</v>
      </c>
      <c r="Y35" s="9"/>
      <c r="Z35" s="9">
        <f>'Scen 4 Total Costs  HHP'!M34</f>
        <v>74.256740943956189</v>
      </c>
      <c r="AA35" s="9"/>
      <c r="AB35" s="9">
        <f>'Scen 4 Total Costs  HHP'!N34</f>
        <v>77.07562325414699</v>
      </c>
      <c r="AC35" s="9"/>
      <c r="AD35" s="9">
        <f>'Scen 4 Total Costs  HHP'!O34</f>
        <v>80.001888760565535</v>
      </c>
      <c r="AE35" s="9"/>
      <c r="AF35" s="9">
        <f>'Scen 4 Total Costs  HHP'!P34</f>
        <v>82.854694408215835</v>
      </c>
      <c r="AG35" s="9"/>
      <c r="AH35" s="9">
        <f>'Scen 4 Total Costs  HHP'!Q34</f>
        <v>83.107866312774675</v>
      </c>
      <c r="AI35" s="9"/>
      <c r="AJ35" s="9">
        <f>'Scen 4 Total Costs  HHP'!R34</f>
        <v>83.827461207288337</v>
      </c>
      <c r="AK35" s="9"/>
      <c r="AL35" s="9">
        <f>'Scen 4 Total Costs  HHP'!S34</f>
        <v>85.471808186564857</v>
      </c>
      <c r="AM35" s="9"/>
      <c r="AN35" s="9">
        <f>'Scen 4 Total Costs  HHP'!T34</f>
        <v>86.674127322953368</v>
      </c>
      <c r="AO35" s="9"/>
      <c r="AP35" s="9">
        <f>'Scen 4 Total Costs  HHP'!U34</f>
        <v>90.49037615169749</v>
      </c>
      <c r="AQ35" s="9"/>
      <c r="AR35" s="9">
        <f>'Scen 4 Total Costs  HHP'!V34</f>
        <v>89.85278605611488</v>
      </c>
      <c r="AS35" s="9"/>
      <c r="AT35" s="9">
        <f>'Scen 4 Total Costs  HHP'!W34</f>
        <v>96.197239556147878</v>
      </c>
      <c r="AU35" s="9"/>
      <c r="AV35" s="9"/>
      <c r="AW35" s="9"/>
      <c r="AX35" s="9"/>
      <c r="AY35" s="15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150" x14ac:dyDescent="0.25">
      <c r="A36" t="s">
        <v>39</v>
      </c>
      <c r="B36" s="9">
        <f>'Scen 4 Total Costs  HHP'!B35</f>
        <v>148.46283361876337</v>
      </c>
      <c r="C36" s="9"/>
      <c r="D36" s="9">
        <f>'Scen 4 Total Costs  HHP'!C35</f>
        <v>133.44064582078491</v>
      </c>
      <c r="E36" s="9"/>
      <c r="F36" s="9">
        <f>'Scen 4 Total Costs  HHP'!D35</f>
        <v>135.26387158549196</v>
      </c>
      <c r="G36" s="9"/>
      <c r="H36" s="9">
        <f>'Scen 4 Total Costs  HHP'!E35</f>
        <v>142.89219635683105</v>
      </c>
      <c r="I36" s="9"/>
      <c r="J36" s="9"/>
      <c r="K36" s="9"/>
      <c r="L36" s="9">
        <f>'Scen 4 Total Costs  HHP'!F35</f>
        <v>142.22553659109667</v>
      </c>
      <c r="M36" s="9"/>
      <c r="N36" s="9">
        <f>'Scen 4 Total Costs  HHP'!G35</f>
        <v>143.00330204570116</v>
      </c>
      <c r="O36" s="9"/>
      <c r="P36" s="9">
        <f>'Scen 4 Total Costs  HHP'!H35</f>
        <v>148.5868432874029</v>
      </c>
      <c r="Q36" s="9"/>
      <c r="R36" s="9">
        <f>'Scen 4 Total Costs  HHP'!I35</f>
        <v>154.32854705944399</v>
      </c>
      <c r="S36" s="9"/>
      <c r="T36" s="9">
        <f>'Scen 4 Total Costs  HHP'!J35</f>
        <v>158.58114979691942</v>
      </c>
      <c r="U36" s="9"/>
      <c r="V36" s="9">
        <f>'Scen 4 Total Costs  HHP'!K35</f>
        <v>166.20843874461673</v>
      </c>
      <c r="W36" s="9"/>
      <c r="X36" s="9">
        <f>'Scen 4 Total Costs  HHP'!L35</f>
        <v>173.66661309762412</v>
      </c>
      <c r="Y36" s="9"/>
      <c r="Z36" s="9">
        <f>'Scen 4 Total Costs  HHP'!M35</f>
        <v>179.92212449992206</v>
      </c>
      <c r="AA36" s="9"/>
      <c r="AB36" s="9">
        <f>'Scen 4 Total Costs  HHP'!N35</f>
        <v>189.2018726215411</v>
      </c>
      <c r="AC36" s="9"/>
      <c r="AD36" s="9">
        <f>'Scen 4 Total Costs  HHP'!O35</f>
        <v>200.28757429541093</v>
      </c>
      <c r="AE36" s="9"/>
      <c r="AF36" s="9">
        <f>'Scen 4 Total Costs  HHP'!P35</f>
        <v>211.45934697633325</v>
      </c>
      <c r="AG36" s="9"/>
      <c r="AH36" s="9">
        <f>'Scen 4 Total Costs  HHP'!Q35</f>
        <v>225.29764950217381</v>
      </c>
      <c r="AI36" s="9"/>
      <c r="AJ36" s="9">
        <f>'Scen 4 Total Costs  HHP'!R35</f>
        <v>242.87045624231163</v>
      </c>
      <c r="AK36" s="9"/>
      <c r="AL36" s="9">
        <f>'Scen 4 Total Costs  HHP'!S35</f>
        <v>261.42903448545923</v>
      </c>
      <c r="AM36" s="9"/>
      <c r="AN36" s="9">
        <f>'Scen 4 Total Costs  HHP'!T35</f>
        <v>281.21438251586079</v>
      </c>
      <c r="AO36" s="9"/>
      <c r="AP36" s="9">
        <f>'Scen 4 Total Costs  HHP'!U35</f>
        <v>307.87537810160052</v>
      </c>
      <c r="AQ36" s="9"/>
      <c r="AR36" s="9">
        <f>'Scen 4 Total Costs  HHP'!V35</f>
        <v>341.32168822072299</v>
      </c>
      <c r="AS36" s="9"/>
      <c r="AT36" s="9">
        <f>'Scen 4 Total Costs  HHP'!W35</f>
        <v>389.99852570997029</v>
      </c>
      <c r="AU36" s="9"/>
      <c r="AV36" s="9"/>
      <c r="AW36" s="9"/>
      <c r="AX36" s="9"/>
      <c r="AY36" s="15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1:150" x14ac:dyDescent="0.25">
      <c r="A37" t="s">
        <v>54</v>
      </c>
      <c r="C37" s="9">
        <f>'Scen 4 Total Costs  HHP'!B41</f>
        <v>817.80031997435003</v>
      </c>
      <c r="D37" s="9"/>
      <c r="E37" s="9">
        <f>'Scen 4 Total Costs  HHP'!C41</f>
        <v>741.58654143422348</v>
      </c>
      <c r="F37" s="9"/>
      <c r="G37" s="9">
        <f>'Scen 4 Total Costs  HHP'!D41</f>
        <v>728.18398917060995</v>
      </c>
      <c r="H37" s="9"/>
      <c r="I37" s="9">
        <f>'Scen 4 Total Costs  HHP'!E41</f>
        <v>767.39340985699926</v>
      </c>
      <c r="J37" s="9"/>
      <c r="K37" s="9"/>
      <c r="L37" s="9"/>
      <c r="M37" s="9">
        <f>'Scen 4 Total Costs  HHP'!F41</f>
        <v>767.69737591004048</v>
      </c>
      <c r="N37" s="9"/>
      <c r="O37" s="9">
        <f>'Scen 4 Total Costs  HHP'!G41</f>
        <v>764.35840589235727</v>
      </c>
      <c r="P37" s="9"/>
      <c r="Q37" s="9">
        <f>'Scen 4 Total Costs  HHP'!H41</f>
        <v>779.88797664225899</v>
      </c>
      <c r="R37" s="9"/>
      <c r="S37" s="9">
        <f>'Scen 4 Total Costs  HHP'!I41</f>
        <v>831.16407562022948</v>
      </c>
      <c r="T37" s="9"/>
      <c r="U37" s="9">
        <f>'Scen 4 Total Costs  HHP'!J41</f>
        <v>837.71086614078115</v>
      </c>
      <c r="V37" s="9"/>
      <c r="W37" s="9">
        <f>'Scen 4 Total Costs  HHP'!K41</f>
        <v>866.42169274446621</v>
      </c>
      <c r="X37" s="9"/>
      <c r="Y37" s="9">
        <f>'Scen 4 Total Costs  HHP'!L41</f>
        <v>888.11411430109922</v>
      </c>
      <c r="Z37" s="9"/>
      <c r="AA37" s="9">
        <f>'Scen 4 Total Costs  HHP'!M41</f>
        <v>899.3214200938753</v>
      </c>
      <c r="AB37" s="9"/>
      <c r="AC37" s="9">
        <f>'Scen 4 Total Costs  HHP'!N41</f>
        <v>924.93950946355426</v>
      </c>
      <c r="AD37" s="9"/>
      <c r="AE37" s="9">
        <f>'Scen 4 Total Costs  HHP'!O41</f>
        <v>985.87251259479251</v>
      </c>
      <c r="AF37" s="9"/>
      <c r="AG37" s="9">
        <f>'Scen 4 Total Costs  HHP'!P41</f>
        <v>1044.9238946189555</v>
      </c>
      <c r="AH37" s="9"/>
      <c r="AI37" s="9">
        <f>'Scen 4 Total Costs  HHP'!Q41</f>
        <v>1119.1081656566653</v>
      </c>
      <c r="AJ37" s="9"/>
      <c r="AK37" s="9">
        <f>'Scen 4 Total Costs  HHP'!R41</f>
        <v>1216.6503348707938</v>
      </c>
      <c r="AL37" s="9"/>
      <c r="AM37" s="9">
        <f>'Scen 4 Total Costs  HHP'!S41</f>
        <v>1322.9669240967205</v>
      </c>
      <c r="AN37" s="9"/>
      <c r="AO37" s="9">
        <f>'Scen 4 Total Costs  HHP'!T41</f>
        <v>1443.0500015274981</v>
      </c>
      <c r="AP37" s="9"/>
      <c r="AQ37" s="9">
        <f>'Scen 4 Total Costs  HHP'!U41</f>
        <v>1592.8143325023</v>
      </c>
      <c r="AR37" s="9"/>
      <c r="AS37" s="9">
        <f>'Scen 4 Total Costs  HHP'!V41</f>
        <v>1795.1848308855845</v>
      </c>
      <c r="AT37" s="9"/>
      <c r="AU37" s="9">
        <f>'Scen 4 Total Costs  HHP'!W41</f>
        <v>2100.5419328986031</v>
      </c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</row>
    <row r="38" spans="1:150" x14ac:dyDescent="0.25">
      <c r="A38" t="s">
        <v>40</v>
      </c>
      <c r="C38" s="9">
        <f>'Scen 4 Total Costs  HHP'!B42</f>
        <v>138.50734117959649</v>
      </c>
      <c r="D38" s="9"/>
      <c r="E38" s="9">
        <f>'Scen 4 Total Costs  HHP'!C42</f>
        <v>148.64509745427699</v>
      </c>
      <c r="F38" s="9"/>
      <c r="G38" s="9">
        <f>'Scen 4 Total Costs  HHP'!D42</f>
        <v>173.09377139599994</v>
      </c>
      <c r="H38" s="9"/>
      <c r="I38" s="9">
        <f>'Scen 4 Total Costs  HHP'!E42</f>
        <v>184.64849762327017</v>
      </c>
      <c r="J38" s="9"/>
      <c r="K38" s="9"/>
      <c r="L38" s="9"/>
      <c r="M38" s="9">
        <f>'Scen 4 Total Costs  HHP'!F42</f>
        <v>179.89372332954963</v>
      </c>
      <c r="N38" s="9"/>
      <c r="O38" s="9">
        <f>'Scen 4 Total Costs  HHP'!G42</f>
        <v>187.3105457959773</v>
      </c>
      <c r="P38" s="9"/>
      <c r="Q38" s="9">
        <f>'Scen 4 Total Costs  HHP'!H42</f>
        <v>208.94253634783254</v>
      </c>
      <c r="R38" s="9"/>
      <c r="S38" s="9">
        <f>'Scen 4 Total Costs  HHP'!I42</f>
        <v>195.88017654329474</v>
      </c>
      <c r="T38" s="9"/>
      <c r="U38" s="9">
        <f>'Scen 4 Total Costs  HHP'!J42</f>
        <v>216.53403441782351</v>
      </c>
      <c r="V38" s="9"/>
      <c r="W38" s="9">
        <f>'Scen 4 Total Costs  HHP'!K42</f>
        <v>238.49781837790619</v>
      </c>
      <c r="X38" s="9"/>
      <c r="Y38" s="9">
        <f>'Scen 4 Total Costs  HHP'!L42</f>
        <v>266.35690310813322</v>
      </c>
      <c r="Z38" s="9"/>
      <c r="AA38" s="9">
        <f>'Scen 4 Total Costs  HHP'!M42</f>
        <v>296.70661021537416</v>
      </c>
      <c r="AB38" s="9"/>
      <c r="AC38" s="9">
        <f>'Scen 4 Total Costs  HHP'!N42</f>
        <v>332.74765603999703</v>
      </c>
      <c r="AD38" s="9"/>
      <c r="AE38" s="9">
        <f>'Scen 4 Total Costs  HHP'!O42</f>
        <v>345.47768985979985</v>
      </c>
      <c r="AF38" s="9"/>
      <c r="AG38" s="9">
        <f>'Scen 4 Total Costs  HHP'!P42</f>
        <v>360.65984391914435</v>
      </c>
      <c r="AH38" s="9"/>
      <c r="AI38" s="9">
        <f>'Scen 4 Total Costs  HHP'!Q42</f>
        <v>378.4312753106787</v>
      </c>
      <c r="AJ38" s="9"/>
      <c r="AK38" s="9">
        <f>'Scen 4 Total Costs  HHP'!R42</f>
        <v>397.66857499695271</v>
      </c>
      <c r="AL38" s="9"/>
      <c r="AM38" s="9">
        <f>'Scen 4 Total Costs  HHP'!S42</f>
        <v>414.68844238492824</v>
      </c>
      <c r="AN38" s="9"/>
      <c r="AO38" s="9">
        <f>'Scen 4 Total Costs  HHP'!T42</f>
        <v>426.09694264344108</v>
      </c>
      <c r="AP38" s="9"/>
      <c r="AQ38" s="9">
        <f>'Scen 4 Total Costs  HHP'!U42</f>
        <v>453.52155653606485</v>
      </c>
      <c r="AR38" s="9"/>
      <c r="AS38" s="9">
        <f>'Scen 4 Total Costs  HHP'!V42</f>
        <v>473.44208106594573</v>
      </c>
      <c r="AT38" s="9"/>
      <c r="AU38" s="9">
        <f>'Scen 4 Total Costs  HHP'!W42</f>
        <v>491.77135088117296</v>
      </c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</row>
    <row r="40" spans="1:150" x14ac:dyDescent="0.25">
      <c r="B40" s="32" t="s">
        <v>51</v>
      </c>
      <c r="C40" s="32"/>
      <c r="D40" s="32"/>
      <c r="E40" s="32"/>
      <c r="F40" s="32"/>
      <c r="G40" s="32"/>
      <c r="H40" s="32"/>
      <c r="I40" s="32"/>
      <c r="J40" s="18" t="s">
        <v>58</v>
      </c>
      <c r="K40" s="18"/>
      <c r="L40" s="32" t="s">
        <v>14</v>
      </c>
      <c r="M40" s="32"/>
      <c r="N40" s="32"/>
      <c r="O40" s="32"/>
      <c r="P40" s="32"/>
      <c r="Q40" s="32"/>
      <c r="R40" s="32"/>
      <c r="S40" s="32"/>
      <c r="T40" s="16" t="s">
        <v>58</v>
      </c>
      <c r="U40" s="32" t="s">
        <v>42</v>
      </c>
      <c r="V40" s="32"/>
      <c r="W40" s="32"/>
      <c r="X40" s="32"/>
      <c r="Y40" s="32"/>
      <c r="Z40" s="32"/>
      <c r="AA40" s="32"/>
      <c r="AB40" s="32"/>
      <c r="AC40" s="17" t="s">
        <v>58</v>
      </c>
      <c r="AD40" s="32" t="s">
        <v>57</v>
      </c>
      <c r="AE40" s="32"/>
      <c r="AF40" s="32"/>
      <c r="AG40" s="32"/>
      <c r="AH40" s="32"/>
      <c r="AI40" s="32"/>
      <c r="AJ40" s="32"/>
      <c r="AK40" s="32"/>
    </row>
    <row r="41" spans="1:150" x14ac:dyDescent="0.25">
      <c r="B41" s="32">
        <v>2030</v>
      </c>
      <c r="C41" s="32"/>
      <c r="D41" s="32">
        <v>2035</v>
      </c>
      <c r="E41" s="32"/>
      <c r="F41" s="32">
        <v>2040</v>
      </c>
      <c r="G41" s="32"/>
      <c r="H41" s="32">
        <v>2045</v>
      </c>
      <c r="I41" s="32"/>
      <c r="J41" s="16"/>
      <c r="K41" s="19"/>
      <c r="L41" s="32">
        <v>2030</v>
      </c>
      <c r="M41" s="32"/>
      <c r="N41" s="32">
        <v>2035</v>
      </c>
      <c r="O41" s="32"/>
      <c r="P41" s="32">
        <v>2040</v>
      </c>
      <c r="Q41" s="32"/>
      <c r="R41" s="32">
        <v>2045</v>
      </c>
      <c r="S41" s="32"/>
      <c r="T41" s="16"/>
      <c r="U41" s="32">
        <v>2030</v>
      </c>
      <c r="V41" s="32"/>
      <c r="W41" s="32">
        <v>2035</v>
      </c>
      <c r="X41" s="32"/>
      <c r="Y41" s="32">
        <v>2040</v>
      </c>
      <c r="Z41" s="32"/>
      <c r="AA41" s="32">
        <v>2045</v>
      </c>
      <c r="AB41" s="32"/>
      <c r="AC41" s="16"/>
      <c r="AD41" s="32">
        <v>2030</v>
      </c>
      <c r="AE41" s="32"/>
      <c r="AF41" s="32">
        <v>2035</v>
      </c>
      <c r="AG41" s="32"/>
      <c r="AH41" s="32">
        <v>2040</v>
      </c>
      <c r="AI41" s="32"/>
      <c r="AJ41" s="32">
        <v>2045</v>
      </c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Y41" s="9"/>
      <c r="AZ41" s="9"/>
      <c r="BA41" s="15"/>
    </row>
    <row r="42" spans="1:150" x14ac:dyDescent="0.25">
      <c r="B42" s="8" t="s">
        <v>55</v>
      </c>
      <c r="C42" s="8" t="s">
        <v>56</v>
      </c>
      <c r="D42" s="8" t="s">
        <v>55</v>
      </c>
      <c r="E42" s="8" t="s">
        <v>56</v>
      </c>
      <c r="F42" s="8" t="s">
        <v>55</v>
      </c>
      <c r="G42" s="8" t="s">
        <v>56</v>
      </c>
      <c r="H42" s="8" t="s">
        <v>55</v>
      </c>
      <c r="I42" s="8" t="s">
        <v>56</v>
      </c>
      <c r="J42" s="8"/>
      <c r="K42" s="8"/>
      <c r="L42" s="8" t="s">
        <v>55</v>
      </c>
      <c r="M42" s="8" t="s">
        <v>56</v>
      </c>
      <c r="N42" s="8" t="s">
        <v>55</v>
      </c>
      <c r="O42" s="8" t="s">
        <v>56</v>
      </c>
      <c r="P42" s="8" t="s">
        <v>55</v>
      </c>
      <c r="Q42" s="8" t="s">
        <v>56</v>
      </c>
      <c r="R42" s="8" t="s">
        <v>55</v>
      </c>
      <c r="S42" s="8" t="s">
        <v>56</v>
      </c>
      <c r="T42" s="8"/>
      <c r="U42" s="8" t="s">
        <v>55</v>
      </c>
      <c r="V42" s="8" t="s">
        <v>56</v>
      </c>
      <c r="W42" s="8" t="s">
        <v>55</v>
      </c>
      <c r="X42" s="8" t="s">
        <v>56</v>
      </c>
      <c r="Y42" s="8" t="s">
        <v>55</v>
      </c>
      <c r="Z42" s="8" t="s">
        <v>56</v>
      </c>
      <c r="AA42" s="8" t="s">
        <v>55</v>
      </c>
      <c r="AB42" s="8" t="s">
        <v>56</v>
      </c>
      <c r="AC42" s="8"/>
      <c r="AD42" s="8" t="s">
        <v>55</v>
      </c>
      <c r="AE42" s="8" t="s">
        <v>56</v>
      </c>
      <c r="AF42" s="8" t="s">
        <v>55</v>
      </c>
      <c r="AG42" s="8" t="s">
        <v>56</v>
      </c>
      <c r="AH42" s="8" t="s">
        <v>55</v>
      </c>
      <c r="AI42" s="8" t="s">
        <v>56</v>
      </c>
      <c r="AJ42" s="8" t="s">
        <v>55</v>
      </c>
      <c r="AK42" s="8" t="s">
        <v>56</v>
      </c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Y42" s="9"/>
      <c r="AZ42" s="9"/>
      <c r="BA42" s="15"/>
    </row>
    <row r="43" spans="1:150" x14ac:dyDescent="0.25">
      <c r="A43" t="s">
        <v>1</v>
      </c>
      <c r="B43" s="9">
        <f>$P5</f>
        <v>889.34403290432908</v>
      </c>
      <c r="C43" s="9"/>
      <c r="D43" s="9">
        <f>$Z5</f>
        <v>973.92370284629123</v>
      </c>
      <c r="E43" s="9"/>
      <c r="F43" s="9">
        <f>$AJ5</f>
        <v>1110.6482310326187</v>
      </c>
      <c r="G43" s="9"/>
      <c r="H43" s="9">
        <f>$AT5</f>
        <v>1206.5909778472621</v>
      </c>
      <c r="I43" s="9"/>
      <c r="J43" s="9"/>
      <c r="K43" s="9"/>
      <c r="L43" s="9">
        <f>$P15</f>
        <v>770.23406244814487</v>
      </c>
      <c r="M43" s="9"/>
      <c r="N43" s="9">
        <f>$Z15</f>
        <v>840.71257721586358</v>
      </c>
      <c r="O43" s="9"/>
      <c r="P43" s="9">
        <f>$AJ15</f>
        <v>953.60921444080134</v>
      </c>
      <c r="Q43" s="9"/>
      <c r="R43" s="9">
        <f>$AT15</f>
        <v>995.24795787451762</v>
      </c>
      <c r="S43" s="9"/>
      <c r="T43" s="9"/>
      <c r="U43" s="9">
        <f>$P25</f>
        <v>750.55697794348544</v>
      </c>
      <c r="V43" s="9"/>
      <c r="W43" s="9">
        <f>$Z25</f>
        <v>800.39661400008038</v>
      </c>
      <c r="X43" s="9"/>
      <c r="Y43" s="9">
        <f>$AJ25</f>
        <v>897.73793047036543</v>
      </c>
      <c r="Z43" s="9"/>
      <c r="AA43" s="9">
        <f>$AT25</f>
        <v>965.60436679744748</v>
      </c>
      <c r="AB43" s="9"/>
      <c r="AC43" s="9"/>
      <c r="AD43" s="9">
        <f>$P34</f>
        <v>738.8173900730302</v>
      </c>
      <c r="AE43" s="9"/>
      <c r="AF43" s="9">
        <f>$Z34</f>
        <v>792.48261853801534</v>
      </c>
      <c r="AG43" s="9"/>
      <c r="AH43" s="9">
        <f>AJ34</f>
        <v>874.95026593136322</v>
      </c>
      <c r="AI43" s="9"/>
      <c r="AJ43" s="9">
        <f>$AT34</f>
        <v>967.93520702278659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15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</row>
    <row r="44" spans="1:150" x14ac:dyDescent="0.25">
      <c r="A44" t="s">
        <v>50</v>
      </c>
      <c r="B44" s="9">
        <f t="shared" ref="B44:B45" si="0">$P6</f>
        <v>69.425814945222484</v>
      </c>
      <c r="C44" s="9"/>
      <c r="D44" s="9">
        <f t="shared" ref="D44:D45" si="1">$Z6</f>
        <v>79.921917797958145</v>
      </c>
      <c r="E44" s="9"/>
      <c r="F44" s="9">
        <f>$AJ6</f>
        <v>93.363820822322452</v>
      </c>
      <c r="G44" s="9"/>
      <c r="H44" s="9">
        <f t="shared" ref="H44:H45" si="2">$AT6</f>
        <v>104.93837740932841</v>
      </c>
      <c r="I44" s="9"/>
      <c r="J44" s="9"/>
      <c r="K44" s="9"/>
      <c r="L44" s="9">
        <f t="shared" ref="L44:L45" si="3">$P16</f>
        <v>69.117945742800089</v>
      </c>
      <c r="M44" s="9"/>
      <c r="N44" s="9">
        <f t="shared" ref="N44:N45" si="4">$Z16</f>
        <v>78.988591468950816</v>
      </c>
      <c r="O44" s="9"/>
      <c r="P44" s="9">
        <f t="shared" ref="P44:P45" si="5">$AJ16</f>
        <v>91.916366224386948</v>
      </c>
      <c r="Q44" s="9"/>
      <c r="R44" s="9">
        <f t="shared" ref="R44:R45" si="6">$AT16</f>
        <v>99.231906002180779</v>
      </c>
      <c r="S44" s="9"/>
      <c r="T44" s="9"/>
      <c r="U44" s="9">
        <f t="shared" ref="U44:U45" si="7">$P26</f>
        <v>66.235407291202037</v>
      </c>
      <c r="V44" s="9"/>
      <c r="W44" s="9">
        <f t="shared" ref="W44:W45" si="8">$Z26</f>
        <v>74.096840992393879</v>
      </c>
      <c r="X44" s="9"/>
      <c r="Y44" s="9">
        <f t="shared" ref="Y44:Y45" si="9">$AJ26</f>
        <v>85.084990688104952</v>
      </c>
      <c r="Z44" s="9"/>
      <c r="AA44" s="9">
        <f t="shared" ref="AA44:AA45" si="10">$AT26</f>
        <v>94.677992324038769</v>
      </c>
      <c r="AB44" s="9"/>
      <c r="AC44" s="9"/>
      <c r="AD44" s="9">
        <f t="shared" ref="AD44:AD45" si="11">$P35</f>
        <v>65.918708502317486</v>
      </c>
      <c r="AE44" s="9"/>
      <c r="AF44" s="9">
        <f t="shared" ref="AF44:AF45" si="12">$Z35</f>
        <v>74.256740943956189</v>
      </c>
      <c r="AG44" s="9"/>
      <c r="AH44" s="9">
        <f t="shared" ref="AH44:AI47" si="13">AJ35</f>
        <v>83.827461207288337</v>
      </c>
      <c r="AI44" s="9"/>
      <c r="AJ44" s="9">
        <f t="shared" ref="AJ44:AJ47" si="14">$AT35</f>
        <v>96.197239556147878</v>
      </c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15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150" x14ac:dyDescent="0.25">
      <c r="A45" t="s">
        <v>39</v>
      </c>
      <c r="B45" s="9">
        <f t="shared" si="0"/>
        <v>0</v>
      </c>
      <c r="C45" s="9"/>
      <c r="D45" s="9">
        <f t="shared" si="1"/>
        <v>0</v>
      </c>
      <c r="E45" s="9"/>
      <c r="F45" s="9">
        <f>$AJ7</f>
        <v>0</v>
      </c>
      <c r="G45" s="9"/>
      <c r="H45" s="9">
        <f t="shared" si="2"/>
        <v>0</v>
      </c>
      <c r="I45" s="9"/>
      <c r="J45" s="9"/>
      <c r="K45" s="9"/>
      <c r="L45" s="9">
        <f t="shared" si="3"/>
        <v>0</v>
      </c>
      <c r="M45" s="9"/>
      <c r="N45" s="9">
        <f t="shared" si="4"/>
        <v>0</v>
      </c>
      <c r="O45" s="9"/>
      <c r="P45" s="9">
        <f t="shared" si="5"/>
        <v>0</v>
      </c>
      <c r="Q45" s="9"/>
      <c r="R45" s="9">
        <f t="shared" si="6"/>
        <v>0</v>
      </c>
      <c r="S45" s="9"/>
      <c r="T45" s="9"/>
      <c r="U45" s="9">
        <f t="shared" si="7"/>
        <v>153.53798117533921</v>
      </c>
      <c r="V45" s="9"/>
      <c r="W45" s="9">
        <f t="shared" si="8"/>
        <v>186.52844475577325</v>
      </c>
      <c r="X45" s="9"/>
      <c r="Y45" s="9">
        <f t="shared" si="9"/>
        <v>253.48869584002352</v>
      </c>
      <c r="Z45" s="9"/>
      <c r="AA45" s="9">
        <f t="shared" si="10"/>
        <v>409.86672006391819</v>
      </c>
      <c r="AB45" s="9"/>
      <c r="AC45" s="9"/>
      <c r="AD45" s="9">
        <f t="shared" si="11"/>
        <v>148.5868432874029</v>
      </c>
      <c r="AE45" s="9"/>
      <c r="AF45" s="9">
        <f t="shared" si="12"/>
        <v>179.92212449992206</v>
      </c>
      <c r="AG45" s="9"/>
      <c r="AH45" s="9">
        <f t="shared" si="13"/>
        <v>242.87045624231163</v>
      </c>
      <c r="AI45" s="9"/>
      <c r="AJ45" s="9">
        <f t="shared" si="14"/>
        <v>389.99852570997029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15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150" x14ac:dyDescent="0.25">
      <c r="A46" t="s">
        <v>54</v>
      </c>
      <c r="B46" s="9"/>
      <c r="C46" s="9">
        <f>$Q8</f>
        <v>840.49159737938999</v>
      </c>
      <c r="D46" s="9"/>
      <c r="E46" s="9">
        <f>$AA8</f>
        <v>893.21350466932165</v>
      </c>
      <c r="F46" s="9"/>
      <c r="G46" s="9">
        <f>$AK8</f>
        <v>1083.2859962381383</v>
      </c>
      <c r="H46" s="9"/>
      <c r="I46" s="9">
        <f>$AU8</f>
        <v>1812.5398955493595</v>
      </c>
      <c r="J46" s="9"/>
      <c r="K46" s="9"/>
      <c r="L46" s="9"/>
      <c r="M46" s="9">
        <f>$S18</f>
        <v>913.44643835491934</v>
      </c>
      <c r="N46" s="9"/>
      <c r="O46" s="9">
        <f>$AA18</f>
        <v>889.17766583652394</v>
      </c>
      <c r="P46" s="9"/>
      <c r="Q46" s="9">
        <f>$AK18</f>
        <v>1077.8417308580472</v>
      </c>
      <c r="R46" s="9"/>
      <c r="S46" s="9">
        <f>$AU18</f>
        <v>1801.5091281054217</v>
      </c>
      <c r="T46" s="9"/>
      <c r="U46" s="9"/>
      <c r="V46" s="9">
        <f>$S28</f>
        <v>865.96574501398879</v>
      </c>
      <c r="W46" s="9"/>
      <c r="X46" s="9">
        <f>$AA28</f>
        <v>943.23677639126731</v>
      </c>
      <c r="Y46" s="9"/>
      <c r="Z46" s="9">
        <f>$AK28</f>
        <v>1287.2279804078494</v>
      </c>
      <c r="AA46" s="9"/>
      <c r="AB46" s="9">
        <f>$AU28</f>
        <v>2232.6054684073492</v>
      </c>
      <c r="AC46" s="9"/>
      <c r="AD46" s="9"/>
      <c r="AE46" s="9">
        <f>AK37</f>
        <v>1216.6503348707938</v>
      </c>
      <c r="AF46" s="9"/>
      <c r="AG46" s="9">
        <f>$AA37</f>
        <v>899.3214200938753</v>
      </c>
      <c r="AH46" s="9"/>
      <c r="AJ46" s="9">
        <f t="shared" si="14"/>
        <v>0</v>
      </c>
      <c r="AK46" s="9">
        <f>AU37</f>
        <v>2100.5419328986031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</row>
    <row r="47" spans="1:150" x14ac:dyDescent="0.25">
      <c r="A47" t="s">
        <v>40</v>
      </c>
      <c r="B47" s="9"/>
      <c r="C47" s="9">
        <f>$Q9</f>
        <v>240.33933437999335</v>
      </c>
      <c r="D47" s="9"/>
      <c r="E47" s="9">
        <f>$AA9</f>
        <v>341.34108558742469</v>
      </c>
      <c r="F47" s="9"/>
      <c r="G47" s="9">
        <f>$AK9</f>
        <v>457.49687016983904</v>
      </c>
      <c r="H47" s="9"/>
      <c r="I47" s="9">
        <f>$AU9</f>
        <v>565.75550357988311</v>
      </c>
      <c r="J47" s="9"/>
      <c r="K47" s="9"/>
      <c r="L47" s="9"/>
      <c r="M47" s="9">
        <f>$S19</f>
        <v>225.31406216214029</v>
      </c>
      <c r="N47" s="9"/>
      <c r="O47" s="9">
        <f>$AA9</f>
        <v>341.34108558742469</v>
      </c>
      <c r="P47" s="9"/>
      <c r="Q47" s="9">
        <f>$AK9</f>
        <v>457.49687016983904</v>
      </c>
      <c r="R47" s="9"/>
      <c r="S47" s="9">
        <f>$AU19</f>
        <v>565.75550357988334</v>
      </c>
      <c r="T47" s="9"/>
      <c r="U47" s="9"/>
      <c r="V47" s="9">
        <f>$S29</f>
        <v>195.88017654329474</v>
      </c>
      <c r="W47" s="9"/>
      <c r="X47" s="9">
        <f>$AA29</f>
        <v>296.70661021537404</v>
      </c>
      <c r="Y47" s="9"/>
      <c r="Z47" s="9">
        <f>$AK29</f>
        <v>397.66857499695266</v>
      </c>
      <c r="AA47" s="9"/>
      <c r="AB47" s="9">
        <f>$AU29</f>
        <v>491.77135088117302</v>
      </c>
      <c r="AC47" s="9"/>
      <c r="AD47" s="9"/>
      <c r="AE47" s="9">
        <f>$S38</f>
        <v>195.88017654329474</v>
      </c>
      <c r="AF47" s="9"/>
      <c r="AG47" s="9">
        <f>$AA38</f>
        <v>296.70661021537416</v>
      </c>
      <c r="AH47" s="9"/>
      <c r="AI47" s="9">
        <f t="shared" si="13"/>
        <v>397.66857499695271</v>
      </c>
      <c r="AJ47" s="9">
        <f t="shared" si="14"/>
        <v>0</v>
      </c>
      <c r="AK47" s="9">
        <f>AU38</f>
        <v>491.77135088117296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</row>
    <row r="48" spans="1:150" x14ac:dyDescent="0.25">
      <c r="A48" t="s">
        <v>7</v>
      </c>
      <c r="B48" s="9">
        <f>SUM(B43:B47)</f>
        <v>958.76984784955152</v>
      </c>
      <c r="C48" s="9">
        <f t="shared" ref="C48:I48" si="15">SUM(C43:C47)</f>
        <v>1080.8309317593832</v>
      </c>
      <c r="D48" s="9">
        <f t="shared" si="15"/>
        <v>1053.8456206442493</v>
      </c>
      <c r="E48" s="9">
        <f t="shared" si="15"/>
        <v>1234.5545902567465</v>
      </c>
      <c r="F48" s="9">
        <f t="shared" si="15"/>
        <v>1204.0120518549411</v>
      </c>
      <c r="G48" s="9">
        <f t="shared" si="15"/>
        <v>1540.7828664079773</v>
      </c>
      <c r="H48" s="9">
        <f t="shared" si="15"/>
        <v>1311.5293552565906</v>
      </c>
      <c r="I48" s="9">
        <f t="shared" si="15"/>
        <v>2378.2953991292425</v>
      </c>
      <c r="L48" s="9">
        <f>SUM(L43:L47)</f>
        <v>839.35200819094496</v>
      </c>
      <c r="M48" s="9">
        <f t="shared" ref="M48" si="16">SUM(M43:M47)</f>
        <v>1138.7605005170597</v>
      </c>
      <c r="N48" s="9">
        <f t="shared" ref="N48" si="17">SUM(N43:N47)</f>
        <v>919.70116868481443</v>
      </c>
      <c r="O48" s="9">
        <f t="shared" ref="O48" si="18">SUM(O43:O47)</f>
        <v>1230.5187514239487</v>
      </c>
      <c r="P48" s="9">
        <f t="shared" ref="P48" si="19">SUM(P43:P47)</f>
        <v>1045.5255806651883</v>
      </c>
      <c r="Q48" s="9">
        <f t="shared" ref="Q48" si="20">SUM(Q43:Q47)</f>
        <v>1535.3386010278862</v>
      </c>
      <c r="R48" s="9">
        <f t="shared" ref="R48" si="21">SUM(R43:R47)</f>
        <v>1094.4798638766983</v>
      </c>
      <c r="S48" s="9">
        <f t="shared" ref="S48" si="22">SUM(S43:S47)</f>
        <v>2367.2646316853052</v>
      </c>
      <c r="U48" s="9">
        <f>SUM(U43:U47)</f>
        <v>970.33036641002673</v>
      </c>
      <c r="V48" s="9">
        <f t="shared" ref="V48" si="23">SUM(V43:V47)</f>
        <v>1061.8459215572834</v>
      </c>
      <c r="W48" s="9">
        <f t="shared" ref="W48" si="24">SUM(W43:W47)</f>
        <v>1061.0218997482475</v>
      </c>
      <c r="X48" s="9">
        <f t="shared" ref="X48" si="25">SUM(X43:X47)</f>
        <v>1239.9433866066413</v>
      </c>
      <c r="Y48" s="9">
        <f t="shared" ref="Y48" si="26">SUM(Y43:Y47)</f>
        <v>1236.3116169984939</v>
      </c>
      <c r="Z48" s="9">
        <f t="shared" ref="Z48" si="27">SUM(Z43:Z47)</f>
        <v>1684.896555404802</v>
      </c>
      <c r="AA48" s="9">
        <f t="shared" ref="AA48" si="28">SUM(AA43:AA47)</f>
        <v>1470.1490791854044</v>
      </c>
      <c r="AB48" s="9">
        <f t="shared" ref="AB48" si="29">SUM(AB43:AB47)</f>
        <v>2724.3768192885223</v>
      </c>
      <c r="AD48" s="9">
        <f>SUM(AD43:AD47)</f>
        <v>953.32294186275055</v>
      </c>
      <c r="AE48" s="9">
        <f t="shared" ref="AE48" si="30">SUM(AE43:AE47)</f>
        <v>1412.5305114140886</v>
      </c>
      <c r="AF48" s="9">
        <f t="shared" ref="AF48" si="31">SUM(AF43:AF47)</f>
        <v>1046.6614839818935</v>
      </c>
      <c r="AG48" s="9">
        <f t="shared" ref="AG48" si="32">SUM(AG43:AG47)</f>
        <v>1196.0280303092495</v>
      </c>
      <c r="AH48" s="9">
        <f t="shared" ref="AH48" si="33">SUM(AH43:AH47)</f>
        <v>1201.6481833809632</v>
      </c>
      <c r="AI48" s="9">
        <f t="shared" ref="AI48" si="34">SUM(AI43:AI47)</f>
        <v>397.66857499695271</v>
      </c>
      <c r="AJ48" s="9">
        <f>SUM(AJ43:AJ47)</f>
        <v>1454.1309722889046</v>
      </c>
      <c r="AK48" s="9">
        <f t="shared" ref="AK48" si="35">SUM(AK43:AK47)</f>
        <v>2592.3132837797762</v>
      </c>
    </row>
    <row r="51" spans="1:134" x14ac:dyDescent="0.25">
      <c r="B51" s="32" t="s">
        <v>51</v>
      </c>
      <c r="C51" s="32"/>
      <c r="D51" s="32"/>
      <c r="E51" s="32"/>
      <c r="F51" s="18" t="s">
        <v>58</v>
      </c>
      <c r="G51" s="32" t="s">
        <v>14</v>
      </c>
      <c r="H51" s="32"/>
      <c r="I51" s="32"/>
      <c r="J51" s="32"/>
      <c r="K51" s="19"/>
      <c r="L51" t="s">
        <v>58</v>
      </c>
      <c r="M51" s="32" t="s">
        <v>42</v>
      </c>
      <c r="N51" s="32"/>
      <c r="O51" s="32"/>
      <c r="P51" s="32"/>
      <c r="Q51" s="16" t="s">
        <v>58</v>
      </c>
      <c r="R51" s="17" t="s">
        <v>57</v>
      </c>
      <c r="S51" s="17"/>
      <c r="T51" s="17"/>
      <c r="U51" s="17"/>
      <c r="V51" s="17"/>
      <c r="W51" s="17"/>
      <c r="X51" s="17"/>
      <c r="Y51" s="17" t="s">
        <v>58</v>
      </c>
      <c r="AA51" s="17"/>
      <c r="AB51" s="17"/>
      <c r="AC51" s="17"/>
      <c r="AD51" s="17"/>
      <c r="AE51" s="17"/>
      <c r="AF51" s="17"/>
      <c r="AG51" s="17"/>
    </row>
    <row r="52" spans="1:134" x14ac:dyDescent="0.25">
      <c r="B52" s="32">
        <v>2030</v>
      </c>
      <c r="C52" s="32"/>
      <c r="D52" s="32">
        <v>2045</v>
      </c>
      <c r="E52" s="32"/>
      <c r="F52" s="16"/>
      <c r="G52" s="32">
        <v>2030</v>
      </c>
      <c r="H52" s="32"/>
      <c r="I52" s="32">
        <v>2045</v>
      </c>
      <c r="J52" s="32"/>
      <c r="K52" s="19"/>
      <c r="L52" s="16"/>
      <c r="M52" s="32">
        <v>2030</v>
      </c>
      <c r="N52" s="32"/>
      <c r="O52" s="32">
        <v>2045</v>
      </c>
      <c r="P52" s="32"/>
      <c r="Q52" s="16"/>
      <c r="R52" s="32">
        <v>2030</v>
      </c>
      <c r="S52" s="32"/>
      <c r="T52" s="32">
        <v>2045</v>
      </c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I52" s="9"/>
      <c r="AJ52" s="9"/>
      <c r="AK52" s="15"/>
    </row>
    <row r="53" spans="1:134" x14ac:dyDescent="0.25">
      <c r="B53" s="8" t="s">
        <v>60</v>
      </c>
      <c r="C53" s="8" t="s">
        <v>56</v>
      </c>
      <c r="D53" s="8" t="s">
        <v>60</v>
      </c>
      <c r="E53" s="8" t="s">
        <v>56</v>
      </c>
      <c r="F53" s="8"/>
      <c r="G53" s="8" t="s">
        <v>60</v>
      </c>
      <c r="H53" s="8" t="s">
        <v>56</v>
      </c>
      <c r="I53" s="8" t="s">
        <v>60</v>
      </c>
      <c r="J53" s="8" t="s">
        <v>56</v>
      </c>
      <c r="K53" s="8"/>
      <c r="L53" s="8"/>
      <c r="M53" s="8" t="s">
        <v>60</v>
      </c>
      <c r="N53" s="8" t="s">
        <v>56</v>
      </c>
      <c r="O53" s="8" t="s">
        <v>60</v>
      </c>
      <c r="P53" s="8" t="s">
        <v>56</v>
      </c>
      <c r="Q53" s="8"/>
      <c r="R53" s="8" t="s">
        <v>60</v>
      </c>
      <c r="S53" s="8" t="s">
        <v>56</v>
      </c>
      <c r="T53" s="8" t="s">
        <v>60</v>
      </c>
      <c r="U53" s="8" t="s">
        <v>56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I53" s="9"/>
      <c r="AJ53" s="9"/>
      <c r="AK53" s="15"/>
    </row>
    <row r="54" spans="1:134" x14ac:dyDescent="0.25">
      <c r="A54" t="s">
        <v>1</v>
      </c>
      <c r="B54" s="9">
        <f>$P5</f>
        <v>889.34403290432908</v>
      </c>
      <c r="C54" s="9"/>
      <c r="D54" s="9">
        <f>AT5</f>
        <v>1206.5909778472621</v>
      </c>
      <c r="E54" s="9"/>
      <c r="F54" s="9"/>
      <c r="G54" s="9">
        <f>P15</f>
        <v>770.23406244814487</v>
      </c>
      <c r="H54" s="9"/>
      <c r="I54" s="9">
        <f>AT15</f>
        <v>995.24795787451762</v>
      </c>
      <c r="J54" s="9"/>
      <c r="K54" s="9"/>
      <c r="L54" s="9"/>
      <c r="M54" s="9">
        <f>P25</f>
        <v>750.55697794348544</v>
      </c>
      <c r="N54" s="9"/>
      <c r="O54" s="9">
        <f>AT25</f>
        <v>965.60436679744748</v>
      </c>
      <c r="P54" s="9"/>
      <c r="Q54" s="9"/>
      <c r="R54" s="9">
        <f>P34</f>
        <v>738.8173900730302</v>
      </c>
      <c r="S54" s="9"/>
      <c r="T54" s="9">
        <f>AT34</f>
        <v>967.93520702278659</v>
      </c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5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</row>
    <row r="55" spans="1:134" x14ac:dyDescent="0.25">
      <c r="A55" t="s">
        <v>50</v>
      </c>
      <c r="B55" s="9">
        <f>$P6</f>
        <v>69.425814945222484</v>
      </c>
      <c r="C55" s="9"/>
      <c r="D55" s="9">
        <f>AT6</f>
        <v>104.93837740932841</v>
      </c>
      <c r="E55" s="9"/>
      <c r="F55" s="9"/>
      <c r="G55" s="9">
        <f>P16</f>
        <v>69.117945742800089</v>
      </c>
      <c r="H55" s="9"/>
      <c r="I55" s="9">
        <f t="shared" ref="I55:J58" si="36">AT16</f>
        <v>99.231906002180779</v>
      </c>
      <c r="J55" s="9"/>
      <c r="K55" s="9"/>
      <c r="L55" s="9"/>
      <c r="M55" s="9">
        <f t="shared" ref="M55:M56" si="37">P26</f>
        <v>66.235407291202037</v>
      </c>
      <c r="N55" s="9"/>
      <c r="O55" s="9">
        <f t="shared" ref="O55:O56" si="38">AT26</f>
        <v>94.677992324038769</v>
      </c>
      <c r="P55" s="9"/>
      <c r="Q55" s="9"/>
      <c r="R55" s="9">
        <f t="shared" ref="R55:S58" si="39">P35</f>
        <v>65.918708502317486</v>
      </c>
      <c r="S55" s="9"/>
      <c r="T55" s="9">
        <f t="shared" ref="T55:U58" si="40">AT35</f>
        <v>96.197239556147878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15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134" x14ac:dyDescent="0.25">
      <c r="A56" t="s">
        <v>39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>
        <f t="shared" si="37"/>
        <v>153.53798117533921</v>
      </c>
      <c r="N56" s="9"/>
      <c r="O56" s="9">
        <f t="shared" si="38"/>
        <v>409.86672006391819</v>
      </c>
      <c r="P56" s="9"/>
      <c r="Q56" s="9"/>
      <c r="R56" s="9">
        <f t="shared" si="39"/>
        <v>148.5868432874029</v>
      </c>
      <c r="S56" s="9"/>
      <c r="T56" s="9">
        <f t="shared" si="40"/>
        <v>389.99852570997029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5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</row>
    <row r="57" spans="1:134" x14ac:dyDescent="0.25">
      <c r="A57" t="s">
        <v>54</v>
      </c>
      <c r="B57" s="9"/>
      <c r="C57" s="9">
        <f>Q8</f>
        <v>840.49159737938999</v>
      </c>
      <c r="D57" s="9"/>
      <c r="E57" s="9">
        <f>AU8</f>
        <v>1812.5398955493595</v>
      </c>
      <c r="F57" s="9"/>
      <c r="G57" s="9"/>
      <c r="H57" s="9">
        <f>Q18</f>
        <v>840.19309167937843</v>
      </c>
      <c r="I57" s="9"/>
      <c r="J57" s="9">
        <f t="shared" si="36"/>
        <v>1801.5091281054217</v>
      </c>
      <c r="K57" s="9"/>
      <c r="L57" s="9"/>
      <c r="M57" s="9"/>
      <c r="N57" s="9">
        <f t="shared" ref="N57:N58" si="41">Q28</f>
        <v>812.83730182674401</v>
      </c>
      <c r="O57" s="9"/>
      <c r="P57" s="9">
        <f t="shared" ref="P57:P58" si="42">AU28</f>
        <v>2232.6054684073492</v>
      </c>
      <c r="Q57" s="9"/>
      <c r="R57" s="9"/>
      <c r="S57" s="9">
        <f t="shared" si="39"/>
        <v>779.88797664225899</v>
      </c>
      <c r="T57" s="9"/>
      <c r="U57" s="9">
        <f t="shared" si="40"/>
        <v>2100.5419328986031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</row>
    <row r="58" spans="1:134" x14ac:dyDescent="0.25">
      <c r="A58" t="s">
        <v>40</v>
      </c>
      <c r="B58" s="9"/>
      <c r="C58" s="9">
        <f>Q9</f>
        <v>240.33933437999335</v>
      </c>
      <c r="D58" s="9"/>
      <c r="E58" s="9">
        <f>AU9</f>
        <v>565.75550357988311</v>
      </c>
      <c r="F58" s="9"/>
      <c r="G58" s="9"/>
      <c r="H58" s="9">
        <f>Q19</f>
        <v>240.33933437999329</v>
      </c>
      <c r="I58" s="9"/>
      <c r="J58" s="9">
        <f t="shared" si="36"/>
        <v>565.75550357988334</v>
      </c>
      <c r="K58" s="9"/>
      <c r="L58" s="9"/>
      <c r="M58" s="9"/>
      <c r="N58" s="9">
        <f t="shared" si="41"/>
        <v>208.9425363478326</v>
      </c>
      <c r="O58" s="9"/>
      <c r="P58" s="9">
        <f t="shared" si="42"/>
        <v>491.77135088117302</v>
      </c>
      <c r="Q58" s="9"/>
      <c r="R58" s="9"/>
      <c r="S58" s="9">
        <f t="shared" si="39"/>
        <v>208.94253634783254</v>
      </c>
      <c r="T58" s="9"/>
      <c r="U58" s="9">
        <f t="shared" si="40"/>
        <v>491.77135088117296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</row>
    <row r="59" spans="1:134" x14ac:dyDescent="0.25">
      <c r="A59" t="s">
        <v>7</v>
      </c>
      <c r="B59" s="9">
        <f t="shared" ref="B59:C59" si="43">B48</f>
        <v>958.76984784955152</v>
      </c>
      <c r="C59" s="9">
        <f t="shared" si="43"/>
        <v>1080.8309317593832</v>
      </c>
      <c r="D59" s="9">
        <f t="shared" ref="D59:E59" si="44">H48</f>
        <v>1311.5293552565906</v>
      </c>
      <c r="E59" s="9">
        <f t="shared" si="44"/>
        <v>2378.2953991292425</v>
      </c>
      <c r="G59" s="9">
        <f t="shared" ref="G59:H59" si="45">L48</f>
        <v>839.35200819094496</v>
      </c>
      <c r="H59" s="9">
        <f t="shared" si="45"/>
        <v>1138.7605005170597</v>
      </c>
      <c r="I59" s="9">
        <f t="shared" ref="I59:J59" si="46">R48</f>
        <v>1094.4798638766983</v>
      </c>
      <c r="J59" s="9">
        <f t="shared" si="46"/>
        <v>2367.2646316853052</v>
      </c>
      <c r="K59" s="9"/>
      <c r="M59" s="9">
        <f t="shared" ref="M59:N59" si="47">U48</f>
        <v>970.33036641002673</v>
      </c>
      <c r="N59" s="9">
        <f t="shared" si="47"/>
        <v>1061.8459215572834</v>
      </c>
      <c r="O59" s="9">
        <f t="shared" ref="O59:P59" si="48">AA48</f>
        <v>1470.1490791854044</v>
      </c>
      <c r="P59" s="9">
        <f t="shared" si="48"/>
        <v>2724.3768192885223</v>
      </c>
      <c r="R59" s="9">
        <f t="shared" ref="R59:S59" si="49">AD48</f>
        <v>953.32294186275055</v>
      </c>
      <c r="S59" s="9">
        <f t="shared" si="49"/>
        <v>1412.5305114140886</v>
      </c>
      <c r="T59" s="9">
        <f t="shared" ref="T59:U59" si="50">AJ48</f>
        <v>1454.1309722889046</v>
      </c>
      <c r="U59" s="9">
        <f t="shared" si="50"/>
        <v>2592.3132837797762</v>
      </c>
    </row>
    <row r="61" spans="1:134" x14ac:dyDescent="0.25">
      <c r="A61" t="s">
        <v>62</v>
      </c>
      <c r="B61" s="9">
        <v>288.47345782698841</v>
      </c>
      <c r="D61" s="9">
        <v>288.47345782698841</v>
      </c>
      <c r="G61" s="9">
        <v>288.47345782698841</v>
      </c>
      <c r="I61" s="9">
        <v>288.47345782698841</v>
      </c>
      <c r="M61" s="9"/>
      <c r="N61" s="9"/>
      <c r="R61" s="9"/>
      <c r="S61" s="9"/>
    </row>
    <row r="62" spans="1:134" x14ac:dyDescent="0.25">
      <c r="A62" t="s">
        <v>66</v>
      </c>
      <c r="N62" s="9" t="e">
        <f>#REF!</f>
        <v>#REF!</v>
      </c>
      <c r="P62" s="9" t="e">
        <f>#REF!</f>
        <v>#REF!</v>
      </c>
      <c r="S62" s="2" t="e">
        <f>#REF!</f>
        <v>#REF!</v>
      </c>
      <c r="U62" s="2" t="e">
        <f>#REF!</f>
        <v>#REF!</v>
      </c>
    </row>
    <row r="65" spans="1:12" x14ac:dyDescent="0.25">
      <c r="B65" s="32">
        <v>2030</v>
      </c>
      <c r="C65" s="32"/>
      <c r="D65" s="32"/>
      <c r="E65" s="32"/>
      <c r="F65" s="32"/>
      <c r="G65" s="32"/>
      <c r="H65" s="32"/>
      <c r="I65" s="32"/>
      <c r="J65" s="32"/>
      <c r="K65" s="32"/>
    </row>
    <row r="66" spans="1:12" x14ac:dyDescent="0.25">
      <c r="B66" s="32" t="s">
        <v>51</v>
      </c>
      <c r="C66" s="32"/>
      <c r="D66" s="32" t="s">
        <v>14</v>
      </c>
      <c r="E66" s="32"/>
      <c r="F66" s="32" t="s">
        <v>42</v>
      </c>
      <c r="G66" s="32"/>
      <c r="H66" s="32" t="s">
        <v>57</v>
      </c>
      <c r="I66" s="32"/>
      <c r="J66" s="32" t="s">
        <v>6</v>
      </c>
      <c r="K66" s="32"/>
      <c r="L66" s="21" t="s">
        <v>58</v>
      </c>
    </row>
    <row r="67" spans="1:12" x14ac:dyDescent="0.25">
      <c r="B67" t="s">
        <v>60</v>
      </c>
      <c r="C67" t="s">
        <v>63</v>
      </c>
      <c r="D67" t="s">
        <v>65</v>
      </c>
      <c r="E67" t="s">
        <v>63</v>
      </c>
      <c r="F67" t="s">
        <v>65</v>
      </c>
      <c r="G67" t="s">
        <v>63</v>
      </c>
      <c r="H67" t="s">
        <v>65</v>
      </c>
      <c r="I67" t="s">
        <v>63</v>
      </c>
      <c r="J67" t="s">
        <v>64</v>
      </c>
      <c r="K67" t="s">
        <v>63</v>
      </c>
      <c r="L67" s="20" t="s">
        <v>58</v>
      </c>
    </row>
    <row r="68" spans="1:12" x14ac:dyDescent="0.25">
      <c r="A68" t="s">
        <v>1</v>
      </c>
      <c r="B68" s="9">
        <f>'Scen 1 Total Costs'!H$36</f>
        <v>958.76984784955152</v>
      </c>
      <c r="C68" s="9"/>
      <c r="D68" s="9">
        <f>'Scen 2 Total Costs '!H$36</f>
        <v>839.35200819094496</v>
      </c>
      <c r="E68" s="9"/>
      <c r="F68" s="9">
        <f>'Scen 3 Total Costs '!H$36</f>
        <v>970.33036641002673</v>
      </c>
      <c r="G68" s="9"/>
      <c r="H68" s="9">
        <f>'Scen 4 Total Costs  HHP'!H$36</f>
        <v>953.32294186275055</v>
      </c>
      <c r="I68" s="9"/>
      <c r="J68" s="9">
        <f>Reference!H$36</f>
        <v>897.73372007935529</v>
      </c>
      <c r="K68" s="9"/>
    </row>
    <row r="69" spans="1:12" x14ac:dyDescent="0.25">
      <c r="A69" t="s">
        <v>54</v>
      </c>
      <c r="B69" s="9"/>
      <c r="C69" s="9">
        <f>'Scen 1 Total Costs'!H$41</f>
        <v>840.49159737938999</v>
      </c>
      <c r="D69" s="9"/>
      <c r="E69" s="9">
        <f>'Scen 2 Total Costs '!H$41</f>
        <v>840.19309167937843</v>
      </c>
      <c r="F69" s="9"/>
      <c r="G69" s="9">
        <f>'Scen 3 Total Costs '!H$41</f>
        <v>812.83730182674401</v>
      </c>
      <c r="H69" s="9"/>
      <c r="I69" s="9">
        <f>'Scen 4 Total Costs  HHP'!H$41</f>
        <v>779.88797664225899</v>
      </c>
      <c r="J69" s="9"/>
      <c r="K69" s="9">
        <f>Reference!H$41</f>
        <v>775.30761680553701</v>
      </c>
    </row>
    <row r="70" spans="1:12" x14ac:dyDescent="0.25">
      <c r="A70" t="s">
        <v>40</v>
      </c>
      <c r="B70" s="9"/>
      <c r="C70" s="9">
        <f>'Scen 1 Total Costs'!H$42</f>
        <v>240.33933437999335</v>
      </c>
      <c r="D70" s="9"/>
      <c r="E70" s="9">
        <f>'Scen 2 Total Costs '!H$42</f>
        <v>240.33933437999329</v>
      </c>
      <c r="F70" s="9"/>
      <c r="G70" s="9">
        <f>'Scen 3 Total Costs '!H$42</f>
        <v>208.9425363478326</v>
      </c>
      <c r="H70" s="9"/>
      <c r="I70" s="9">
        <f>'Scen 4 Total Costs  HHP'!H$42</f>
        <v>208.94253634783254</v>
      </c>
      <c r="J70" s="9"/>
      <c r="K70" s="9">
        <f>Reference!H$42</f>
        <v>208.94253634783254</v>
      </c>
    </row>
    <row r="71" spans="1:12" x14ac:dyDescent="0.25">
      <c r="A71" t="s">
        <v>101</v>
      </c>
      <c r="B71" s="9">
        <f>'Scen 1 Total Costs'!H$37-B72</f>
        <v>1646.3397184001747</v>
      </c>
      <c r="C71" s="9"/>
      <c r="D71" s="9">
        <f>'Scen 2 Total Costs '!H$37-D72</f>
        <v>2140.2992473866016</v>
      </c>
      <c r="E71" s="9"/>
      <c r="F71" s="9"/>
      <c r="G71" s="9"/>
      <c r="H71" s="9"/>
      <c r="I71" s="9"/>
      <c r="J71" s="9">
        <f>B71</f>
        <v>1646.3397184001747</v>
      </c>
      <c r="K71" s="9"/>
    </row>
    <row r="72" spans="1:12" x14ac:dyDescent="0.25">
      <c r="A72" t="s">
        <v>100</v>
      </c>
      <c r="B72" s="9">
        <f>'Conversion Cost Tax Incentive '!I57</f>
        <v>1348.062433860719</v>
      </c>
      <c r="C72" s="9"/>
      <c r="D72" s="9">
        <f>'Conversion Cost Tax Incentive '!I58</f>
        <v>1628.9087742483689</v>
      </c>
      <c r="E72" s="9"/>
      <c r="F72" s="9">
        <f>'Scen 3 Total Costs '!H$37</f>
        <v>2047.6546644258142</v>
      </c>
      <c r="G72" s="9"/>
      <c r="H72" s="9">
        <f>'Scen 4 Total Costs  HHP'!H$37</f>
        <v>2047.6546644258142</v>
      </c>
      <c r="I72" s="9"/>
      <c r="J72" s="9">
        <f>B72</f>
        <v>1348.062433860719</v>
      </c>
      <c r="K72" s="9"/>
    </row>
    <row r="73" spans="1:12" x14ac:dyDescent="0.25">
      <c r="A73" t="s">
        <v>67</v>
      </c>
      <c r="B73" s="9"/>
      <c r="C73" s="9">
        <f>'Scen 1 Total Costs'!H$44</f>
        <v>976.88942933500732</v>
      </c>
      <c r="D73" s="9"/>
      <c r="E73" s="9">
        <f>'Scen 2 Total Costs '!H$44</f>
        <v>976.88942933500732</v>
      </c>
      <c r="F73" s="9">
        <f>'Scen 3 Total Costs '!H$38</f>
        <v>976.88942933500732</v>
      </c>
      <c r="G73" s="9">
        <f>'Scen 3 Total Costs '!H$44</f>
        <v>976.88942933500732</v>
      </c>
      <c r="H73" s="9">
        <f>'Scen 4 Total Costs  HHP'!H$38</f>
        <v>976.88942933500732</v>
      </c>
      <c r="I73" s="9">
        <f>'Scen 4 Total Costs  HHP'!H$44</f>
        <v>976.88942933500732</v>
      </c>
      <c r="J73" s="9"/>
      <c r="K73" s="9">
        <f>Reference!H$44</f>
        <v>976.88942933500732</v>
      </c>
    </row>
    <row r="74" spans="1:12" x14ac:dyDescent="0.25">
      <c r="A74" t="s">
        <v>7</v>
      </c>
      <c r="B74" s="11">
        <f t="shared" ref="B74:K74" si="51">SUM(B68:B73)</f>
        <v>3953.1720001104454</v>
      </c>
      <c r="C74" s="11">
        <f t="shared" si="51"/>
        <v>2057.7203610943907</v>
      </c>
      <c r="D74" s="11">
        <f t="shared" si="51"/>
        <v>4608.560029825916</v>
      </c>
      <c r="E74" s="11">
        <f t="shared" si="51"/>
        <v>2057.4218553943792</v>
      </c>
      <c r="F74" s="11">
        <f t="shared" si="51"/>
        <v>3994.8744601708481</v>
      </c>
      <c r="G74" s="11">
        <f t="shared" si="51"/>
        <v>1998.669267509584</v>
      </c>
      <c r="H74" s="11">
        <f t="shared" si="51"/>
        <v>3977.8670356235721</v>
      </c>
      <c r="I74" s="11">
        <f t="shared" si="51"/>
        <v>1965.7199423250988</v>
      </c>
      <c r="J74" s="11">
        <f t="shared" si="51"/>
        <v>3892.1358723402491</v>
      </c>
      <c r="K74" s="11">
        <f t="shared" si="51"/>
        <v>1961.1395824883768</v>
      </c>
    </row>
    <row r="75" spans="1:12" x14ac:dyDescent="0.25">
      <c r="A75" t="s">
        <v>102</v>
      </c>
      <c r="B75" s="25">
        <f>B72+B68</f>
        <v>2306.8322817102708</v>
      </c>
      <c r="C75" s="25">
        <f>C69+C73</f>
        <v>1817.3810267143972</v>
      </c>
      <c r="D75" s="25">
        <f>D72+D68</f>
        <v>2468.260782439314</v>
      </c>
      <c r="E75" s="25">
        <f>E69+E73</f>
        <v>1817.0825210143857</v>
      </c>
      <c r="F75" s="25">
        <f>F74</f>
        <v>3994.8744601708481</v>
      </c>
      <c r="G75" s="25">
        <f>G69+G73</f>
        <v>1789.7267311617513</v>
      </c>
      <c r="H75" s="25">
        <f>H74</f>
        <v>3977.8670356235721</v>
      </c>
      <c r="I75" s="25">
        <f>I69+I73</f>
        <v>1756.7774059772664</v>
      </c>
      <c r="J75" s="25">
        <f>J68+J72</f>
        <v>2245.7961539400744</v>
      </c>
      <c r="K75" s="25">
        <f>K69+K73</f>
        <v>1752.1970461405444</v>
      </c>
    </row>
    <row r="77" spans="1:12" x14ac:dyDescent="0.25">
      <c r="B77" s="32">
        <v>2045</v>
      </c>
      <c r="C77" s="32"/>
      <c r="D77" s="32"/>
      <c r="E77" s="32"/>
      <c r="F77" s="32"/>
      <c r="G77" s="32"/>
      <c r="H77" s="32"/>
      <c r="I77" s="32"/>
      <c r="J77" s="32"/>
      <c r="K77" s="32"/>
    </row>
    <row r="78" spans="1:12" x14ac:dyDescent="0.25">
      <c r="B78" s="32" t="s">
        <v>51</v>
      </c>
      <c r="C78" s="32"/>
      <c r="D78" s="32" t="s">
        <v>14</v>
      </c>
      <c r="E78" s="32"/>
      <c r="F78" s="32" t="s">
        <v>42</v>
      </c>
      <c r="G78" s="32"/>
      <c r="H78" s="32" t="s">
        <v>57</v>
      </c>
      <c r="I78" s="32"/>
      <c r="J78" s="32" t="s">
        <v>6</v>
      </c>
      <c r="K78" s="32"/>
    </row>
    <row r="79" spans="1:12" x14ac:dyDescent="0.25">
      <c r="B79" t="s">
        <v>60</v>
      </c>
      <c r="C79" t="s">
        <v>63</v>
      </c>
      <c r="D79" t="s">
        <v>65</v>
      </c>
      <c r="E79" t="s">
        <v>63</v>
      </c>
      <c r="F79" t="s">
        <v>65</v>
      </c>
      <c r="G79" t="s">
        <v>63</v>
      </c>
      <c r="H79" t="s">
        <v>65</v>
      </c>
      <c r="I79" t="s">
        <v>63</v>
      </c>
      <c r="J79" t="s">
        <v>64</v>
      </c>
      <c r="K79" t="s">
        <v>63</v>
      </c>
    </row>
    <row r="80" spans="1:12" x14ac:dyDescent="0.25">
      <c r="A80" t="s">
        <v>1</v>
      </c>
      <c r="B80" s="9">
        <f>'Scen 1 Total Costs'!W$36</f>
        <v>1311.5293552565906</v>
      </c>
      <c r="C80" s="9"/>
      <c r="D80" s="9">
        <f>'Scen 2 Total Costs '!W$36</f>
        <v>1094.4798638766983</v>
      </c>
      <c r="E80" s="9"/>
      <c r="F80" s="9">
        <f>'Scen 3 Total Costs '!W$36</f>
        <v>1470.1490791854044</v>
      </c>
      <c r="G80" s="9"/>
      <c r="H80" s="9">
        <f>'Scen 4 Total Costs  HHP'!W$36</f>
        <v>1454.1309722889046</v>
      </c>
      <c r="I80" s="9"/>
      <c r="J80" s="9">
        <f>Reference!W$36</f>
        <v>1227.218484082807</v>
      </c>
      <c r="K80" s="9"/>
    </row>
    <row r="81" spans="1:11" x14ac:dyDescent="0.25">
      <c r="A81" t="s">
        <v>54</v>
      </c>
      <c r="B81" s="9"/>
      <c r="C81" s="9">
        <f>'Scen 1 Total Costs'!W$41</f>
        <v>1812.5398955493595</v>
      </c>
      <c r="D81" s="9"/>
      <c r="E81" s="9">
        <f>'Scen 2 Total Costs '!W$41</f>
        <v>1801.5091281054217</v>
      </c>
      <c r="F81" s="9"/>
      <c r="G81" s="9">
        <f>'Scen 3 Total Costs '!W$41</f>
        <v>2232.6054684073492</v>
      </c>
      <c r="H81" s="9"/>
      <c r="I81" s="9">
        <f>'Scen 4 Total Costs  HHP'!W$41</f>
        <v>2100.5419328986031</v>
      </c>
      <c r="J81" s="9"/>
      <c r="K81" s="9">
        <f>Reference!W$41</f>
        <v>980.01878020849131</v>
      </c>
    </row>
    <row r="82" spans="1:11" x14ac:dyDescent="0.25">
      <c r="A82" t="s">
        <v>40</v>
      </c>
      <c r="B82" s="9"/>
      <c r="C82" s="9">
        <f>'Scen 1 Total Costs'!W$42</f>
        <v>565.75550357988311</v>
      </c>
      <c r="D82" s="9"/>
      <c r="E82" s="9">
        <f>'Scen 2 Total Costs '!W$42</f>
        <v>565.75550357988334</v>
      </c>
      <c r="F82" s="9"/>
      <c r="G82" s="9">
        <f>'Scen 3 Total Costs '!W$42</f>
        <v>491.77135088117302</v>
      </c>
      <c r="H82" s="9"/>
      <c r="I82" s="9">
        <f>'Scen 4 Total Costs  HHP'!W$42</f>
        <v>491.77135088117296</v>
      </c>
      <c r="J82" s="9"/>
      <c r="K82" s="9">
        <f>Reference!W$42</f>
        <v>491.77135088117296</v>
      </c>
    </row>
    <row r="83" spans="1:11" x14ac:dyDescent="0.25">
      <c r="A83" t="s">
        <v>59</v>
      </c>
      <c r="B83" s="9">
        <f>'Scen 1 Total Costs'!W$37-B84</f>
        <v>2384.3907955919867</v>
      </c>
      <c r="C83" s="9"/>
      <c r="D83" s="9">
        <f>'Scen 2 Total Costs '!W$37-D84</f>
        <v>3099.7914757472995</v>
      </c>
      <c r="E83" s="9"/>
      <c r="F83" s="9"/>
      <c r="G83" s="9"/>
      <c r="H83" s="9"/>
      <c r="I83" s="9"/>
      <c r="J83" s="9">
        <f>B83</f>
        <v>2384.3907955919867</v>
      </c>
      <c r="K83" s="9"/>
    </row>
    <row r="84" spans="1:11" x14ac:dyDescent="0.25">
      <c r="A84" t="s">
        <v>73</v>
      </c>
      <c r="B84" s="9">
        <f>'Conversion Cost Tax Incentive '!X57</f>
        <v>1952.3963512854582</v>
      </c>
      <c r="C84" s="9"/>
      <c r="D84" s="9">
        <f>'Conversion Cost Tax Incentive '!X58</f>
        <v>2359.1455911365961</v>
      </c>
      <c r="E84" s="9"/>
      <c r="F84" s="9">
        <f>'Scen 3 Total Costs '!W$37</f>
        <v>2965.6144961092086</v>
      </c>
      <c r="G84" s="9"/>
      <c r="H84" s="9">
        <f>'Scen 4 Total Costs  HHP'!W$37</f>
        <v>2965.6144961092086</v>
      </c>
      <c r="I84" s="9"/>
      <c r="J84" s="9">
        <f>B84</f>
        <v>1952.3963512854582</v>
      </c>
      <c r="K84" s="9"/>
    </row>
    <row r="85" spans="1:11" x14ac:dyDescent="0.25">
      <c r="A85" t="s">
        <v>67</v>
      </c>
      <c r="B85" s="9"/>
      <c r="C85" s="9">
        <f>'Conversion Cost Tax Incentive '!$X$44</f>
        <v>1414.8271693772754</v>
      </c>
      <c r="D85" s="9"/>
      <c r="E85" s="9">
        <f>'Scen 2 Total Costs '!W$44</f>
        <v>1414.8271693772754</v>
      </c>
      <c r="F85" s="9">
        <f>'Scen 3 Total Costs '!W$38</f>
        <v>1414.8271693772754</v>
      </c>
      <c r="G85" s="9">
        <f>'Scen 3 Total Costs '!W$44</f>
        <v>1414.8271693772754</v>
      </c>
      <c r="H85" s="9">
        <f>'Scen 4 Total Costs  HHP'!W$38</f>
        <v>1414.8271693772754</v>
      </c>
      <c r="I85" s="9">
        <f>'Scen 4 Total Costs  HHP'!W$44</f>
        <v>1414.8271693772754</v>
      </c>
      <c r="J85" s="9"/>
      <c r="K85" s="9">
        <f>Reference!W$44</f>
        <v>1414.8271693772754</v>
      </c>
    </row>
    <row r="86" spans="1:11" x14ac:dyDescent="0.25">
      <c r="A86" t="s">
        <v>7</v>
      </c>
      <c r="B86" s="11">
        <f t="shared" ref="B86:K86" si="52">SUM(B80:B85)</f>
        <v>5648.3165021340355</v>
      </c>
      <c r="C86" s="11">
        <f t="shared" si="52"/>
        <v>3793.1225685065178</v>
      </c>
      <c r="D86" s="11">
        <f t="shared" si="52"/>
        <v>6553.4169307605935</v>
      </c>
      <c r="E86" s="11">
        <f t="shared" si="52"/>
        <v>3782.0918010625805</v>
      </c>
      <c r="F86" s="11">
        <f t="shared" si="52"/>
        <v>5850.5907446718884</v>
      </c>
      <c r="G86" s="11">
        <f t="shared" si="52"/>
        <v>4139.2039886657976</v>
      </c>
      <c r="H86" s="11">
        <f t="shared" si="52"/>
        <v>5834.572637775389</v>
      </c>
      <c r="I86" s="11">
        <f t="shared" si="52"/>
        <v>4007.1404531570515</v>
      </c>
      <c r="J86" s="11">
        <f t="shared" si="52"/>
        <v>5564.0056309602514</v>
      </c>
      <c r="K86" s="11">
        <f t="shared" si="52"/>
        <v>2886.6173004669399</v>
      </c>
    </row>
    <row r="87" spans="1:11" x14ac:dyDescent="0.25">
      <c r="A87" t="s">
        <v>102</v>
      </c>
      <c r="B87" s="25">
        <f>B84+B80</f>
        <v>3263.9257065420488</v>
      </c>
      <c r="C87" s="25">
        <f>C81+C85</f>
        <v>3227.3670649266351</v>
      </c>
      <c r="D87" s="25">
        <f>D84+D80</f>
        <v>3453.6254550132944</v>
      </c>
      <c r="E87" s="25">
        <f>E81+E85+E83</f>
        <v>3216.3362974826969</v>
      </c>
      <c r="F87" s="25">
        <f>F86</f>
        <v>5850.5907446718884</v>
      </c>
      <c r="G87" s="25">
        <f>G81+G85+G83</f>
        <v>3647.4326377846246</v>
      </c>
      <c r="H87" s="25">
        <f>H86</f>
        <v>5834.572637775389</v>
      </c>
      <c r="I87" s="25">
        <f>I81+I85+I83</f>
        <v>3515.3691022758785</v>
      </c>
      <c r="J87" s="25">
        <f>J80+J84</f>
        <v>3179.6148353682652</v>
      </c>
      <c r="K87" s="25">
        <f>K81+K85</f>
        <v>2394.8459495857669</v>
      </c>
    </row>
    <row r="90" spans="1:1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</row>
  </sheetData>
  <mergeCells count="143">
    <mergeCell ref="B51:E51"/>
    <mergeCell ref="G51:J51"/>
    <mergeCell ref="M51:P51"/>
    <mergeCell ref="X52:Y52"/>
    <mergeCell ref="Z52:AA52"/>
    <mergeCell ref="AB52:AC52"/>
    <mergeCell ref="AD52:AE52"/>
    <mergeCell ref="AF52:AG52"/>
    <mergeCell ref="R52:S52"/>
    <mergeCell ref="T52:U52"/>
    <mergeCell ref="V52:W52"/>
    <mergeCell ref="B52:C52"/>
    <mergeCell ref="D52:E52"/>
    <mergeCell ref="G52:H52"/>
    <mergeCell ref="I52:J52"/>
    <mergeCell ref="M52:N52"/>
    <mergeCell ref="O52:P52"/>
    <mergeCell ref="AV41:AW41"/>
    <mergeCell ref="B40:I40"/>
    <mergeCell ref="L40:S40"/>
    <mergeCell ref="AD40:AK40"/>
    <mergeCell ref="U40:AB40"/>
    <mergeCell ref="AJ41:AK41"/>
    <mergeCell ref="AL41:AM41"/>
    <mergeCell ref="AN41:AO41"/>
    <mergeCell ref="AP41:AQ41"/>
    <mergeCell ref="AR41:AS41"/>
    <mergeCell ref="Y41:Z41"/>
    <mergeCell ref="AA41:AB41"/>
    <mergeCell ref="AD41:AE41"/>
    <mergeCell ref="AF41:AG41"/>
    <mergeCell ref="AH41:AI41"/>
    <mergeCell ref="N41:O41"/>
    <mergeCell ref="P41:Q41"/>
    <mergeCell ref="R41:S41"/>
    <mergeCell ref="U41:V41"/>
    <mergeCell ref="W41:X41"/>
    <mergeCell ref="B41:C41"/>
    <mergeCell ref="D41:E41"/>
    <mergeCell ref="F41:G41"/>
    <mergeCell ref="H41:I41"/>
    <mergeCell ref="L41:M41"/>
    <mergeCell ref="AR32:AS32"/>
    <mergeCell ref="AT32:AU32"/>
    <mergeCell ref="AH32:AI32"/>
    <mergeCell ref="AJ32:AK32"/>
    <mergeCell ref="AL32:AM32"/>
    <mergeCell ref="AN32:AO32"/>
    <mergeCell ref="AP32:AQ32"/>
    <mergeCell ref="X32:Y32"/>
    <mergeCell ref="Z32:AA32"/>
    <mergeCell ref="AB32:AC32"/>
    <mergeCell ref="AD32:AE32"/>
    <mergeCell ref="AF32:AG32"/>
    <mergeCell ref="N32:O32"/>
    <mergeCell ref="P32:Q32"/>
    <mergeCell ref="R32:S32"/>
    <mergeCell ref="T32:U32"/>
    <mergeCell ref="V32:W32"/>
    <mergeCell ref="AT41:AU41"/>
    <mergeCell ref="B32:C32"/>
    <mergeCell ref="D32:E32"/>
    <mergeCell ref="F32:G32"/>
    <mergeCell ref="H32:I32"/>
    <mergeCell ref="L32:M32"/>
    <mergeCell ref="Z3:AA3"/>
    <mergeCell ref="B3:C3"/>
    <mergeCell ref="D3:E3"/>
    <mergeCell ref="F3:G3"/>
    <mergeCell ref="H3:I3"/>
    <mergeCell ref="L3:M3"/>
    <mergeCell ref="N3:O3"/>
    <mergeCell ref="P3:Q3"/>
    <mergeCell ref="R3:S3"/>
    <mergeCell ref="T3:U3"/>
    <mergeCell ref="V3:W3"/>
    <mergeCell ref="X3:Y3"/>
    <mergeCell ref="N23:O23"/>
    <mergeCell ref="X13:Y13"/>
    <mergeCell ref="Z13:AA13"/>
    <mergeCell ref="Z23:AA23"/>
    <mergeCell ref="P23:Q23"/>
    <mergeCell ref="R23:S23"/>
    <mergeCell ref="T23:U23"/>
    <mergeCell ref="AN3:AO3"/>
    <mergeCell ref="AP3:AQ3"/>
    <mergeCell ref="AR3:AS3"/>
    <mergeCell ref="AT3:AU3"/>
    <mergeCell ref="B13:C13"/>
    <mergeCell ref="D13:E13"/>
    <mergeCell ref="F13:G13"/>
    <mergeCell ref="H13:I13"/>
    <mergeCell ref="L13:M13"/>
    <mergeCell ref="N13:O13"/>
    <mergeCell ref="AB3:AC3"/>
    <mergeCell ref="AD3:AE3"/>
    <mergeCell ref="AF3:AG3"/>
    <mergeCell ref="AH3:AI3"/>
    <mergeCell ref="AJ3:AK3"/>
    <mergeCell ref="AL3:AM3"/>
    <mergeCell ref="AB13:AC13"/>
    <mergeCell ref="AD13:AE13"/>
    <mergeCell ref="AF13:AG13"/>
    <mergeCell ref="AH13:AI13"/>
    <mergeCell ref="P13:Q13"/>
    <mergeCell ref="R13:S13"/>
    <mergeCell ref="T13:U13"/>
    <mergeCell ref="V13:W13"/>
    <mergeCell ref="V23:W23"/>
    <mergeCell ref="B23:C23"/>
    <mergeCell ref="D23:E23"/>
    <mergeCell ref="F23:G23"/>
    <mergeCell ref="H23:I23"/>
    <mergeCell ref="L23:M23"/>
    <mergeCell ref="AN13:AO13"/>
    <mergeCell ref="AP13:AQ13"/>
    <mergeCell ref="AR13:AS13"/>
    <mergeCell ref="AT13:AU13"/>
    <mergeCell ref="AJ13:AK13"/>
    <mergeCell ref="AL13:AM13"/>
    <mergeCell ref="X23:Y23"/>
    <mergeCell ref="AN23:AO23"/>
    <mergeCell ref="AP23:AQ23"/>
    <mergeCell ref="AR23:AS23"/>
    <mergeCell ref="AT23:AU23"/>
    <mergeCell ref="AB23:AC23"/>
    <mergeCell ref="AD23:AE23"/>
    <mergeCell ref="AF23:AG23"/>
    <mergeCell ref="AH23:AI23"/>
    <mergeCell ref="AJ23:AK23"/>
    <mergeCell ref="AL23:AM23"/>
    <mergeCell ref="B77:K77"/>
    <mergeCell ref="B78:C78"/>
    <mergeCell ref="D78:E78"/>
    <mergeCell ref="F78:G78"/>
    <mergeCell ref="H78:I78"/>
    <mergeCell ref="J78:K78"/>
    <mergeCell ref="J66:K66"/>
    <mergeCell ref="B65:K65"/>
    <mergeCell ref="B66:C66"/>
    <mergeCell ref="D66:E66"/>
    <mergeCell ref="F66:G66"/>
    <mergeCell ref="H66:I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opLeftCell="A7" workbookViewId="0">
      <selection activeCell="B17" sqref="B17:F18"/>
    </sheetView>
  </sheetViews>
  <sheetFormatPr defaultRowHeight="15" x14ac:dyDescent="0.25"/>
  <cols>
    <col min="2" max="6" width="17.140625" customWidth="1"/>
  </cols>
  <sheetData>
    <row r="2" spans="2:6" ht="15.75" thickBot="1" x14ac:dyDescent="0.3"/>
    <row r="3" spans="2:6" ht="24.75" thickBot="1" x14ac:dyDescent="0.3">
      <c r="B3" s="26" t="s">
        <v>74</v>
      </c>
      <c r="C3" s="27" t="s">
        <v>75</v>
      </c>
      <c r="D3" s="27" t="s">
        <v>76</v>
      </c>
      <c r="E3" s="27" t="s">
        <v>77</v>
      </c>
      <c r="F3" s="27" t="s">
        <v>78</v>
      </c>
    </row>
    <row r="4" spans="2:6" ht="15.75" thickBot="1" x14ac:dyDescent="0.3">
      <c r="B4" s="34" t="s">
        <v>79</v>
      </c>
      <c r="C4" s="35"/>
      <c r="D4" s="35"/>
      <c r="E4" s="35"/>
      <c r="F4" s="36"/>
    </row>
    <row r="5" spans="2:6" ht="24.75" thickBot="1" x14ac:dyDescent="0.3">
      <c r="B5" s="28" t="s">
        <v>80</v>
      </c>
      <c r="C5" s="29">
        <v>14800</v>
      </c>
      <c r="D5" s="30" t="s">
        <v>19</v>
      </c>
      <c r="E5" s="30" t="s">
        <v>19</v>
      </c>
      <c r="F5" s="29">
        <v>14800</v>
      </c>
    </row>
    <row r="6" spans="2:6" ht="24.75" thickBot="1" x14ac:dyDescent="0.3">
      <c r="B6" s="28" t="s">
        <v>81</v>
      </c>
      <c r="C6" s="29">
        <v>17175</v>
      </c>
      <c r="D6" s="30" t="s">
        <v>19</v>
      </c>
      <c r="E6" s="30" t="s">
        <v>19</v>
      </c>
      <c r="F6" s="29">
        <v>17175</v>
      </c>
    </row>
    <row r="7" spans="2:6" ht="24.75" thickBot="1" x14ac:dyDescent="0.3">
      <c r="B7" s="28" t="s">
        <v>82</v>
      </c>
      <c r="C7" s="29">
        <v>17800</v>
      </c>
      <c r="D7" s="31" t="s">
        <v>83</v>
      </c>
      <c r="E7" s="29">
        <v>8000</v>
      </c>
      <c r="F7" s="29">
        <v>7800</v>
      </c>
    </row>
    <row r="8" spans="2:6" ht="24.75" thickBot="1" x14ac:dyDescent="0.3">
      <c r="B8" s="28" t="s">
        <v>84</v>
      </c>
      <c r="C8" s="29">
        <v>19425</v>
      </c>
      <c r="D8" s="31" t="s">
        <v>83</v>
      </c>
      <c r="E8" s="31" t="s">
        <v>85</v>
      </c>
      <c r="F8" s="29">
        <v>9425</v>
      </c>
    </row>
    <row r="9" spans="2:6" ht="24.75" thickBot="1" x14ac:dyDescent="0.3">
      <c r="B9" s="28" t="s">
        <v>86</v>
      </c>
      <c r="C9" s="29">
        <v>11277</v>
      </c>
      <c r="D9" s="30" t="s">
        <v>19</v>
      </c>
      <c r="E9" s="30" t="s">
        <v>19</v>
      </c>
      <c r="F9" s="29">
        <v>11277</v>
      </c>
    </row>
    <row r="10" spans="2:6" ht="36.75" thickBot="1" x14ac:dyDescent="0.3">
      <c r="B10" s="28" t="s">
        <v>87</v>
      </c>
      <c r="C10" s="29">
        <v>16250</v>
      </c>
      <c r="D10" s="30" t="s">
        <v>19</v>
      </c>
      <c r="E10" s="30" t="s">
        <v>19</v>
      </c>
      <c r="F10" s="29">
        <v>16250</v>
      </c>
    </row>
    <row r="11" spans="2:6" ht="15.75" thickBot="1" x14ac:dyDescent="0.3">
      <c r="B11" s="34" t="s">
        <v>88</v>
      </c>
      <c r="C11" s="35"/>
      <c r="D11" s="35"/>
      <c r="E11" s="35"/>
      <c r="F11" s="36"/>
    </row>
    <row r="12" spans="2:6" ht="24.75" thickBot="1" x14ac:dyDescent="0.3">
      <c r="B12" s="28" t="s">
        <v>89</v>
      </c>
      <c r="C12" s="29">
        <v>13443</v>
      </c>
      <c r="D12" s="30" t="s">
        <v>19</v>
      </c>
      <c r="E12" s="30" t="s">
        <v>19</v>
      </c>
      <c r="F12" s="29">
        <v>13443</v>
      </c>
    </row>
    <row r="13" spans="2:6" ht="36.75" thickBot="1" x14ac:dyDescent="0.3">
      <c r="B13" s="28" t="s">
        <v>90</v>
      </c>
      <c r="C13" s="29">
        <v>14886</v>
      </c>
      <c r="D13" s="31" t="s">
        <v>91</v>
      </c>
      <c r="E13" s="29">
        <v>7443</v>
      </c>
      <c r="F13" s="29">
        <v>5443</v>
      </c>
    </row>
    <row r="14" spans="2:6" ht="36.75" thickBot="1" x14ac:dyDescent="0.3">
      <c r="B14" s="28" t="s">
        <v>92</v>
      </c>
      <c r="C14" s="29">
        <v>15246</v>
      </c>
      <c r="D14" s="31" t="s">
        <v>91</v>
      </c>
      <c r="E14" s="31" t="s">
        <v>93</v>
      </c>
      <c r="F14" s="29">
        <v>5623</v>
      </c>
    </row>
    <row r="15" spans="2:6" ht="75" customHeight="1" x14ac:dyDescent="0.25">
      <c r="B15" s="37" t="s">
        <v>94</v>
      </c>
      <c r="C15" s="37"/>
      <c r="D15" s="37"/>
      <c r="E15" s="37"/>
      <c r="F15" s="37"/>
    </row>
    <row r="16" spans="2:6" ht="62.25" customHeight="1" x14ac:dyDescent="0.25">
      <c r="B16" s="38" t="s">
        <v>95</v>
      </c>
      <c r="C16" s="38"/>
      <c r="D16" s="38"/>
      <c r="E16" s="38"/>
      <c r="F16" s="38"/>
    </row>
    <row r="17" spans="2:6" ht="26.25" customHeight="1" x14ac:dyDescent="0.25">
      <c r="B17" s="38" t="s">
        <v>96</v>
      </c>
      <c r="C17" s="38"/>
      <c r="D17" s="38"/>
      <c r="E17" s="38"/>
      <c r="F17" s="38"/>
    </row>
    <row r="18" spans="2:6" ht="26.25" customHeight="1" x14ac:dyDescent="0.25">
      <c r="B18" s="38" t="s">
        <v>97</v>
      </c>
      <c r="C18" s="38"/>
      <c r="D18" s="38"/>
      <c r="E18" s="38"/>
      <c r="F18" s="38"/>
    </row>
    <row r="19" spans="2:6" ht="26.25" customHeight="1" x14ac:dyDescent="0.25">
      <c r="B19" s="33" t="s">
        <v>98</v>
      </c>
      <c r="C19" s="33"/>
      <c r="D19" s="33"/>
      <c r="E19" s="33"/>
      <c r="F19" s="33"/>
    </row>
  </sheetData>
  <mergeCells count="7">
    <mergeCell ref="B19:F19"/>
    <mergeCell ref="B4:F4"/>
    <mergeCell ref="B11:F11"/>
    <mergeCell ref="B15:F15"/>
    <mergeCell ref="B16:F16"/>
    <mergeCell ref="B17:F17"/>
    <mergeCell ref="B18:F18"/>
  </mergeCells>
  <hyperlinks>
    <hyperlink ref="B15" r:id="rId1" tooltip="https://www.congress.gov/117/plaws/publ169/PLAW-117publ169.pdf" display="https://www.congress.gov/117/plaws/publ169/PLAW-117publ169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xSplit="1" ySplit="1" topLeftCell="L47" activePane="bottomRight" state="frozen"/>
      <selection pane="topRight" activeCell="B1" sqref="B1"/>
      <selection pane="bottomLeft" activeCell="A2" sqref="A2"/>
      <selection pane="bottomRight" activeCell="C57" sqref="C57:AA58"/>
    </sheetView>
  </sheetViews>
  <sheetFormatPr defaultRowHeight="15" x14ac:dyDescent="0.25"/>
  <cols>
    <col min="1" max="1" width="38.5703125" customWidth="1"/>
    <col min="3" max="4" width="10.5703125" bestFit="1" customWidth="1"/>
    <col min="9" max="9" width="9.140625" style="23"/>
  </cols>
  <sheetData>
    <row r="1" spans="3:27" x14ac:dyDescent="0.25">
      <c r="C1">
        <v>2024</v>
      </c>
      <c r="D1">
        <v>2025</v>
      </c>
      <c r="E1">
        <v>2026</v>
      </c>
      <c r="F1">
        <v>2027</v>
      </c>
      <c r="G1">
        <v>2028</v>
      </c>
      <c r="H1">
        <v>2029</v>
      </c>
      <c r="I1" s="23">
        <v>2030</v>
      </c>
      <c r="J1">
        <v>2031</v>
      </c>
      <c r="K1">
        <v>2032</v>
      </c>
      <c r="L1">
        <v>2033</v>
      </c>
      <c r="M1">
        <v>2034</v>
      </c>
      <c r="N1">
        <v>2035</v>
      </c>
      <c r="O1">
        <v>2036</v>
      </c>
      <c r="P1">
        <v>2037</v>
      </c>
      <c r="Q1">
        <v>2038</v>
      </c>
      <c r="R1">
        <v>2039</v>
      </c>
      <c r="S1">
        <v>2040</v>
      </c>
      <c r="T1">
        <v>2041</v>
      </c>
      <c r="U1">
        <v>2042</v>
      </c>
      <c r="V1">
        <v>2043</v>
      </c>
      <c r="W1">
        <v>2044</v>
      </c>
      <c r="X1">
        <v>2045</v>
      </c>
      <c r="Y1">
        <v>2046</v>
      </c>
      <c r="Z1">
        <v>2047</v>
      </c>
      <c r="AA1">
        <v>2048</v>
      </c>
    </row>
    <row r="33" spans="1:27" x14ac:dyDescent="0.25">
      <c r="C33">
        <v>2024</v>
      </c>
      <c r="D33">
        <v>2025</v>
      </c>
      <c r="E33">
        <v>2026</v>
      </c>
      <c r="F33">
        <v>2027</v>
      </c>
      <c r="G33">
        <v>2028</v>
      </c>
      <c r="H33">
        <v>2029</v>
      </c>
      <c r="I33" s="23">
        <v>2030</v>
      </c>
      <c r="J33">
        <v>2031</v>
      </c>
      <c r="K33">
        <v>2032</v>
      </c>
      <c r="L33">
        <v>2033</v>
      </c>
      <c r="M33">
        <v>2034</v>
      </c>
      <c r="N33">
        <v>2035</v>
      </c>
      <c r="O33">
        <v>2036</v>
      </c>
      <c r="P33">
        <v>2037</v>
      </c>
      <c r="Q33">
        <v>2038</v>
      </c>
      <c r="R33">
        <v>2039</v>
      </c>
      <c r="S33">
        <v>2040</v>
      </c>
      <c r="T33">
        <v>2041</v>
      </c>
      <c r="U33">
        <v>2042</v>
      </c>
      <c r="V33">
        <v>2043</v>
      </c>
      <c r="W33">
        <v>2044</v>
      </c>
      <c r="X33">
        <v>2045</v>
      </c>
      <c r="Y33">
        <v>2046</v>
      </c>
      <c r="Z33">
        <v>2047</v>
      </c>
      <c r="AA33">
        <v>2048</v>
      </c>
    </row>
    <row r="35" spans="1:27" x14ac:dyDescent="0.25">
      <c r="A35" t="s">
        <v>42</v>
      </c>
      <c r="C35" s="2">
        <f>11277*1.025^2</f>
        <v>11847.898125</v>
      </c>
      <c r="D35" s="2">
        <f>C35*1.025</f>
        <v>12144.095578125</v>
      </c>
      <c r="E35" s="2">
        <f t="shared" ref="E35:T36" si="0">D35*1.025</f>
        <v>12447.697967578124</v>
      </c>
      <c r="F35" s="2">
        <f t="shared" si="0"/>
        <v>12758.890416767576</v>
      </c>
      <c r="G35" s="2">
        <f t="shared" si="0"/>
        <v>13077.862677186764</v>
      </c>
      <c r="H35" s="2">
        <f t="shared" si="0"/>
        <v>13404.809244116432</v>
      </c>
      <c r="I35" s="24">
        <f t="shared" si="0"/>
        <v>13739.929475219342</v>
      </c>
      <c r="J35" s="2">
        <f t="shared" si="0"/>
        <v>14083.427712099825</v>
      </c>
      <c r="K35" s="2">
        <f t="shared" si="0"/>
        <v>14435.51340490232</v>
      </c>
      <c r="L35" s="2">
        <f t="shared" si="0"/>
        <v>14796.401240024878</v>
      </c>
      <c r="M35" s="2">
        <f t="shared" si="0"/>
        <v>15166.311271025499</v>
      </c>
      <c r="N35" s="2">
        <f t="shared" si="0"/>
        <v>15545.469052801136</v>
      </c>
      <c r="O35" s="2">
        <f t="shared" si="0"/>
        <v>15934.105779121162</v>
      </c>
      <c r="P35" s="2">
        <f t="shared" si="0"/>
        <v>16332.45842359919</v>
      </c>
      <c r="Q35" s="2">
        <f t="shared" si="0"/>
        <v>16740.769884189169</v>
      </c>
      <c r="R35" s="2">
        <f t="shared" si="0"/>
        <v>17159.289131293895</v>
      </c>
      <c r="S35" s="2">
        <f t="shared" si="0"/>
        <v>17588.27135957624</v>
      </c>
      <c r="T35" s="2">
        <f t="shared" si="0"/>
        <v>18027.978143565644</v>
      </c>
      <c r="U35" s="2">
        <f t="shared" ref="U35:AA36" si="1">T35*1.025</f>
        <v>18478.677597154783</v>
      </c>
      <c r="V35" s="2">
        <f t="shared" si="1"/>
        <v>18940.644537083652</v>
      </c>
      <c r="W35" s="2">
        <f t="shared" si="1"/>
        <v>19414.160650510741</v>
      </c>
      <c r="X35" s="2">
        <f t="shared" si="1"/>
        <v>19899.514666773506</v>
      </c>
      <c r="Y35" s="2">
        <f t="shared" si="1"/>
        <v>20397.002533442843</v>
      </c>
      <c r="Z35" s="2">
        <f t="shared" si="1"/>
        <v>20906.927596778911</v>
      </c>
      <c r="AA35" s="2">
        <f t="shared" si="1"/>
        <v>21429.600786698382</v>
      </c>
    </row>
    <row r="36" spans="1:27" x14ac:dyDescent="0.25">
      <c r="A36" t="s">
        <v>67</v>
      </c>
      <c r="C36" s="2">
        <f>5380*1.025^2</f>
        <v>5652.3624999999993</v>
      </c>
      <c r="D36" s="2">
        <f>C36*1.025</f>
        <v>5793.6715624999988</v>
      </c>
      <c r="E36" s="2">
        <f t="shared" si="0"/>
        <v>5938.5133515624984</v>
      </c>
      <c r="F36" s="2">
        <f t="shared" si="0"/>
        <v>6086.9761853515602</v>
      </c>
      <c r="G36" s="2">
        <f t="shared" si="0"/>
        <v>6239.1505899853482</v>
      </c>
      <c r="H36" s="2">
        <f t="shared" si="0"/>
        <v>6395.1293547349815</v>
      </c>
      <c r="I36" s="24">
        <f t="shared" si="0"/>
        <v>6555.0075886033555</v>
      </c>
      <c r="J36" s="2">
        <f t="shared" si="0"/>
        <v>6718.8827783184388</v>
      </c>
      <c r="K36" s="2">
        <f t="shared" si="0"/>
        <v>6886.8548477763989</v>
      </c>
      <c r="L36" s="2">
        <f t="shared" si="0"/>
        <v>7059.0262189708083</v>
      </c>
      <c r="M36" s="2">
        <f t="shared" si="0"/>
        <v>7235.5018744450781</v>
      </c>
      <c r="N36" s="2">
        <f t="shared" si="0"/>
        <v>7416.389421306204</v>
      </c>
      <c r="O36" s="2">
        <f t="shared" si="0"/>
        <v>7601.7991568388588</v>
      </c>
      <c r="P36" s="2">
        <f t="shared" si="0"/>
        <v>7791.8441357598294</v>
      </c>
      <c r="Q36" s="2">
        <f t="shared" si="0"/>
        <v>7986.640239153824</v>
      </c>
      <c r="R36" s="2">
        <f t="shared" si="0"/>
        <v>8186.3062451326687</v>
      </c>
      <c r="S36" s="2">
        <f t="shared" si="0"/>
        <v>8390.9639012609841</v>
      </c>
      <c r="T36" s="2">
        <f t="shared" si="0"/>
        <v>8600.7379987925087</v>
      </c>
      <c r="U36" s="2">
        <f t="shared" si="1"/>
        <v>8815.7564487623204</v>
      </c>
      <c r="V36" s="2">
        <f t="shared" si="1"/>
        <v>9036.1503599813768</v>
      </c>
      <c r="W36" s="2">
        <f t="shared" si="1"/>
        <v>9262.0541189809101</v>
      </c>
      <c r="X36" s="2">
        <f t="shared" si="1"/>
        <v>9493.6054719554322</v>
      </c>
      <c r="Y36" s="2">
        <f t="shared" si="1"/>
        <v>9730.9456087543167</v>
      </c>
      <c r="Z36" s="2">
        <f t="shared" si="1"/>
        <v>9974.2192489731733</v>
      </c>
      <c r="AA36" s="2">
        <f t="shared" si="1"/>
        <v>10223.574730197503</v>
      </c>
    </row>
    <row r="37" spans="1:27" x14ac:dyDescent="0.25">
      <c r="A37" t="s">
        <v>7</v>
      </c>
      <c r="C37" s="2">
        <f>SUM(C35:C36)</f>
        <v>17500.260624999999</v>
      </c>
      <c r="D37" s="2">
        <f t="shared" ref="D37:AA37" si="2">SUM(D35:D36)</f>
        <v>17937.767140624997</v>
      </c>
      <c r="E37" s="2">
        <f t="shared" si="2"/>
        <v>18386.211319140624</v>
      </c>
      <c r="F37" s="2">
        <f t="shared" si="2"/>
        <v>18845.866602119135</v>
      </c>
      <c r="G37" s="2">
        <f t="shared" si="2"/>
        <v>19317.013267172111</v>
      </c>
      <c r="H37" s="2">
        <f t="shared" si="2"/>
        <v>19799.938598851411</v>
      </c>
      <c r="I37" s="24">
        <f t="shared" si="2"/>
        <v>20294.937063822697</v>
      </c>
      <c r="J37" s="2">
        <f t="shared" si="2"/>
        <v>20802.310490418262</v>
      </c>
      <c r="K37" s="2">
        <f t="shared" si="2"/>
        <v>21322.36825267872</v>
      </c>
      <c r="L37" s="2">
        <f t="shared" si="2"/>
        <v>21855.427458995684</v>
      </c>
      <c r="M37" s="2">
        <f t="shared" si="2"/>
        <v>22401.813145470576</v>
      </c>
      <c r="N37" s="2">
        <f t="shared" si="2"/>
        <v>22961.858474107339</v>
      </c>
      <c r="O37" s="2">
        <f t="shared" si="2"/>
        <v>23535.904935960021</v>
      </c>
      <c r="P37" s="2">
        <f t="shared" si="2"/>
        <v>24124.302559359021</v>
      </c>
      <c r="Q37" s="2">
        <f t="shared" si="2"/>
        <v>24727.410123342994</v>
      </c>
      <c r="R37" s="2">
        <f t="shared" si="2"/>
        <v>25345.595376426565</v>
      </c>
      <c r="S37" s="2">
        <f t="shared" si="2"/>
        <v>25979.235260837224</v>
      </c>
      <c r="T37" s="2">
        <f t="shared" si="2"/>
        <v>26628.716142358153</v>
      </c>
      <c r="U37" s="2">
        <f t="shared" si="2"/>
        <v>27294.434045917104</v>
      </c>
      <c r="V37" s="2">
        <f t="shared" si="2"/>
        <v>27976.794897065029</v>
      </c>
      <c r="W37" s="2">
        <f t="shared" si="2"/>
        <v>28676.214769491649</v>
      </c>
      <c r="X37" s="2">
        <f t="shared" si="2"/>
        <v>29393.12013872894</v>
      </c>
      <c r="Y37" s="2">
        <f t="shared" si="2"/>
        <v>30127.948142197158</v>
      </c>
      <c r="Z37" s="2">
        <f t="shared" si="2"/>
        <v>30881.146845752082</v>
      </c>
      <c r="AA37" s="2">
        <f t="shared" si="2"/>
        <v>31653.175516895884</v>
      </c>
    </row>
    <row r="38" spans="1:27" x14ac:dyDescent="0.25">
      <c r="C38" s="2"/>
      <c r="D38" s="2"/>
      <c r="E38" s="2"/>
      <c r="F38" s="2"/>
      <c r="G38" s="2"/>
      <c r="H38" s="2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t="s">
        <v>51</v>
      </c>
      <c r="C39" s="2">
        <f>16491*1.025^2</f>
        <v>17325.856874999998</v>
      </c>
      <c r="D39" s="2">
        <f>C39*1.025</f>
        <v>17759.003296874995</v>
      </c>
      <c r="E39" s="2">
        <f t="shared" ref="E39:AA40" si="3">D39*1.025</f>
        <v>18202.978379296866</v>
      </c>
      <c r="F39" s="2">
        <f t="shared" si="3"/>
        <v>18658.052838779287</v>
      </c>
      <c r="G39" s="2">
        <f t="shared" si="3"/>
        <v>19124.504159748769</v>
      </c>
      <c r="H39" s="2">
        <f t="shared" si="3"/>
        <v>19602.616763742488</v>
      </c>
      <c r="I39" s="24">
        <f t="shared" si="3"/>
        <v>20092.682182836048</v>
      </c>
      <c r="J39" s="2">
        <f t="shared" si="3"/>
        <v>20594.999237406948</v>
      </c>
      <c r="K39" s="2">
        <f t="shared" si="3"/>
        <v>21109.87421834212</v>
      </c>
      <c r="L39" s="2">
        <f t="shared" si="3"/>
        <v>21637.62107380067</v>
      </c>
      <c r="M39" s="2">
        <f t="shared" si="3"/>
        <v>22178.561600645684</v>
      </c>
      <c r="N39" s="2">
        <f t="shared" si="3"/>
        <v>22733.025640661825</v>
      </c>
      <c r="O39" s="2">
        <f t="shared" si="3"/>
        <v>23301.35128167837</v>
      </c>
      <c r="P39" s="2">
        <f t="shared" si="3"/>
        <v>23883.885063720325</v>
      </c>
      <c r="Q39" s="2">
        <f t="shared" si="3"/>
        <v>24480.982190313331</v>
      </c>
      <c r="R39" s="2">
        <f t="shared" si="3"/>
        <v>25093.006745071161</v>
      </c>
      <c r="S39" s="2">
        <f t="shared" si="3"/>
        <v>25720.331913697937</v>
      </c>
      <c r="T39" s="2">
        <f t="shared" si="3"/>
        <v>26363.340211540384</v>
      </c>
      <c r="U39" s="2">
        <f t="shared" si="3"/>
        <v>27022.423716828893</v>
      </c>
      <c r="V39" s="2">
        <f t="shared" si="3"/>
        <v>27697.984309749612</v>
      </c>
      <c r="W39" s="2">
        <f t="shared" si="3"/>
        <v>28390.433917493348</v>
      </c>
      <c r="X39" s="2">
        <f t="shared" si="3"/>
        <v>29100.194765430679</v>
      </c>
      <c r="Y39" s="2">
        <f t="shared" si="3"/>
        <v>29827.699634566445</v>
      </c>
      <c r="Z39" s="2">
        <f t="shared" si="3"/>
        <v>30573.392125430604</v>
      </c>
      <c r="AA39" s="2">
        <f t="shared" si="3"/>
        <v>31337.726928566368</v>
      </c>
    </row>
    <row r="40" spans="1:27" x14ac:dyDescent="0.25">
      <c r="A40" t="s">
        <v>14</v>
      </c>
      <c r="C40" s="2">
        <f>20758.07*1.025^2</f>
        <v>21808.94729375</v>
      </c>
      <c r="D40" s="2">
        <f>C40*1.025</f>
        <v>22354.170976093748</v>
      </c>
      <c r="E40" s="2">
        <f t="shared" si="3"/>
        <v>22913.025250496092</v>
      </c>
      <c r="F40" s="2">
        <f t="shared" si="3"/>
        <v>23485.850881758492</v>
      </c>
      <c r="G40" s="2">
        <f t="shared" si="3"/>
        <v>24072.997153802451</v>
      </c>
      <c r="H40" s="2">
        <f t="shared" si="3"/>
        <v>24674.822082647512</v>
      </c>
      <c r="I40" s="24">
        <f t="shared" si="3"/>
        <v>25291.692634713698</v>
      </c>
      <c r="J40" s="2">
        <f t="shared" si="3"/>
        <v>25923.984950581536</v>
      </c>
      <c r="K40" s="2">
        <f t="shared" si="3"/>
        <v>26572.084574346074</v>
      </c>
      <c r="L40" s="2">
        <f t="shared" si="3"/>
        <v>27236.386688704722</v>
      </c>
      <c r="M40" s="2">
        <f t="shared" si="3"/>
        <v>27917.296355922339</v>
      </c>
      <c r="N40" s="2">
        <f t="shared" si="3"/>
        <v>28615.228764820396</v>
      </c>
      <c r="O40" s="2">
        <f t="shared" si="3"/>
        <v>29330.609483940905</v>
      </c>
      <c r="P40" s="2">
        <f t="shared" si="3"/>
        <v>30063.874721039425</v>
      </c>
      <c r="Q40" s="2">
        <f t="shared" si="3"/>
        <v>30815.471589065408</v>
      </c>
      <c r="R40" s="2">
        <f t="shared" si="3"/>
        <v>31585.85837879204</v>
      </c>
      <c r="S40" s="2">
        <f t="shared" si="3"/>
        <v>32375.504838261837</v>
      </c>
      <c r="T40" s="2">
        <f t="shared" si="3"/>
        <v>33184.892459218383</v>
      </c>
      <c r="U40" s="2">
        <f t="shared" si="3"/>
        <v>34014.514770698843</v>
      </c>
      <c r="V40" s="2">
        <f t="shared" si="3"/>
        <v>34864.877639966311</v>
      </c>
      <c r="W40" s="2">
        <f t="shared" si="3"/>
        <v>35736.499580965465</v>
      </c>
      <c r="X40" s="2">
        <f t="shared" si="3"/>
        <v>36629.912070489598</v>
      </c>
      <c r="Y40" s="2">
        <f t="shared" si="3"/>
        <v>37545.659872251832</v>
      </c>
      <c r="Z40" s="2">
        <f t="shared" si="3"/>
        <v>38484.301369058121</v>
      </c>
      <c r="AA40" s="2">
        <f t="shared" si="3"/>
        <v>39446.408903284573</v>
      </c>
    </row>
    <row r="41" spans="1:27" x14ac:dyDescent="0.25">
      <c r="C41" s="2"/>
      <c r="D41" s="2"/>
      <c r="E41" s="2"/>
      <c r="F41" s="2"/>
      <c r="G41" s="2"/>
      <c r="H41" s="2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8" t="s">
        <v>61</v>
      </c>
      <c r="C42" s="2"/>
      <c r="D42" s="2"/>
      <c r="E42" s="2"/>
      <c r="F42" s="2"/>
      <c r="G42" s="2"/>
      <c r="H42" s="2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t="s">
        <v>42</v>
      </c>
      <c r="C43" s="2">
        <f>-PMT(0.08,10,C35)</f>
        <v>1765.6861997037886</v>
      </c>
      <c r="D43" s="2">
        <f t="shared" ref="D43:AA48" si="4">-PMT(0.08,10,D35)</f>
        <v>1809.8283546963833</v>
      </c>
      <c r="E43" s="2">
        <f t="shared" si="4"/>
        <v>1855.0740635637924</v>
      </c>
      <c r="F43" s="2">
        <f t="shared" si="4"/>
        <v>1901.4509151528873</v>
      </c>
      <c r="G43" s="2">
        <f t="shared" si="4"/>
        <v>1948.9871880317094</v>
      </c>
      <c r="H43" s="2">
        <f t="shared" si="4"/>
        <v>1997.7118677325018</v>
      </c>
      <c r="I43" s="2">
        <f t="shared" si="4"/>
        <v>2047.6546644258142</v>
      </c>
      <c r="J43" s="2">
        <f t="shared" si="4"/>
        <v>2098.8460310364594</v>
      </c>
      <c r="K43" s="2">
        <f t="shared" si="4"/>
        <v>2151.317181812371</v>
      </c>
      <c r="L43" s="2">
        <f t="shared" si="4"/>
        <v>2205.1001113576799</v>
      </c>
      <c r="M43" s="2">
        <f t="shared" si="4"/>
        <v>2260.2276141416219</v>
      </c>
      <c r="N43" s="2">
        <f t="shared" si="4"/>
        <v>2316.7333044951624</v>
      </c>
      <c r="O43" s="2">
        <f t="shared" si="4"/>
        <v>2374.6516371075413</v>
      </c>
      <c r="P43" s="2">
        <f t="shared" si="4"/>
        <v>2434.0179280352295</v>
      </c>
      <c r="Q43" s="2">
        <f t="shared" si="4"/>
        <v>2494.8683762361102</v>
      </c>
      <c r="R43" s="2">
        <f t="shared" si="4"/>
        <v>2557.2400856420127</v>
      </c>
      <c r="S43" s="2">
        <f t="shared" si="4"/>
        <v>2621.1710877830624</v>
      </c>
      <c r="T43" s="2">
        <f t="shared" si="4"/>
        <v>2686.7003649776389</v>
      </c>
      <c r="U43" s="2">
        <f t="shared" si="4"/>
        <v>2753.867874102079</v>
      </c>
      <c r="V43" s="2">
        <f t="shared" si="4"/>
        <v>2822.7145709546312</v>
      </c>
      <c r="W43" s="2">
        <f t="shared" si="4"/>
        <v>2893.282435228497</v>
      </c>
      <c r="X43" s="2">
        <f t="shared" si="4"/>
        <v>2965.6144961092086</v>
      </c>
      <c r="Y43" s="2">
        <f t="shared" si="4"/>
        <v>3039.7548585119384</v>
      </c>
      <c r="Z43" s="2">
        <f t="shared" si="4"/>
        <v>3115.7487299747363</v>
      </c>
      <c r="AA43" s="2">
        <f t="shared" si="4"/>
        <v>3193.6424482241046</v>
      </c>
    </row>
    <row r="44" spans="1:27" x14ac:dyDescent="0.25">
      <c r="A44" t="s">
        <v>67</v>
      </c>
      <c r="C44" s="2">
        <f t="shared" ref="C44:R48" si="5">-PMT(0.08,10,C36)</f>
        <v>842.36869330552281</v>
      </c>
      <c r="D44" s="2">
        <f t="shared" si="5"/>
        <v>863.42791063816082</v>
      </c>
      <c r="E44" s="2">
        <f t="shared" si="5"/>
        <v>885.01360840411485</v>
      </c>
      <c r="F44" s="2">
        <f t="shared" si="5"/>
        <v>907.1389486142175</v>
      </c>
      <c r="G44" s="2">
        <f t="shared" si="5"/>
        <v>929.81742232957288</v>
      </c>
      <c r="H44" s="2">
        <f t="shared" si="5"/>
        <v>953.06285788781213</v>
      </c>
      <c r="I44" s="2">
        <f t="shared" si="5"/>
        <v>976.88942933500732</v>
      </c>
      <c r="J44" s="2">
        <f t="shared" si="5"/>
        <v>1001.3116650683825</v>
      </c>
      <c r="K44" s="2">
        <f t="shared" si="5"/>
        <v>1026.3444566950918</v>
      </c>
      <c r="L44" s="2">
        <f t="shared" si="5"/>
        <v>1052.003068112469</v>
      </c>
      <c r="M44" s="2">
        <f t="shared" si="5"/>
        <v>1078.3031448152808</v>
      </c>
      <c r="N44" s="2">
        <f t="shared" si="5"/>
        <v>1105.2607234356626</v>
      </c>
      <c r="O44" s="2">
        <f t="shared" si="5"/>
        <v>1132.8922415215541</v>
      </c>
      <c r="P44" s="2">
        <f t="shared" si="5"/>
        <v>1161.2145475595928</v>
      </c>
      <c r="Q44" s="2">
        <f t="shared" si="5"/>
        <v>1190.2449112485826</v>
      </c>
      <c r="R44" s="2">
        <f t="shared" si="5"/>
        <v>1220.001034029797</v>
      </c>
      <c r="S44" s="2">
        <f t="shared" si="4"/>
        <v>1250.5010598805416</v>
      </c>
      <c r="T44" s="2">
        <f t="shared" si="4"/>
        <v>1281.7635863775552</v>
      </c>
      <c r="U44" s="2">
        <f t="shared" si="4"/>
        <v>1313.8076760369938</v>
      </c>
      <c r="V44" s="2">
        <f t="shared" si="4"/>
        <v>1346.6528679379185</v>
      </c>
      <c r="W44" s="2">
        <f t="shared" si="4"/>
        <v>1380.3191896363662</v>
      </c>
      <c r="X44" s="2">
        <f t="shared" si="4"/>
        <v>1414.8271693772754</v>
      </c>
      <c r="Y44" s="2">
        <f t="shared" si="4"/>
        <v>1450.1978486117073</v>
      </c>
      <c r="Z44" s="2">
        <f t="shared" si="4"/>
        <v>1486.4527948269997</v>
      </c>
      <c r="AA44" s="2">
        <f t="shared" si="4"/>
        <v>1523.6141146976745</v>
      </c>
    </row>
    <row r="45" spans="1:27" x14ac:dyDescent="0.25">
      <c r="A45" t="s">
        <v>7</v>
      </c>
      <c r="C45" s="10">
        <f t="shared" si="5"/>
        <v>2608.0548930093109</v>
      </c>
      <c r="D45" s="10">
        <f t="shared" si="4"/>
        <v>2673.256265334544</v>
      </c>
      <c r="E45" s="10">
        <f t="shared" si="4"/>
        <v>2740.0876719679077</v>
      </c>
      <c r="F45" s="10">
        <f t="shared" si="4"/>
        <v>2808.5898637671048</v>
      </c>
      <c r="G45" s="10">
        <f t="shared" si="4"/>
        <v>2878.8046103612819</v>
      </c>
      <c r="H45" s="10">
        <f t="shared" si="4"/>
        <v>2950.7747256203138</v>
      </c>
      <c r="I45" s="10">
        <f t="shared" si="4"/>
        <v>3024.5440937608214</v>
      </c>
      <c r="J45" s="10">
        <f t="shared" si="4"/>
        <v>3100.1576961048413</v>
      </c>
      <c r="K45" s="10">
        <f t="shared" si="4"/>
        <v>3177.6616385074631</v>
      </c>
      <c r="L45" s="10">
        <f t="shared" si="4"/>
        <v>3257.1031794701489</v>
      </c>
      <c r="M45" s="10">
        <f t="shared" si="4"/>
        <v>3338.5307589569024</v>
      </c>
      <c r="N45" s="10">
        <f t="shared" si="4"/>
        <v>3421.9940279308248</v>
      </c>
      <c r="O45" s="10">
        <f t="shared" si="4"/>
        <v>3507.5438786290952</v>
      </c>
      <c r="P45" s="10">
        <f t="shared" si="4"/>
        <v>3595.2324755948225</v>
      </c>
      <c r="Q45" s="10">
        <f t="shared" si="4"/>
        <v>3685.113287484693</v>
      </c>
      <c r="R45" s="10">
        <f t="shared" si="4"/>
        <v>3777.2411196718099</v>
      </c>
      <c r="S45" s="10">
        <f t="shared" si="4"/>
        <v>3871.6721476636044</v>
      </c>
      <c r="T45" s="10">
        <f t="shared" si="4"/>
        <v>3968.4639513551938</v>
      </c>
      <c r="U45" s="10">
        <f t="shared" si="4"/>
        <v>4067.675550139073</v>
      </c>
      <c r="V45" s="10">
        <f t="shared" si="4"/>
        <v>4169.3674388925501</v>
      </c>
      <c r="W45" s="10">
        <f t="shared" si="4"/>
        <v>4273.601624864863</v>
      </c>
      <c r="X45" s="10">
        <f t="shared" si="4"/>
        <v>4380.4416654864845</v>
      </c>
      <c r="Y45" s="10">
        <f t="shared" si="4"/>
        <v>4489.9527071236453</v>
      </c>
      <c r="Z45" s="10">
        <f t="shared" si="4"/>
        <v>4602.201524801736</v>
      </c>
      <c r="AA45" s="10">
        <f t="shared" si="4"/>
        <v>4717.2565629217788</v>
      </c>
    </row>
    <row r="46" spans="1:27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t="s">
        <v>51</v>
      </c>
      <c r="C47" s="2">
        <f>-PMT(0.08,10,C39)</f>
        <v>2582.0635913199585</v>
      </c>
      <c r="D47" s="2">
        <f t="shared" si="4"/>
        <v>2646.6151811029572</v>
      </c>
      <c r="E47" s="2">
        <f t="shared" si="4"/>
        <v>2712.7805606305301</v>
      </c>
      <c r="F47" s="2">
        <f t="shared" si="4"/>
        <v>2780.6000746462937</v>
      </c>
      <c r="G47" s="2">
        <f t="shared" si="4"/>
        <v>2850.1150765124512</v>
      </c>
      <c r="H47" s="2">
        <f t="shared" si="4"/>
        <v>2921.3679534252624</v>
      </c>
      <c r="I47" s="2">
        <f t="shared" si="4"/>
        <v>2994.4021522608937</v>
      </c>
      <c r="J47" s="2">
        <f t="shared" si="4"/>
        <v>3069.2622060674157</v>
      </c>
      <c r="K47" s="2">
        <f t="shared" si="4"/>
        <v>3145.9937612191006</v>
      </c>
      <c r="L47" s="2">
        <f t="shared" si="4"/>
        <v>3224.6436052495778</v>
      </c>
      <c r="M47" s="2">
        <f t="shared" si="4"/>
        <v>3305.259695380817</v>
      </c>
      <c r="N47" s="2">
        <f t="shared" si="4"/>
        <v>3387.8911877653372</v>
      </c>
      <c r="O47" s="2">
        <f t="shared" si="4"/>
        <v>3472.5884674594704</v>
      </c>
      <c r="P47" s="2">
        <f t="shared" si="4"/>
        <v>3559.4031791459565</v>
      </c>
      <c r="Q47" s="2">
        <f t="shared" si="4"/>
        <v>3648.388258624605</v>
      </c>
      <c r="R47" s="2">
        <f t="shared" si="4"/>
        <v>3739.5979650902195</v>
      </c>
      <c r="S47" s="2">
        <f t="shared" si="4"/>
        <v>3833.0879142174749</v>
      </c>
      <c r="T47" s="2">
        <f t="shared" si="4"/>
        <v>3928.9151120729116</v>
      </c>
      <c r="U47" s="2">
        <f t="shared" si="4"/>
        <v>4027.1379898747341</v>
      </c>
      <c r="V47" s="2">
        <f t="shared" si="4"/>
        <v>4127.8164396216016</v>
      </c>
      <c r="W47" s="2">
        <f t="shared" si="4"/>
        <v>4231.0118506121416</v>
      </c>
      <c r="X47" s="2">
        <f t="shared" si="4"/>
        <v>4336.7871468774447</v>
      </c>
      <c r="Y47" s="2">
        <f t="shared" si="4"/>
        <v>4445.2068255493805</v>
      </c>
      <c r="Z47" s="2">
        <f t="shared" si="4"/>
        <v>4556.3369961881144</v>
      </c>
      <c r="AA47" s="2">
        <f t="shared" si="4"/>
        <v>4670.2454210928172</v>
      </c>
    </row>
    <row r="48" spans="1:27" x14ac:dyDescent="0.25">
      <c r="A48" t="s">
        <v>14</v>
      </c>
      <c r="C48" s="2">
        <f t="shared" si="5"/>
        <v>3250.1762642090289</v>
      </c>
      <c r="D48" s="2">
        <f t="shared" si="4"/>
        <v>3331.4306708142544</v>
      </c>
      <c r="E48" s="2">
        <f t="shared" si="4"/>
        <v>3414.7164375846105</v>
      </c>
      <c r="F48" s="2">
        <f t="shared" si="4"/>
        <v>3500.0843485242258</v>
      </c>
      <c r="G48" s="2">
        <f t="shared" si="4"/>
        <v>3587.5864572373307</v>
      </c>
      <c r="H48" s="2">
        <f t="shared" si="4"/>
        <v>3677.2761186682642</v>
      </c>
      <c r="I48" s="2">
        <f t="shared" si="4"/>
        <v>3769.2080216349705</v>
      </c>
      <c r="J48" s="2">
        <f t="shared" si="4"/>
        <v>3863.4382221758442</v>
      </c>
      <c r="K48" s="2">
        <f t="shared" si="4"/>
        <v>3960.0241777302404</v>
      </c>
      <c r="L48" s="2">
        <f t="shared" si="4"/>
        <v>4059.0247821734956</v>
      </c>
      <c r="M48" s="2">
        <f t="shared" si="4"/>
        <v>4160.5004017278325</v>
      </c>
      <c r="N48" s="2">
        <f t="shared" si="4"/>
        <v>4264.5129117710285</v>
      </c>
      <c r="O48" s="2">
        <f t="shared" si="4"/>
        <v>4371.1257345653039</v>
      </c>
      <c r="P48" s="2">
        <f t="shared" si="4"/>
        <v>4480.403877929436</v>
      </c>
      <c r="Q48" s="2">
        <f t="shared" si="4"/>
        <v>4592.4139748776715</v>
      </c>
      <c r="R48" s="2">
        <f t="shared" si="4"/>
        <v>4707.2243242496133</v>
      </c>
      <c r="S48" s="2">
        <f t="shared" si="4"/>
        <v>4824.9049323558529</v>
      </c>
      <c r="T48" s="2">
        <f t="shared" si="4"/>
        <v>4945.5275556647493</v>
      </c>
      <c r="U48" s="2">
        <f t="shared" si="4"/>
        <v>5069.1657445563678</v>
      </c>
      <c r="V48" s="2">
        <f t="shared" si="4"/>
        <v>5195.8948881702763</v>
      </c>
      <c r="W48" s="2">
        <f t="shared" si="4"/>
        <v>5325.7922603745328</v>
      </c>
      <c r="X48" s="2">
        <f t="shared" si="4"/>
        <v>5458.9370668838956</v>
      </c>
      <c r="Y48" s="2">
        <f t="shared" si="4"/>
        <v>5595.4104935559926</v>
      </c>
      <c r="Z48" s="2">
        <f t="shared" si="4"/>
        <v>5735.295755894891</v>
      </c>
      <c r="AA48" s="2">
        <f t="shared" si="4"/>
        <v>5878.678149792263</v>
      </c>
    </row>
    <row r="49" spans="1:27" x14ac:dyDescent="0.25">
      <c r="C49" s="2"/>
      <c r="D49" s="2"/>
      <c r="E49" s="2"/>
      <c r="F49" s="2"/>
      <c r="G49" s="2"/>
      <c r="H49" s="2"/>
      <c r="I49" s="2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1" spans="1:27" x14ac:dyDescent="0.25">
      <c r="A51" t="s">
        <v>99</v>
      </c>
    </row>
    <row r="52" spans="1:27" x14ac:dyDescent="0.25">
      <c r="A52" t="s">
        <v>68</v>
      </c>
    </row>
    <row r="53" spans="1:27" x14ac:dyDescent="0.25">
      <c r="A53" t="s">
        <v>51</v>
      </c>
      <c r="C53" s="2">
        <v>7800</v>
      </c>
      <c r="D53" s="2">
        <f>C53*1.025</f>
        <v>7994.9999999999991</v>
      </c>
      <c r="E53" s="2">
        <f t="shared" ref="E53:AA53" si="6">D53*1.025</f>
        <v>8194.8749999999982</v>
      </c>
      <c r="F53" s="2">
        <f t="shared" si="6"/>
        <v>8399.7468749999971</v>
      </c>
      <c r="G53" s="2">
        <f t="shared" si="6"/>
        <v>8609.7405468749967</v>
      </c>
      <c r="H53" s="2">
        <f t="shared" si="6"/>
        <v>8824.9840605468708</v>
      </c>
      <c r="I53" s="2">
        <f t="shared" si="6"/>
        <v>9045.608662060542</v>
      </c>
      <c r="J53" s="2">
        <f t="shared" si="6"/>
        <v>9271.7488786120539</v>
      </c>
      <c r="K53" s="2">
        <f t="shared" si="6"/>
        <v>9503.5426005773552</v>
      </c>
      <c r="L53" s="2">
        <f t="shared" si="6"/>
        <v>9741.1311655917889</v>
      </c>
      <c r="M53" s="2">
        <f t="shared" si="6"/>
        <v>9984.659444731582</v>
      </c>
      <c r="N53" s="2">
        <f t="shared" si="6"/>
        <v>10234.27593084987</v>
      </c>
      <c r="O53" s="2">
        <f t="shared" si="6"/>
        <v>10490.132829121116</v>
      </c>
      <c r="P53" s="2">
        <f t="shared" si="6"/>
        <v>10752.386149849142</v>
      </c>
      <c r="Q53" s="2">
        <f t="shared" si="6"/>
        <v>11021.19580359537</v>
      </c>
      <c r="R53" s="2">
        <f t="shared" si="6"/>
        <v>11296.725698685254</v>
      </c>
      <c r="S53" s="2">
        <f t="shared" si="6"/>
        <v>11579.143841152383</v>
      </c>
      <c r="T53" s="2">
        <f t="shared" si="6"/>
        <v>11868.622437181191</v>
      </c>
      <c r="U53" s="2">
        <f t="shared" si="6"/>
        <v>12165.337998110721</v>
      </c>
      <c r="V53" s="2">
        <f t="shared" si="6"/>
        <v>12469.471448063488</v>
      </c>
      <c r="W53" s="2">
        <f t="shared" si="6"/>
        <v>12781.208234265074</v>
      </c>
      <c r="X53" s="2">
        <f t="shared" si="6"/>
        <v>13100.738440121699</v>
      </c>
      <c r="Y53" s="2">
        <f t="shared" si="6"/>
        <v>13428.25690112474</v>
      </c>
      <c r="Z53" s="2">
        <f t="shared" si="6"/>
        <v>13763.963323652857</v>
      </c>
      <c r="AA53" s="2">
        <f t="shared" si="6"/>
        <v>14108.062406744177</v>
      </c>
    </row>
    <row r="54" spans="1:27" x14ac:dyDescent="0.25">
      <c r="A54" t="s">
        <v>14</v>
      </c>
      <c r="C54" s="2">
        <v>9425</v>
      </c>
      <c r="D54" s="2">
        <f>C54*1.025</f>
        <v>9660.625</v>
      </c>
      <c r="E54" s="2">
        <f t="shared" ref="E54:AA54" si="7">D54*1.025</f>
        <v>9902.140625</v>
      </c>
      <c r="F54" s="2">
        <f t="shared" si="7"/>
        <v>10149.694140624999</v>
      </c>
      <c r="G54" s="2">
        <f t="shared" si="7"/>
        <v>10403.436494140624</v>
      </c>
      <c r="H54" s="2">
        <f t="shared" si="7"/>
        <v>10663.522406494138</v>
      </c>
      <c r="I54" s="2">
        <f t="shared" si="7"/>
        <v>10930.11046665649</v>
      </c>
      <c r="J54" s="2">
        <f t="shared" si="7"/>
        <v>11203.363228322902</v>
      </c>
      <c r="K54" s="2">
        <f t="shared" si="7"/>
        <v>11483.447309030973</v>
      </c>
      <c r="L54" s="2">
        <f t="shared" si="7"/>
        <v>11770.533491756747</v>
      </c>
      <c r="M54" s="2">
        <f t="shared" si="7"/>
        <v>12064.796829050665</v>
      </c>
      <c r="N54" s="2">
        <f t="shared" si="7"/>
        <v>12366.41674977693</v>
      </c>
      <c r="O54" s="2">
        <f t="shared" si="7"/>
        <v>12675.577168521353</v>
      </c>
      <c r="P54" s="2">
        <f t="shared" si="7"/>
        <v>12992.466597734387</v>
      </c>
      <c r="Q54" s="2">
        <f t="shared" si="7"/>
        <v>13317.278262677744</v>
      </c>
      <c r="R54" s="2">
        <f t="shared" si="7"/>
        <v>13650.210219244687</v>
      </c>
      <c r="S54" s="2">
        <f t="shared" si="7"/>
        <v>13991.465474725803</v>
      </c>
      <c r="T54" s="2">
        <f t="shared" si="7"/>
        <v>14341.252111593947</v>
      </c>
      <c r="U54" s="2">
        <f t="shared" si="7"/>
        <v>14699.783414383795</v>
      </c>
      <c r="V54" s="2">
        <f t="shared" si="7"/>
        <v>15067.277999743388</v>
      </c>
      <c r="W54" s="2">
        <f t="shared" si="7"/>
        <v>15443.959949736971</v>
      </c>
      <c r="X54" s="2">
        <f t="shared" si="7"/>
        <v>15830.058948480393</v>
      </c>
      <c r="Y54" s="2">
        <f t="shared" si="7"/>
        <v>16225.810422192402</v>
      </c>
      <c r="Z54" s="2">
        <f t="shared" si="7"/>
        <v>16631.455682747212</v>
      </c>
      <c r="AA54" s="2">
        <f t="shared" si="7"/>
        <v>17047.242074815891</v>
      </c>
    </row>
    <row r="56" spans="1:27" x14ac:dyDescent="0.25">
      <c r="A56" t="s">
        <v>61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t="s">
        <v>51</v>
      </c>
      <c r="C57" s="2">
        <f>-PMT(0.08,10,C53)</f>
        <v>1162.4300118371882</v>
      </c>
      <c r="D57" s="2">
        <f t="shared" ref="D57:AA58" si="8">-PMT(0.08,10,D53)</f>
        <v>1191.4907621331179</v>
      </c>
      <c r="E57" s="2">
        <f t="shared" si="8"/>
        <v>1221.2780311864456</v>
      </c>
      <c r="F57" s="2">
        <f t="shared" si="8"/>
        <v>1251.8099819661065</v>
      </c>
      <c r="G57" s="2">
        <f t="shared" si="8"/>
        <v>1283.1052315152592</v>
      </c>
      <c r="H57" s="2">
        <f t="shared" si="8"/>
        <v>1315.1828623031406</v>
      </c>
      <c r="I57" s="2">
        <f t="shared" si="8"/>
        <v>1348.062433860719</v>
      </c>
      <c r="J57" s="2">
        <f t="shared" si="8"/>
        <v>1381.7639947072366</v>
      </c>
      <c r="K57" s="2">
        <f t="shared" si="8"/>
        <v>1416.3080945749177</v>
      </c>
      <c r="L57" s="2">
        <f t="shared" si="8"/>
        <v>1451.7157969392906</v>
      </c>
      <c r="M57" s="2">
        <f t="shared" si="8"/>
        <v>1488.0086918627724</v>
      </c>
      <c r="N57" s="2">
        <f t="shared" si="8"/>
        <v>1525.2089091593418</v>
      </c>
      <c r="O57" s="2">
        <f t="shared" si="8"/>
        <v>1563.339131888325</v>
      </c>
      <c r="P57" s="2">
        <f t="shared" si="8"/>
        <v>1602.4226101855329</v>
      </c>
      <c r="Q57" s="2">
        <f t="shared" si="8"/>
        <v>1642.4831754401712</v>
      </c>
      <c r="R57" s="2">
        <f t="shared" si="8"/>
        <v>1683.5452548261753</v>
      </c>
      <c r="S57" s="2">
        <f t="shared" si="8"/>
        <v>1725.6338861968295</v>
      </c>
      <c r="T57" s="2">
        <f t="shared" si="8"/>
        <v>1768.77473335175</v>
      </c>
      <c r="U57" s="2">
        <f t="shared" si="8"/>
        <v>1812.9941016855437</v>
      </c>
      <c r="V57" s="2">
        <f t="shared" si="8"/>
        <v>1858.3189542276823</v>
      </c>
      <c r="W57" s="2">
        <f t="shared" si="8"/>
        <v>1904.7769280833741</v>
      </c>
      <c r="X57" s="2">
        <f t="shared" si="8"/>
        <v>1952.3963512854582</v>
      </c>
      <c r="Y57" s="2">
        <f t="shared" si="8"/>
        <v>2001.2062600675943</v>
      </c>
      <c r="Z57" s="2">
        <f t="shared" si="8"/>
        <v>2051.2364165692843</v>
      </c>
      <c r="AA57" s="2">
        <f t="shared" si="8"/>
        <v>2102.5173269835159</v>
      </c>
    </row>
    <row r="58" spans="1:27" x14ac:dyDescent="0.25">
      <c r="A58" t="s">
        <v>14</v>
      </c>
      <c r="C58" s="2">
        <f>-PMT(0.08,10,C54)</f>
        <v>1404.6029309699359</v>
      </c>
      <c r="D58" s="2">
        <f t="shared" si="8"/>
        <v>1439.7180042441842</v>
      </c>
      <c r="E58" s="2">
        <f t="shared" si="8"/>
        <v>1475.7109543502886</v>
      </c>
      <c r="F58" s="2">
        <f t="shared" si="8"/>
        <v>1512.6037282090456</v>
      </c>
      <c r="G58" s="2">
        <f t="shared" si="8"/>
        <v>1550.4188214142721</v>
      </c>
      <c r="H58" s="2">
        <f t="shared" si="8"/>
        <v>1589.1792919496284</v>
      </c>
      <c r="I58" s="2">
        <f t="shared" si="8"/>
        <v>1628.9087742483689</v>
      </c>
      <c r="J58" s="2">
        <f t="shared" si="8"/>
        <v>1669.6314936045783</v>
      </c>
      <c r="K58" s="2">
        <f t="shared" si="8"/>
        <v>1711.3722809446924</v>
      </c>
      <c r="L58" s="2">
        <f t="shared" si="8"/>
        <v>1754.1565879683099</v>
      </c>
      <c r="M58" s="2">
        <f t="shared" si="8"/>
        <v>1798.0105026675174</v>
      </c>
      <c r="N58" s="2">
        <f t="shared" si="8"/>
        <v>1842.9607652342052</v>
      </c>
      <c r="O58" s="2">
        <f t="shared" si="8"/>
        <v>1889.03478436506</v>
      </c>
      <c r="P58" s="2">
        <f t="shared" si="8"/>
        <v>1936.2606539741867</v>
      </c>
      <c r="Q58" s="2">
        <f t="shared" si="8"/>
        <v>1984.6671703235409</v>
      </c>
      <c r="R58" s="2">
        <f t="shared" si="8"/>
        <v>2034.2838495816293</v>
      </c>
      <c r="S58" s="2">
        <f t="shared" si="8"/>
        <v>2085.1409458211701</v>
      </c>
      <c r="T58" s="2">
        <f t="shared" si="8"/>
        <v>2137.2694694666989</v>
      </c>
      <c r="U58" s="2">
        <f t="shared" si="8"/>
        <v>2190.7012062033664</v>
      </c>
      <c r="V58" s="2">
        <f t="shared" si="8"/>
        <v>2245.4687363584503</v>
      </c>
      <c r="W58" s="2">
        <f t="shared" si="8"/>
        <v>2301.6054547674112</v>
      </c>
      <c r="X58" s="2">
        <f t="shared" si="8"/>
        <v>2359.1455911365961</v>
      </c>
      <c r="Y58" s="2">
        <f t="shared" si="8"/>
        <v>2418.1242309150107</v>
      </c>
      <c r="Z58" s="2">
        <f t="shared" si="8"/>
        <v>2478.5773366878861</v>
      </c>
      <c r="AA58" s="2">
        <f t="shared" si="8"/>
        <v>2540.5417701050833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43.570312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15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15</v>
      </c>
    </row>
    <row r="17" spans="1:28" x14ac:dyDescent="0.25">
      <c r="A17" t="s">
        <v>22</v>
      </c>
      <c r="B17" s="1">
        <f>'%  Rate increase'!C5</f>
        <v>4.4034585161067952E-2</v>
      </c>
      <c r="C17" s="1">
        <f>'%  Rate increase'!D5</f>
        <v>8.9923400938721088E-2</v>
      </c>
      <c r="D17" s="1">
        <f>'%  Rate increase'!E5</f>
        <v>0.10665495090883614</v>
      </c>
      <c r="E17" s="1">
        <f>'%  Rate increase'!F5</f>
        <v>0.16555190073341297</v>
      </c>
      <c r="F17" s="1">
        <f>'%  Rate increase'!G5</f>
        <v>0.1820476345889388</v>
      </c>
      <c r="G17" s="1">
        <f>'%  Rate increase'!H5</f>
        <v>0.20135911306856991</v>
      </c>
      <c r="H17" s="1">
        <f>'%  Rate increase'!I5</f>
        <v>0.21176414512570108</v>
      </c>
      <c r="I17" s="1">
        <f>'%  Rate increase'!J5</f>
        <v>0.25323430892278331</v>
      </c>
      <c r="J17" s="1">
        <f>'%  Rate increase'!K5</f>
        <v>0.29545141462147861</v>
      </c>
      <c r="K17" s="1">
        <f>'%  Rate increase'!L5</f>
        <v>0.3211373700735618</v>
      </c>
      <c r="L17" s="1">
        <f>'%  Rate increase'!M5</f>
        <v>0.30882392703329042</v>
      </c>
      <c r="M17" s="1">
        <f>'%  Rate increase'!N5</f>
        <v>0.37712417036309431</v>
      </c>
      <c r="N17" s="1">
        <f>'%  Rate increase'!O5</f>
        <v>0.42474289390385667</v>
      </c>
      <c r="O17" s="1">
        <f>'%  Rate increase'!P5</f>
        <v>0.4529870400513536</v>
      </c>
      <c r="P17" s="1">
        <f>'%  Rate increase'!Q5</f>
        <v>0.48890689995237357</v>
      </c>
      <c r="Q17" s="1">
        <f>'%  Rate increase'!R5</f>
        <v>0.5549263240088087</v>
      </c>
      <c r="R17" s="1">
        <f>'%  Rate increase'!S5</f>
        <v>0.58889357225764094</v>
      </c>
      <c r="S17" s="1">
        <f>'%  Rate increase'!T5</f>
        <v>0.60421096665708229</v>
      </c>
      <c r="T17" s="1">
        <f>'%  Rate increase'!U5</f>
        <v>0.7095501071764998</v>
      </c>
      <c r="U17" s="1">
        <f>'%  Rate increase'!V5</f>
        <v>0.73881152578497922</v>
      </c>
      <c r="V17" s="1">
        <f>'%  Rate increase'!W5</f>
        <v>0.72675194734513182</v>
      </c>
      <c r="W17" s="1">
        <f>'%  Rate increase'!X5</f>
        <v>0.77124401186295533</v>
      </c>
    </row>
    <row r="18" spans="1:28" x14ac:dyDescent="0.25">
      <c r="A18" t="s">
        <v>23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0.13253861532655054</v>
      </c>
      <c r="C21">
        <f t="shared" si="0"/>
        <v>0.13836413125158764</v>
      </c>
      <c r="D21">
        <f t="shared" si="0"/>
        <v>0.14048817627540638</v>
      </c>
      <c r="E21">
        <f t="shared" si="0"/>
        <v>0.1479650551907753</v>
      </c>
      <c r="F21">
        <f t="shared" si="0"/>
        <v>0.15005916371465089</v>
      </c>
      <c r="G21">
        <f t="shared" si="0"/>
        <v>0.15251072677010649</v>
      </c>
      <c r="H21">
        <f t="shared" si="0"/>
        <v>0.15383162989044497</v>
      </c>
      <c r="I21">
        <f t="shared" si="0"/>
        <v>0.15909620461349647</v>
      </c>
      <c r="J21">
        <f t="shared" si="0"/>
        <v>0.1644556024839573</v>
      </c>
      <c r="K21">
        <f t="shared" si="0"/>
        <v>0.16771639577313111</v>
      </c>
      <c r="L21">
        <f t="shared" si="0"/>
        <v>0.16615322275793054</v>
      </c>
      <c r="M21">
        <f t="shared" si="0"/>
        <v>0.17482383559591627</v>
      </c>
      <c r="N21">
        <f t="shared" si="0"/>
        <v>0.18086896070136169</v>
      </c>
      <c r="O21">
        <f t="shared" si="0"/>
        <v>0.18445451243947047</v>
      </c>
      <c r="P21">
        <f t="shared" si="0"/>
        <v>0.18901448445732313</v>
      </c>
      <c r="Q21">
        <f t="shared" si="0"/>
        <v>0.19739555072989912</v>
      </c>
      <c r="R21">
        <f t="shared" si="0"/>
        <v>0.20170764164464489</v>
      </c>
      <c r="S21">
        <f t="shared" si="0"/>
        <v>0.203652161752472</v>
      </c>
      <c r="T21">
        <f t="shared" si="0"/>
        <v>0.21702480670367216</v>
      </c>
      <c r="U21">
        <f t="shared" si="0"/>
        <v>0.22073949964582226</v>
      </c>
      <c r="V21">
        <f t="shared" si="0"/>
        <v>0.21920855435860967</v>
      </c>
      <c r="W21">
        <f t="shared" si="0"/>
        <v>0.2248567548186568</v>
      </c>
    </row>
    <row r="22" spans="1:28" x14ac:dyDescent="0.25">
      <c r="A22" t="s">
        <v>21</v>
      </c>
      <c r="B22">
        <f>B11*(1+B18)</f>
        <v>1.5992762148653057</v>
      </c>
      <c r="C22">
        <f t="shared" ref="C22:W22" si="1">C11*(1+C18)</f>
        <v>1.4107148828196852</v>
      </c>
      <c r="D22">
        <f t="shared" si="1"/>
        <v>1.4412520999872533</v>
      </c>
      <c r="E22">
        <f t="shared" si="1"/>
        <v>1.5528162321781855</v>
      </c>
      <c r="F22">
        <f t="shared" si="1"/>
        <v>1.5316991724112132</v>
      </c>
      <c r="G22">
        <f t="shared" si="1"/>
        <v>1.5522308862516614</v>
      </c>
      <c r="H22">
        <f t="shared" si="1"/>
        <v>1.5782083877624811</v>
      </c>
      <c r="I22">
        <f t="shared" si="1"/>
        <v>1.667221752942434</v>
      </c>
      <c r="J22">
        <f t="shared" si="1"/>
        <v>1.6924144224366542</v>
      </c>
      <c r="K22">
        <f t="shared" si="1"/>
        <v>1.7526722304522422</v>
      </c>
      <c r="L22">
        <f t="shared" si="1"/>
        <v>1.8752209504630166</v>
      </c>
      <c r="M22">
        <f t="shared" si="1"/>
        <v>1.8790983952052003</v>
      </c>
      <c r="N22">
        <f t="shared" si="1"/>
        <v>1.9313136308922079</v>
      </c>
      <c r="O22">
        <f t="shared" si="1"/>
        <v>2.0316450555375085</v>
      </c>
      <c r="P22">
        <f t="shared" si="1"/>
        <v>2.1153162461253254</v>
      </c>
      <c r="Q22">
        <f t="shared" si="1"/>
        <v>2.242351124590531</v>
      </c>
      <c r="R22">
        <f t="shared" si="1"/>
        <v>2.4006403572311728</v>
      </c>
      <c r="S22">
        <f t="shared" si="1"/>
        <v>2.5523060378616549</v>
      </c>
      <c r="T22">
        <f t="shared" si="1"/>
        <v>2.7422597710169283</v>
      </c>
      <c r="U22">
        <f t="shared" si="1"/>
        <v>3.0050164311521455</v>
      </c>
      <c r="V22">
        <f t="shared" si="1"/>
        <v>3.3592609232677275</v>
      </c>
      <c r="W22">
        <f t="shared" si="1"/>
        <v>3.8582324900366509</v>
      </c>
    </row>
    <row r="23" spans="1:28" x14ac:dyDescent="0.25">
      <c r="A23" t="s">
        <v>34</v>
      </c>
      <c r="B23" s="12">
        <v>0.21393528558361943</v>
      </c>
      <c r="C23" s="12">
        <v>0.23423167101600412</v>
      </c>
      <c r="D23" s="12">
        <v>0.27775888293151541</v>
      </c>
      <c r="E23" s="12">
        <v>0.30030062820769376</v>
      </c>
      <c r="F23" s="12">
        <v>0.2941998633631206</v>
      </c>
      <c r="G23" s="12">
        <v>0.31367261403936503</v>
      </c>
      <c r="H23" s="12">
        <v>0.35093883999999997</v>
      </c>
      <c r="I23" s="12">
        <v>0.32925478146881565</v>
      </c>
      <c r="J23" s="12">
        <v>0.3690251921287635</v>
      </c>
      <c r="K23" s="12">
        <v>0.41359943754854384</v>
      </c>
      <c r="L23" s="12">
        <v>0.4635577689253863</v>
      </c>
      <c r="M23" s="12">
        <v>0.51955052551506686</v>
      </c>
      <c r="N23" s="12">
        <v>0.58230660051008698</v>
      </c>
      <c r="O23" s="12">
        <v>0.61250160645547658</v>
      </c>
      <c r="P23" s="12">
        <v>0.64426234836065677</v>
      </c>
      <c r="Q23" s="12">
        <v>0.67767001611180344</v>
      </c>
      <c r="R23" s="12">
        <v>0.71281000962653196</v>
      </c>
      <c r="S23" s="12">
        <v>0.74977215716144308</v>
      </c>
      <c r="T23" s="12">
        <v>0.7886509449398158</v>
      </c>
      <c r="U23" s="12">
        <v>0.82954575868644864</v>
      </c>
      <c r="V23" s="12">
        <v>0.87256113768707866</v>
      </c>
      <c r="W23" s="12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1.3853409292816863</v>
      </c>
      <c r="C24" s="13">
        <f t="shared" ref="C24:W24" si="2">C22-C23</f>
        <v>1.176483211803681</v>
      </c>
      <c r="D24" s="13">
        <f t="shared" si="2"/>
        <v>1.1634932170557379</v>
      </c>
      <c r="E24" s="13">
        <f t="shared" si="2"/>
        <v>1.2525156039704917</v>
      </c>
      <c r="F24" s="13">
        <f t="shared" si="2"/>
        <v>1.2374993090480926</v>
      </c>
      <c r="G24" s="13">
        <f t="shared" si="2"/>
        <v>1.2385582722122963</v>
      </c>
      <c r="H24" s="13">
        <f t="shared" si="2"/>
        <v>1.2272695477624811</v>
      </c>
      <c r="I24" s="13">
        <f t="shared" si="2"/>
        <v>1.3379669714736184</v>
      </c>
      <c r="J24" s="13">
        <f t="shared" si="2"/>
        <v>1.3233892303078907</v>
      </c>
      <c r="K24" s="13">
        <f t="shared" si="2"/>
        <v>1.3390727929036983</v>
      </c>
      <c r="L24" s="13">
        <f t="shared" si="2"/>
        <v>1.4116631815376304</v>
      </c>
      <c r="M24" s="13">
        <f t="shared" si="2"/>
        <v>1.3595478696901333</v>
      </c>
      <c r="N24" s="13">
        <f t="shared" si="2"/>
        <v>1.3490070303821209</v>
      </c>
      <c r="O24" s="13">
        <f t="shared" si="2"/>
        <v>1.419143449082032</v>
      </c>
      <c r="P24" s="13">
        <f t="shared" si="2"/>
        <v>1.4710538977646688</v>
      </c>
      <c r="Q24" s="13">
        <f t="shared" si="2"/>
        <v>1.5646811084787275</v>
      </c>
      <c r="R24" s="13">
        <f t="shared" si="2"/>
        <v>1.6878303476046408</v>
      </c>
      <c r="S24" s="13">
        <f t="shared" si="2"/>
        <v>1.8025338807002118</v>
      </c>
      <c r="T24" s="13">
        <f t="shared" si="2"/>
        <v>1.9536088260771125</v>
      </c>
      <c r="U24" s="13">
        <f t="shared" si="2"/>
        <v>2.1754706724656967</v>
      </c>
      <c r="V24" s="13">
        <f t="shared" si="2"/>
        <v>2.4866997855806487</v>
      </c>
      <c r="W24" s="13">
        <f t="shared" si="2"/>
        <v>2.9404254480148149</v>
      </c>
    </row>
    <row r="26" spans="1:28" x14ac:dyDescent="0.25">
      <c r="A26" t="s">
        <v>16</v>
      </c>
      <c r="B26" s="2">
        <v>6318.2850741582342</v>
      </c>
      <c r="C26" s="2">
        <v>6207.3932914689049</v>
      </c>
      <c r="D26" s="2">
        <v>6079.9181909652416</v>
      </c>
      <c r="E26" s="2">
        <v>6018.7066877845664</v>
      </c>
      <c r="F26" s="2">
        <v>6003.9225449443329</v>
      </c>
      <c r="G26" s="2">
        <v>5848.2675301559239</v>
      </c>
      <c r="H26" s="2">
        <v>5840.2823072937144</v>
      </c>
      <c r="I26" s="2">
        <v>5838.2102187995924</v>
      </c>
      <c r="J26" s="2">
        <v>5748.2141094993203</v>
      </c>
      <c r="K26" s="2">
        <v>5660.3459163684547</v>
      </c>
      <c r="L26" s="2">
        <v>5649.5571538004488</v>
      </c>
      <c r="M26" s="2">
        <v>5629.8865628211961</v>
      </c>
      <c r="N26" s="2">
        <v>5644.184075778996</v>
      </c>
      <c r="O26" s="2">
        <v>5592.8261598946538</v>
      </c>
      <c r="P26" s="2">
        <v>5570.6495015019191</v>
      </c>
      <c r="Q26" s="2">
        <v>5568.9725960770356</v>
      </c>
      <c r="R26" s="2">
        <v>5565.22814275158</v>
      </c>
      <c r="S26" s="2">
        <v>5540.7905219650256</v>
      </c>
      <c r="T26" s="2">
        <v>5429.7880004237204</v>
      </c>
      <c r="U26" s="2">
        <v>5504.4077011146592</v>
      </c>
      <c r="V26" s="2">
        <v>5474.7413570035469</v>
      </c>
      <c r="W26" s="2">
        <v>5425.0431412652488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743.7622687377517</v>
      </c>
      <c r="C30" s="2">
        <v>729.02323013171815</v>
      </c>
      <c r="D30" s="2">
        <v>716.05637493135691</v>
      </c>
      <c r="E30" s="2">
        <v>706.61888455933183</v>
      </c>
      <c r="F30" s="2">
        <v>702.80069226274554</v>
      </c>
      <c r="G30" s="2">
        <v>686.64700852030876</v>
      </c>
      <c r="H30" s="2">
        <v>684.84677951290132</v>
      </c>
      <c r="I30" s="2">
        <v>684.31523198237994</v>
      </c>
      <c r="J30" s="2">
        <v>675.0363507943074</v>
      </c>
      <c r="K30" s="2">
        <v>663.38110417556788</v>
      </c>
      <c r="L30" s="2">
        <v>661.02843265821411</v>
      </c>
      <c r="M30" s="2">
        <v>656.99305231003154</v>
      </c>
      <c r="N30" s="2">
        <v>657.39423207321124</v>
      </c>
      <c r="O30" s="2">
        <v>648.89814927943189</v>
      </c>
      <c r="P30" s="2">
        <v>644.02081880903449</v>
      </c>
      <c r="Q30" s="2">
        <v>642.4431377181121</v>
      </c>
      <c r="R30" s="2">
        <v>641.82161304039334</v>
      </c>
      <c r="S30" s="2">
        <v>636.29733904016382</v>
      </c>
      <c r="T30" s="2">
        <v>621.57220505597604</v>
      </c>
      <c r="U30" s="2">
        <v>628.96445142736502</v>
      </c>
      <c r="V30" s="2">
        <v>624.2231418900277</v>
      </c>
      <c r="W30" s="2">
        <v>616.42096614728632</v>
      </c>
    </row>
    <row r="32" spans="1:28" x14ac:dyDescent="0.25">
      <c r="A32" t="s">
        <v>26</v>
      </c>
    </row>
    <row r="33" spans="1:24" x14ac:dyDescent="0.25">
      <c r="A33" t="s">
        <v>44</v>
      </c>
      <c r="B33" s="9">
        <f t="shared" ref="B33:W33" si="3">(B10*B26-(B13))*(1+B17)</f>
        <v>829.59693592448752</v>
      </c>
      <c r="C33" s="9">
        <f t="shared" si="3"/>
        <v>850.71705383799701</v>
      </c>
      <c r="D33" s="9">
        <f t="shared" si="3"/>
        <v>845.86777297006756</v>
      </c>
      <c r="E33" s="9">
        <f t="shared" si="3"/>
        <v>881.8282834986386</v>
      </c>
      <c r="F33" s="9">
        <f t="shared" si="3"/>
        <v>892.09005931881381</v>
      </c>
      <c r="G33" s="9">
        <f t="shared" si="3"/>
        <v>882.925351613212</v>
      </c>
      <c r="H33" s="9">
        <f t="shared" si="3"/>
        <v>889.34403290432908</v>
      </c>
      <c r="I33" s="9">
        <f t="shared" si="3"/>
        <v>919.45036257291429</v>
      </c>
      <c r="J33" s="9">
        <f t="shared" si="3"/>
        <v>935.62308348898</v>
      </c>
      <c r="K33" s="9">
        <f t="shared" si="3"/>
        <v>939.43749702062723</v>
      </c>
      <c r="L33" s="9">
        <f t="shared" si="3"/>
        <v>928.88903704558652</v>
      </c>
      <c r="M33" s="9">
        <f t="shared" si="3"/>
        <v>973.92370284629123</v>
      </c>
      <c r="N33" s="9">
        <f t="shared" si="3"/>
        <v>1010.1863835179827</v>
      </c>
      <c r="O33" s="9">
        <f t="shared" si="3"/>
        <v>1020.7391495520997</v>
      </c>
      <c r="P33" s="9">
        <f t="shared" si="3"/>
        <v>1041.7815309381861</v>
      </c>
      <c r="Q33" s="9">
        <f t="shared" si="3"/>
        <v>1087.6440144355165</v>
      </c>
      <c r="R33" s="9">
        <f t="shared" si="3"/>
        <v>1110.6482310326187</v>
      </c>
      <c r="S33" s="9">
        <f t="shared" si="3"/>
        <v>1116.3784274755235</v>
      </c>
      <c r="T33" s="9">
        <f t="shared" si="3"/>
        <v>1165.5941609311244</v>
      </c>
      <c r="U33" s="9">
        <f t="shared" si="3"/>
        <v>1202.0165034625311</v>
      </c>
      <c r="V33" s="9">
        <f t="shared" si="3"/>
        <v>1187.1767662704253</v>
      </c>
      <c r="W33" s="9">
        <f t="shared" si="3"/>
        <v>1206.5909778472621</v>
      </c>
    </row>
    <row r="34" spans="1:24" x14ac:dyDescent="0.25">
      <c r="A34" t="s">
        <v>47</v>
      </c>
      <c r="B34" s="9">
        <f t="shared" ref="B34:W34" si="4">(B21*B27-(B13))</f>
        <v>58.779307663275269</v>
      </c>
      <c r="C34" s="9">
        <f t="shared" si="4"/>
        <v>61.692065625793823</v>
      </c>
      <c r="D34" s="9">
        <f t="shared" si="4"/>
        <v>62.754088137703185</v>
      </c>
      <c r="E34" s="9">
        <f t="shared" si="4"/>
        <v>66.492527595387656</v>
      </c>
      <c r="F34" s="9">
        <f t="shared" si="4"/>
        <v>67.539581857325445</v>
      </c>
      <c r="G34" s="9">
        <f t="shared" si="4"/>
        <v>68.765363385053249</v>
      </c>
      <c r="H34" s="9">
        <f t="shared" si="4"/>
        <v>69.425814945222484</v>
      </c>
      <c r="I34" s="9">
        <f t="shared" si="4"/>
        <v>72.058102306748239</v>
      </c>
      <c r="J34" s="9">
        <f t="shared" si="4"/>
        <v>74.737801241978659</v>
      </c>
      <c r="K34" s="9">
        <f t="shared" si="4"/>
        <v>76.368197886565554</v>
      </c>
      <c r="L34" s="9">
        <f t="shared" si="4"/>
        <v>75.586611378965273</v>
      </c>
      <c r="M34" s="9">
        <f t="shared" si="4"/>
        <v>79.921917797958145</v>
      </c>
      <c r="N34" s="9">
        <f t="shared" si="4"/>
        <v>82.944480350680848</v>
      </c>
      <c r="O34" s="9">
        <f t="shared" si="4"/>
        <v>84.737256219735244</v>
      </c>
      <c r="P34" s="9">
        <f t="shared" si="4"/>
        <v>87.017242228661573</v>
      </c>
      <c r="Q34" s="9">
        <f t="shared" si="4"/>
        <v>91.207775364949569</v>
      </c>
      <c r="R34" s="9">
        <f t="shared" si="4"/>
        <v>93.363820822322452</v>
      </c>
      <c r="S34" s="9">
        <f t="shared" si="4"/>
        <v>94.336080876236011</v>
      </c>
      <c r="T34" s="9">
        <f t="shared" si="4"/>
        <v>101.02240335183609</v>
      </c>
      <c r="U34" s="9">
        <f t="shared" si="4"/>
        <v>102.87974982291114</v>
      </c>
      <c r="V34" s="9">
        <f t="shared" si="4"/>
        <v>102.11427717930484</v>
      </c>
      <c r="W34" s="9">
        <f t="shared" si="4"/>
        <v>104.93837740932841</v>
      </c>
    </row>
    <row r="35" spans="1:24" ht="15.75" customHeight="1" x14ac:dyDescent="0.25">
      <c r="A35" t="s">
        <v>31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7</v>
      </c>
      <c r="B36" s="11">
        <f>SUM(B33:B35)</f>
        <v>888.37624358776281</v>
      </c>
      <c r="C36" s="11">
        <f t="shared" ref="C36:W36" si="6">SUM(C33:C35)</f>
        <v>912.40911946379083</v>
      </c>
      <c r="D36" s="11">
        <f t="shared" si="6"/>
        <v>908.62186110777077</v>
      </c>
      <c r="E36" s="11">
        <f t="shared" si="6"/>
        <v>948.32081109402623</v>
      </c>
      <c r="F36" s="11">
        <f t="shared" si="6"/>
        <v>959.62964117613922</v>
      </c>
      <c r="G36" s="11">
        <f t="shared" si="6"/>
        <v>951.69071499826521</v>
      </c>
      <c r="H36" s="11">
        <f t="shared" si="6"/>
        <v>958.76984784955152</v>
      </c>
      <c r="I36" s="11">
        <f t="shared" si="6"/>
        <v>991.50846487966248</v>
      </c>
      <c r="J36" s="11">
        <f t="shared" si="6"/>
        <v>1010.3608847309587</v>
      </c>
      <c r="K36" s="11">
        <f t="shared" si="6"/>
        <v>1015.8056949071928</v>
      </c>
      <c r="L36" s="11">
        <f t="shared" si="6"/>
        <v>1004.4756484245518</v>
      </c>
      <c r="M36" s="11">
        <f t="shared" si="6"/>
        <v>1053.8456206442493</v>
      </c>
      <c r="N36" s="11">
        <f t="shared" si="6"/>
        <v>1093.1308638686635</v>
      </c>
      <c r="O36" s="11">
        <f t="shared" si="6"/>
        <v>1105.4764057718348</v>
      </c>
      <c r="P36" s="11">
        <f t="shared" si="6"/>
        <v>1128.7987731668477</v>
      </c>
      <c r="Q36" s="11">
        <f t="shared" si="6"/>
        <v>1178.8517898004661</v>
      </c>
      <c r="R36" s="11">
        <f t="shared" si="6"/>
        <v>1204.0120518549411</v>
      </c>
      <c r="S36" s="11">
        <f t="shared" si="6"/>
        <v>1210.7145083517596</v>
      </c>
      <c r="T36" s="11">
        <f t="shared" si="6"/>
        <v>1266.6165642829606</v>
      </c>
      <c r="U36" s="11">
        <f t="shared" si="6"/>
        <v>1304.8962532854423</v>
      </c>
      <c r="V36" s="11">
        <f t="shared" si="6"/>
        <v>1289.2910434497301</v>
      </c>
      <c r="W36" s="11">
        <f t="shared" si="6"/>
        <v>1311.5293552565906</v>
      </c>
    </row>
    <row r="37" spans="1:24" x14ac:dyDescent="0.25">
      <c r="A37" t="s">
        <v>69</v>
      </c>
      <c r="B37" s="9">
        <v>2582.0635913199585</v>
      </c>
      <c r="C37" s="9">
        <v>2646.6151811029572</v>
      </c>
      <c r="D37" s="9">
        <v>2712.7805606305301</v>
      </c>
      <c r="E37" s="9">
        <v>2780.6000746462937</v>
      </c>
      <c r="F37" s="9">
        <v>2850.1150765124512</v>
      </c>
      <c r="G37" s="9">
        <v>2921.3679534252624</v>
      </c>
      <c r="H37" s="9">
        <v>2994.4021522608937</v>
      </c>
      <c r="I37" s="9">
        <v>3069.2622060674157</v>
      </c>
      <c r="J37" s="9">
        <v>3145.9937612191006</v>
      </c>
      <c r="K37" s="9">
        <v>3224.6436052495778</v>
      </c>
      <c r="L37" s="9">
        <v>3305.259695380817</v>
      </c>
      <c r="M37" s="9">
        <v>3387.8911877653372</v>
      </c>
      <c r="N37" s="9">
        <v>3472.5884674594704</v>
      </c>
      <c r="O37" s="9">
        <v>3559.4031791459565</v>
      </c>
      <c r="P37" s="9">
        <v>3648.388258624605</v>
      </c>
      <c r="Q37" s="9">
        <v>3739.5979650902195</v>
      </c>
      <c r="R37" s="9">
        <v>3833.0879142174749</v>
      </c>
      <c r="S37" s="9">
        <v>3928.9151120729116</v>
      </c>
      <c r="T37" s="9">
        <v>4027.1379898747341</v>
      </c>
      <c r="U37" s="9">
        <v>4127.8164396216016</v>
      </c>
      <c r="V37" s="9">
        <v>4231.0118506121416</v>
      </c>
      <c r="W37" s="9">
        <v>4336.7871468774447</v>
      </c>
    </row>
    <row r="38" spans="1:24" x14ac:dyDescent="0.25">
      <c r="A38" t="s">
        <v>70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72</v>
      </c>
      <c r="B39" s="11">
        <f t="shared" ref="B39:W39" si="7">SUM(B36:B38)</f>
        <v>3470.4398349077214</v>
      </c>
      <c r="C39" s="11">
        <f t="shared" si="7"/>
        <v>3559.024300566748</v>
      </c>
      <c r="D39" s="11">
        <f t="shared" si="7"/>
        <v>3621.4024217383007</v>
      </c>
      <c r="E39" s="11">
        <f t="shared" si="7"/>
        <v>3728.92088574032</v>
      </c>
      <c r="F39" s="11">
        <f t="shared" si="7"/>
        <v>3809.7447176885903</v>
      </c>
      <c r="G39" s="11">
        <f t="shared" si="7"/>
        <v>3873.0586684235277</v>
      </c>
      <c r="H39" s="11">
        <f t="shared" si="7"/>
        <v>3953.172000110445</v>
      </c>
      <c r="I39" s="11">
        <f t="shared" si="7"/>
        <v>4060.7706709470781</v>
      </c>
      <c r="J39" s="11">
        <f t="shared" si="7"/>
        <v>4156.3546459500594</v>
      </c>
      <c r="K39" s="11">
        <f t="shared" si="7"/>
        <v>4240.4493001567707</v>
      </c>
      <c r="L39" s="11">
        <f t="shared" si="7"/>
        <v>4309.7353438053688</v>
      </c>
      <c r="M39" s="11">
        <f t="shared" si="7"/>
        <v>4441.736808409587</v>
      </c>
      <c r="N39" s="11">
        <f t="shared" si="7"/>
        <v>4565.7193313281341</v>
      </c>
      <c r="O39" s="11">
        <f t="shared" si="7"/>
        <v>4664.8795849177914</v>
      </c>
      <c r="P39" s="11">
        <f t="shared" si="7"/>
        <v>4777.1870317914527</v>
      </c>
      <c r="Q39" s="11">
        <f t="shared" si="7"/>
        <v>4918.4497548906857</v>
      </c>
      <c r="R39" s="11">
        <f t="shared" si="7"/>
        <v>5037.0999660724156</v>
      </c>
      <c r="S39" s="11">
        <f t="shared" si="7"/>
        <v>5139.629620424671</v>
      </c>
      <c r="T39" s="11">
        <f t="shared" si="7"/>
        <v>5293.7545541576947</v>
      </c>
      <c r="U39" s="11">
        <f t="shared" si="7"/>
        <v>5432.7126929070437</v>
      </c>
      <c r="V39" s="11">
        <f t="shared" si="7"/>
        <v>5520.3028940618715</v>
      </c>
      <c r="W39" s="11">
        <f t="shared" si="7"/>
        <v>5648.3165021340355</v>
      </c>
    </row>
    <row r="40" spans="1:24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4" x14ac:dyDescent="0.25">
      <c r="A41" t="s">
        <v>36</v>
      </c>
      <c r="B41" s="2">
        <f t="shared" ref="B41:W41" si="8">B$24*B30</f>
        <v>1030.3643125378121</v>
      </c>
      <c r="C41" s="2">
        <f t="shared" si="8"/>
        <v>857.6835912648578</v>
      </c>
      <c r="D41" s="2">
        <f t="shared" si="8"/>
        <v>833.12673526215417</v>
      </c>
      <c r="E41" s="2">
        <f t="shared" si="8"/>
        <v>885.05117897078662</v>
      </c>
      <c r="F41" s="2">
        <f t="shared" si="8"/>
        <v>869.71537107366873</v>
      </c>
      <c r="G41" s="2">
        <f t="shared" si="8"/>
        <v>850.4523324926555</v>
      </c>
      <c r="H41" s="2">
        <f t="shared" si="8"/>
        <v>840.49159737938999</v>
      </c>
      <c r="I41" s="2">
        <f t="shared" si="8"/>
        <v>915.59117846873153</v>
      </c>
      <c r="J41" s="2">
        <f t="shared" si="8"/>
        <v>893.3358367075258</v>
      </c>
      <c r="K41" s="2">
        <f t="shared" si="8"/>
        <v>888.31558792791691</v>
      </c>
      <c r="L41" s="2">
        <f t="shared" si="8"/>
        <v>933.14950033312778</v>
      </c>
      <c r="M41" s="2">
        <f t="shared" si="8"/>
        <v>893.21350466932165</v>
      </c>
      <c r="N41" s="2">
        <f t="shared" si="8"/>
        <v>886.82944079941751</v>
      </c>
      <c r="O41" s="2">
        <f t="shared" si="8"/>
        <v>920.87955767136032</v>
      </c>
      <c r="P41" s="2">
        <f t="shared" si="8"/>
        <v>947.38933575062367</v>
      </c>
      <c r="Q41" s="2">
        <f t="shared" si="8"/>
        <v>1005.2186408593275</v>
      </c>
      <c r="R41" s="2">
        <f t="shared" si="8"/>
        <v>1083.2859962381383</v>
      </c>
      <c r="S41" s="2">
        <f t="shared" si="8"/>
        <v>1146.947511819285</v>
      </c>
      <c r="T41" s="2">
        <f t="shared" si="8"/>
        <v>1214.3089458415677</v>
      </c>
      <c r="U41" s="2">
        <f t="shared" si="8"/>
        <v>1368.2937181037078</v>
      </c>
      <c r="V41" s="2">
        <f t="shared" si="8"/>
        <v>1552.2555530924108</v>
      </c>
      <c r="W41" s="2">
        <f t="shared" si="8"/>
        <v>1812.5398955493595</v>
      </c>
    </row>
    <row r="42" spans="1:24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212.19809493658718</v>
      </c>
      <c r="F42" s="2">
        <f t="shared" si="9"/>
        <v>206.76386763520631</v>
      </c>
      <c r="G42" s="2">
        <f t="shared" si="9"/>
        <v>215.38236208487541</v>
      </c>
      <c r="H42" s="2">
        <f t="shared" si="9"/>
        <v>240.33933437999335</v>
      </c>
      <c r="I42" s="2">
        <f t="shared" si="9"/>
        <v>225.3140621621404</v>
      </c>
      <c r="J42" s="2">
        <f t="shared" si="9"/>
        <v>249.10541904576868</v>
      </c>
      <c r="K42" s="2">
        <f t="shared" si="9"/>
        <v>274.37405156734684</v>
      </c>
      <c r="L42" s="2">
        <f t="shared" si="9"/>
        <v>306.42486543928669</v>
      </c>
      <c r="M42" s="2">
        <f t="shared" si="9"/>
        <v>341.34108558742469</v>
      </c>
      <c r="N42" s="2">
        <f t="shared" si="9"/>
        <v>382.80500047349085</v>
      </c>
      <c r="O42" s="2">
        <f t="shared" si="9"/>
        <v>397.4511588596377</v>
      </c>
      <c r="P42" s="2">
        <f t="shared" si="9"/>
        <v>414.9183651190616</v>
      </c>
      <c r="Q42" s="2">
        <f t="shared" si="9"/>
        <v>435.3644514883506</v>
      </c>
      <c r="R42" s="2">
        <f t="shared" si="9"/>
        <v>457.49687016983904</v>
      </c>
      <c r="S42" s="2">
        <f t="shared" si="9"/>
        <v>477.07802848822973</v>
      </c>
      <c r="T42" s="2">
        <f t="shared" si="9"/>
        <v>490.20350686572044</v>
      </c>
      <c r="U42" s="2">
        <f t="shared" si="9"/>
        <v>521.75479304611952</v>
      </c>
      <c r="V42" s="2">
        <f t="shared" si="9"/>
        <v>544.67285485816535</v>
      </c>
      <c r="W42" s="2">
        <f t="shared" si="9"/>
        <v>565.75550357988311</v>
      </c>
    </row>
    <row r="43" spans="1:24" x14ac:dyDescent="0.25">
      <c r="A43" t="s">
        <v>38</v>
      </c>
      <c r="B43" s="10">
        <f>SUM(B41:B42)</f>
        <v>1189.4813059065436</v>
      </c>
      <c r="C43" s="10">
        <f t="shared" ref="C43:W43" si="10">SUM(C41:C42)</f>
        <v>1028.443920668095</v>
      </c>
      <c r="D43" s="10">
        <f t="shared" si="10"/>
        <v>1032.0177540790783</v>
      </c>
      <c r="E43" s="10">
        <f t="shared" si="10"/>
        <v>1097.2492739073739</v>
      </c>
      <c r="F43" s="10">
        <f t="shared" si="10"/>
        <v>1076.4792387088751</v>
      </c>
      <c r="G43" s="10">
        <f t="shared" si="10"/>
        <v>1065.8346945775309</v>
      </c>
      <c r="H43" s="10">
        <f t="shared" si="10"/>
        <v>1080.8309317593832</v>
      </c>
      <c r="I43" s="10">
        <f t="shared" si="10"/>
        <v>1140.905240630872</v>
      </c>
      <c r="J43" s="10">
        <f t="shared" si="10"/>
        <v>1142.4412557532944</v>
      </c>
      <c r="K43" s="10">
        <f t="shared" si="10"/>
        <v>1162.6896394952637</v>
      </c>
      <c r="L43" s="10">
        <f t="shared" si="10"/>
        <v>1239.5743657724145</v>
      </c>
      <c r="M43" s="10">
        <f t="shared" si="10"/>
        <v>1234.5545902567465</v>
      </c>
      <c r="N43" s="10">
        <f t="shared" si="10"/>
        <v>1269.6344412729084</v>
      </c>
      <c r="O43" s="10">
        <f t="shared" si="10"/>
        <v>1318.330716530998</v>
      </c>
      <c r="P43" s="10">
        <f t="shared" si="10"/>
        <v>1362.3077008696853</v>
      </c>
      <c r="Q43" s="10">
        <f t="shared" si="10"/>
        <v>1440.5830923476781</v>
      </c>
      <c r="R43" s="10">
        <f t="shared" si="10"/>
        <v>1540.7828664079773</v>
      </c>
      <c r="S43" s="10">
        <f t="shared" si="10"/>
        <v>1624.0255403075148</v>
      </c>
      <c r="T43" s="10">
        <f t="shared" si="10"/>
        <v>1704.512452707288</v>
      </c>
      <c r="U43" s="10">
        <f t="shared" si="10"/>
        <v>1890.0485111498274</v>
      </c>
      <c r="V43" s="10">
        <f t="shared" si="10"/>
        <v>2096.928407950576</v>
      </c>
      <c r="W43" s="10">
        <f t="shared" si="10"/>
        <v>2378.2953991292425</v>
      </c>
    </row>
    <row r="44" spans="1:24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71</v>
      </c>
      <c r="B45" s="10">
        <f>SUM(B43:B44)</f>
        <v>2031.8499992120665</v>
      </c>
      <c r="C45" s="10">
        <f t="shared" ref="C45:W45" si="11">SUM(C43:C44)</f>
        <v>1891.8718313062559</v>
      </c>
      <c r="D45" s="10">
        <f t="shared" si="11"/>
        <v>1917.0313624831931</v>
      </c>
      <c r="E45" s="10">
        <f t="shared" si="11"/>
        <v>2004.3882225215914</v>
      </c>
      <c r="F45" s="10">
        <f t="shared" si="11"/>
        <v>2006.2966610384478</v>
      </c>
      <c r="G45" s="10">
        <f t="shared" si="11"/>
        <v>2018.8975524653429</v>
      </c>
      <c r="H45" s="10">
        <f t="shared" si="11"/>
        <v>2057.7203610943907</v>
      </c>
      <c r="I45" s="10">
        <f t="shared" si="11"/>
        <v>2142.2169056992543</v>
      </c>
      <c r="J45" s="10">
        <f t="shared" si="11"/>
        <v>2168.7857124483862</v>
      </c>
      <c r="K45" s="10">
        <f t="shared" si="11"/>
        <v>2214.6927076077327</v>
      </c>
      <c r="L45" s="10">
        <f t="shared" si="11"/>
        <v>2317.8775105876953</v>
      </c>
      <c r="M45" s="10">
        <f t="shared" si="11"/>
        <v>2339.8153136924093</v>
      </c>
      <c r="N45" s="10">
        <f t="shared" si="11"/>
        <v>2402.5266827944624</v>
      </c>
      <c r="O45" s="10">
        <f t="shared" si="11"/>
        <v>2479.5452640905905</v>
      </c>
      <c r="P45" s="10">
        <f t="shared" si="11"/>
        <v>2552.5526121182679</v>
      </c>
      <c r="Q45" s="10">
        <f t="shared" si="11"/>
        <v>2660.5841263774751</v>
      </c>
      <c r="R45" s="10">
        <f t="shared" si="11"/>
        <v>2791.2839262885191</v>
      </c>
      <c r="S45" s="10">
        <f t="shared" si="11"/>
        <v>2905.7891266850702</v>
      </c>
      <c r="T45" s="10">
        <f t="shared" si="11"/>
        <v>3018.3201287442816</v>
      </c>
      <c r="U45" s="10">
        <f t="shared" si="11"/>
        <v>3236.7013790877459</v>
      </c>
      <c r="V45" s="10">
        <f t="shared" si="11"/>
        <v>3477.247597586942</v>
      </c>
      <c r="W45" s="10">
        <f t="shared" si="11"/>
        <v>3793.1225685065178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7</v>
      </c>
    </row>
    <row r="49" spans="1:24" x14ac:dyDescent="0.25">
      <c r="A49" t="s">
        <v>37</v>
      </c>
      <c r="B49" s="14">
        <f t="shared" ref="B49:W49" si="12">B43-B36</f>
        <v>301.10506231878082</v>
      </c>
      <c r="C49" s="14">
        <f t="shared" si="12"/>
        <v>116.03480120430413</v>
      </c>
      <c r="D49" s="14">
        <f t="shared" si="12"/>
        <v>123.39589297130749</v>
      </c>
      <c r="E49" s="14">
        <f t="shared" si="12"/>
        <v>148.92846281334766</v>
      </c>
      <c r="F49" s="14">
        <f t="shared" si="12"/>
        <v>116.84959753273586</v>
      </c>
      <c r="G49" s="14">
        <f t="shared" si="12"/>
        <v>114.14397957926565</v>
      </c>
      <c r="H49" s="14">
        <f t="shared" si="12"/>
        <v>122.06108390983172</v>
      </c>
      <c r="I49" s="14">
        <f t="shared" si="12"/>
        <v>149.39677575120947</v>
      </c>
      <c r="J49" s="14">
        <f t="shared" si="12"/>
        <v>132.08037102233573</v>
      </c>
      <c r="K49" s="14">
        <f t="shared" si="12"/>
        <v>146.8839445880709</v>
      </c>
      <c r="L49" s="14">
        <f t="shared" si="12"/>
        <v>235.0987173478627</v>
      </c>
      <c r="M49" s="14">
        <f t="shared" si="12"/>
        <v>180.70896961249719</v>
      </c>
      <c r="N49" s="14">
        <f t="shared" si="12"/>
        <v>176.50357740424488</v>
      </c>
      <c r="O49" s="14">
        <f t="shared" si="12"/>
        <v>212.85431075916313</v>
      </c>
      <c r="P49" s="14">
        <f t="shared" si="12"/>
        <v>233.50892770283758</v>
      </c>
      <c r="Q49" s="14">
        <f t="shared" si="12"/>
        <v>261.73130254721195</v>
      </c>
      <c r="R49" s="14">
        <f t="shared" si="12"/>
        <v>336.77081455303619</v>
      </c>
      <c r="S49" s="14">
        <f t="shared" si="12"/>
        <v>413.3110319557552</v>
      </c>
      <c r="T49" s="14">
        <f t="shared" si="12"/>
        <v>437.8958884243275</v>
      </c>
      <c r="U49" s="14">
        <f t="shared" si="12"/>
        <v>585.15225786438509</v>
      </c>
      <c r="V49" s="14">
        <f t="shared" si="12"/>
        <v>807.63736450084593</v>
      </c>
      <c r="W49" s="14">
        <f t="shared" si="12"/>
        <v>1066.7660438726518</v>
      </c>
      <c r="X49" s="14">
        <f>SUM(B49:W49)</f>
        <v>6418.8191782360091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B18" sqref="B18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30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30</v>
      </c>
    </row>
    <row r="17" spans="1:28" x14ac:dyDescent="0.25">
      <c r="A17" t="s">
        <v>22</v>
      </c>
      <c r="B17" s="1">
        <f>'%  Rate increase'!C6</f>
        <v>4.1539453293604867E-2</v>
      </c>
      <c r="C17" s="1">
        <f>'%  Rate increase'!D6</f>
        <v>0.10490834381810399</v>
      </c>
      <c r="D17" s="1">
        <f>'%  Rate increase'!E6</f>
        <v>9.3550768735083167E-2</v>
      </c>
      <c r="E17" s="1">
        <f>'%  Rate increase'!F6</f>
        <v>0.13931140901526984</v>
      </c>
      <c r="F17" s="1">
        <f>'%  Rate increase'!G6</f>
        <v>0.16487235528014899</v>
      </c>
      <c r="G17" s="1">
        <f>'%  Rate increase'!H6</f>
        <v>0.18725817314456883</v>
      </c>
      <c r="H17" s="1">
        <f>'%  Rate increase'!I6</f>
        <v>0.20691384403808222</v>
      </c>
      <c r="I17" s="1">
        <f>'%  Rate increase'!J6</f>
        <v>0.27646716090788725</v>
      </c>
      <c r="J17" s="1">
        <f>'%  Rate increase'!K6</f>
        <v>0.28750720040049482</v>
      </c>
      <c r="K17" s="1">
        <f>'%  Rate increase'!L6</f>
        <v>0.31177396561854276</v>
      </c>
      <c r="L17" s="1">
        <f>'%  Rate increase'!M6</f>
        <v>0.29545290778334965</v>
      </c>
      <c r="M17" s="1">
        <f>'%  Rate increase'!N6</f>
        <v>0.36242015426447649</v>
      </c>
      <c r="N17" s="1">
        <f>'%  Rate increase'!O6</f>
        <v>0.39703348462161969</v>
      </c>
      <c r="O17" s="1">
        <f>'%  Rate increase'!P6</f>
        <v>0.46737487161671565</v>
      </c>
      <c r="P17" s="1">
        <f>'%  Rate increase'!Q6</f>
        <v>0.51976947444317623</v>
      </c>
      <c r="Q17" s="1">
        <f>'%  Rate increase'!R6</f>
        <v>0.53160277016139035</v>
      </c>
      <c r="R17" s="1">
        <f>'%  Rate increase'!S6</f>
        <v>0.56608976286259383</v>
      </c>
      <c r="S17" s="1">
        <f>'%  Rate increase'!T6</f>
        <v>0.60514713161718436</v>
      </c>
      <c r="T17" s="1">
        <f>'%  Rate increase'!U6</f>
        <v>0.62487641719278009</v>
      </c>
      <c r="U17" s="1">
        <f>'%  Rate increase'!V6</f>
        <v>0.65651902721044064</v>
      </c>
      <c r="V17" s="1">
        <f>'%  Rate increase'!W6</f>
        <v>0.67628415753298765</v>
      </c>
      <c r="W17" s="1">
        <f>'%  Rate increase'!X6</f>
        <v>0.6813418577833148</v>
      </c>
    </row>
    <row r="18" spans="1:28" x14ac:dyDescent="0.25">
      <c r="A18" t="s">
        <v>23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0.13222186210067949</v>
      </c>
      <c r="C21">
        <f t="shared" si="0"/>
        <v>0.14026644714055261</v>
      </c>
      <c r="D21">
        <f t="shared" si="0"/>
        <v>0.13882462012029287</v>
      </c>
      <c r="E21">
        <f t="shared" si="0"/>
        <v>0.14463386435932027</v>
      </c>
      <c r="F21">
        <f t="shared" si="0"/>
        <v>0.14787878792079481</v>
      </c>
      <c r="G21">
        <f t="shared" si="0"/>
        <v>0.15072063372252642</v>
      </c>
      <c r="H21">
        <f t="shared" si="0"/>
        <v>0.15321589148560016</v>
      </c>
      <c r="I21">
        <f t="shared" si="0"/>
        <v>0.16204558011882739</v>
      </c>
      <c r="J21">
        <f t="shared" si="0"/>
        <v>0.16344709647498804</v>
      </c>
      <c r="K21">
        <f t="shared" si="0"/>
        <v>0.16652772570525284</v>
      </c>
      <c r="L21">
        <f t="shared" si="0"/>
        <v>0.16445579203860392</v>
      </c>
      <c r="M21">
        <f t="shared" si="0"/>
        <v>0.17295718293790163</v>
      </c>
      <c r="N21">
        <f t="shared" si="0"/>
        <v>0.17735129300147626</v>
      </c>
      <c r="O21">
        <f t="shared" si="0"/>
        <v>0.18628102594805365</v>
      </c>
      <c r="P21">
        <f t="shared" si="0"/>
        <v>0.1929324417228791</v>
      </c>
      <c r="Q21">
        <f t="shared" si="0"/>
        <v>0.1944346607600001</v>
      </c>
      <c r="R21">
        <f t="shared" si="0"/>
        <v>0.1988127324487739</v>
      </c>
      <c r="S21">
        <f t="shared" si="0"/>
        <v>0.20377100648165308</v>
      </c>
      <c r="T21">
        <f t="shared" si="0"/>
        <v>0.20627560951754592</v>
      </c>
      <c r="U21">
        <f t="shared" si="0"/>
        <v>0.21029259111630375</v>
      </c>
      <c r="V21">
        <f t="shared" si="0"/>
        <v>0.21280174458873882</v>
      </c>
      <c r="W21">
        <f t="shared" si="0"/>
        <v>0.21344381200436155</v>
      </c>
    </row>
    <row r="22" spans="1:28" x14ac:dyDescent="0.25">
      <c r="A22" t="s">
        <v>21</v>
      </c>
      <c r="B22">
        <f t="shared" ref="B22:W22" si="1">B11*(1+B18)</f>
        <v>1.4952004429810757</v>
      </c>
      <c r="C22">
        <f t="shared" si="1"/>
        <v>1.409822031484478</v>
      </c>
      <c r="D22">
        <f t="shared" si="1"/>
        <v>1.4421060989746719</v>
      </c>
      <c r="E22">
        <f t="shared" si="1"/>
        <v>1.5528046445790402</v>
      </c>
      <c r="F22">
        <f t="shared" si="1"/>
        <v>1.5309676029728796</v>
      </c>
      <c r="G22">
        <f t="shared" si="1"/>
        <v>1.5520168023440422</v>
      </c>
      <c r="H22">
        <f t="shared" si="1"/>
        <v>1.5777725155222353</v>
      </c>
      <c r="I22">
        <f t="shared" si="1"/>
        <v>1.6640876123978803</v>
      </c>
      <c r="J22">
        <f t="shared" si="1"/>
        <v>1.6892513070444817</v>
      </c>
      <c r="K22">
        <f t="shared" si="1"/>
        <v>1.7469982281308203</v>
      </c>
      <c r="L22">
        <f t="shared" si="1"/>
        <v>1.8696497599970239</v>
      </c>
      <c r="M22">
        <f t="shared" si="1"/>
        <v>1.8729555009712244</v>
      </c>
      <c r="N22">
        <f t="shared" si="1"/>
        <v>1.9250887798789349</v>
      </c>
      <c r="O22">
        <f t="shared" si="1"/>
        <v>2.0237901031523893</v>
      </c>
      <c r="P22">
        <f t="shared" si="1"/>
        <v>2.1078414449331646</v>
      </c>
      <c r="Q22">
        <f t="shared" si="1"/>
        <v>2.2343112380021086</v>
      </c>
      <c r="R22">
        <f t="shared" si="1"/>
        <v>2.3921578361233191</v>
      </c>
      <c r="S22">
        <f t="shared" si="1"/>
        <v>2.5418882531119378</v>
      </c>
      <c r="T22">
        <f t="shared" si="1"/>
        <v>2.7332528183288449</v>
      </c>
      <c r="U22">
        <f t="shared" si="1"/>
        <v>2.9932185556275739</v>
      </c>
      <c r="V22">
        <f t="shared" si="1"/>
        <v>3.3452006646147674</v>
      </c>
      <c r="W22">
        <f t="shared" si="1"/>
        <v>3.8403376291384532</v>
      </c>
    </row>
    <row r="23" spans="1:28" x14ac:dyDescent="0.25">
      <c r="A23" t="s">
        <v>34</v>
      </c>
      <c r="B23" s="12">
        <v>0.21393528558361943</v>
      </c>
      <c r="C23" s="12">
        <v>0.23423167101600412</v>
      </c>
      <c r="D23" s="12">
        <v>0.27775888293151541</v>
      </c>
      <c r="E23" s="12">
        <v>0.30030062820769376</v>
      </c>
      <c r="F23" s="12">
        <v>0.2941998633631206</v>
      </c>
      <c r="G23" s="12">
        <v>0.31367261403936503</v>
      </c>
      <c r="H23" s="12">
        <v>0.35093883999999997</v>
      </c>
      <c r="I23" s="12">
        <v>0.32925478146881565</v>
      </c>
      <c r="J23" s="12">
        <v>0.3690251921287635</v>
      </c>
      <c r="K23" s="12">
        <v>0.41359943754854384</v>
      </c>
      <c r="L23" s="12">
        <v>0.4635577689253863</v>
      </c>
      <c r="M23" s="12">
        <v>0.51955052551506686</v>
      </c>
      <c r="N23" s="12">
        <v>0.58230660051008698</v>
      </c>
      <c r="O23" s="12">
        <v>0.61250160645547658</v>
      </c>
      <c r="P23" s="12">
        <v>0.64426234836065677</v>
      </c>
      <c r="Q23" s="12">
        <v>0.67767001611180344</v>
      </c>
      <c r="R23" s="12">
        <v>0.71281000962653196</v>
      </c>
      <c r="S23" s="12">
        <v>0.74977215716144308</v>
      </c>
      <c r="T23" s="12">
        <v>0.7886509449398158</v>
      </c>
      <c r="U23" s="12">
        <v>0.82954575868644864</v>
      </c>
      <c r="V23" s="12">
        <v>0.87256113768707866</v>
      </c>
      <c r="W23" s="12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1.2812651573974563</v>
      </c>
      <c r="C24" s="13">
        <f t="shared" ref="C24:W24" si="2">C22-C23</f>
        <v>1.1755903604684739</v>
      </c>
      <c r="D24" s="13">
        <f t="shared" si="2"/>
        <v>1.1643472160431565</v>
      </c>
      <c r="E24" s="13">
        <f t="shared" si="2"/>
        <v>1.2525040163713466</v>
      </c>
      <c r="F24" s="13">
        <f t="shared" si="2"/>
        <v>1.2367677396097589</v>
      </c>
      <c r="G24" s="13">
        <f t="shared" si="2"/>
        <v>1.2383441883046771</v>
      </c>
      <c r="H24" s="13">
        <f t="shared" si="2"/>
        <v>1.2268336755222353</v>
      </c>
      <c r="I24" s="13">
        <f t="shared" si="2"/>
        <v>1.3348328309290647</v>
      </c>
      <c r="J24" s="13">
        <f t="shared" si="2"/>
        <v>1.3202261149157182</v>
      </c>
      <c r="K24" s="13">
        <f t="shared" si="2"/>
        <v>1.3333987905822764</v>
      </c>
      <c r="L24" s="13">
        <f t="shared" si="2"/>
        <v>1.4060919910716376</v>
      </c>
      <c r="M24" s="13">
        <f t="shared" si="2"/>
        <v>1.3534049754561575</v>
      </c>
      <c r="N24" s="13">
        <f t="shared" si="2"/>
        <v>1.3427821793688479</v>
      </c>
      <c r="O24" s="13">
        <f t="shared" si="2"/>
        <v>1.4112884966969128</v>
      </c>
      <c r="P24" s="13">
        <f t="shared" si="2"/>
        <v>1.463579096572508</v>
      </c>
      <c r="Q24" s="13">
        <f t="shared" si="2"/>
        <v>1.5566412218903052</v>
      </c>
      <c r="R24" s="13">
        <f t="shared" si="2"/>
        <v>1.6793478264967872</v>
      </c>
      <c r="S24" s="13">
        <f t="shared" si="2"/>
        <v>1.7921160959504947</v>
      </c>
      <c r="T24" s="13">
        <f t="shared" si="2"/>
        <v>1.9446018733890291</v>
      </c>
      <c r="U24" s="13">
        <f t="shared" si="2"/>
        <v>2.1636727969411251</v>
      </c>
      <c r="V24" s="13">
        <f t="shared" si="2"/>
        <v>2.4726395269276886</v>
      </c>
      <c r="W24" s="13">
        <f t="shared" si="2"/>
        <v>2.9225305871166172</v>
      </c>
    </row>
    <row r="26" spans="1:28" x14ac:dyDescent="0.25">
      <c r="A26" t="s">
        <v>16</v>
      </c>
      <c r="B26" s="2">
        <v>5448.0311750862129</v>
      </c>
      <c r="C26" s="2">
        <v>5361.8369107193303</v>
      </c>
      <c r="D26" s="2">
        <v>5272.9499083070259</v>
      </c>
      <c r="E26" s="2">
        <v>5221.0672850745786</v>
      </c>
      <c r="F26" s="2">
        <v>5207.0952411468661</v>
      </c>
      <c r="G26" s="2">
        <v>5093.1409184018012</v>
      </c>
      <c r="H26" s="2">
        <v>5086.1163263422277</v>
      </c>
      <c r="I26" s="2">
        <v>5084.7903722137826</v>
      </c>
      <c r="J26" s="2">
        <v>5021.9278399901041</v>
      </c>
      <c r="K26" s="2">
        <v>4948.4143314099929</v>
      </c>
      <c r="L26" s="2">
        <v>4938.3862939501932</v>
      </c>
      <c r="M26" s="2">
        <v>4919.8136192864386</v>
      </c>
      <c r="N26" s="2">
        <v>4929.8552174392644</v>
      </c>
      <c r="O26" s="2">
        <v>4883.8381319258388</v>
      </c>
      <c r="P26" s="2">
        <v>4862.1342348841135</v>
      </c>
      <c r="Q26" s="2">
        <v>4858.8477688296152</v>
      </c>
      <c r="R26" s="2">
        <v>4855.5201413640425</v>
      </c>
      <c r="S26" s="2">
        <v>4830.7669014843614</v>
      </c>
      <c r="T26" s="2">
        <v>4736.4243217812455</v>
      </c>
      <c r="U26" s="2">
        <v>4794.7322359738782</v>
      </c>
      <c r="V26" s="2">
        <v>4767.3364952353968</v>
      </c>
      <c r="W26" s="2">
        <v>4721.8103861859454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743.7622687377517</v>
      </c>
      <c r="C30" s="2">
        <v>729.02323013171815</v>
      </c>
      <c r="D30" s="2">
        <v>716.05637493135691</v>
      </c>
      <c r="E30" s="2">
        <v>706.61888455933172</v>
      </c>
      <c r="F30" s="2">
        <v>702.80069226274543</v>
      </c>
      <c r="G30" s="2">
        <v>686.64700852030876</v>
      </c>
      <c r="H30" s="2">
        <v>684.84677951290121</v>
      </c>
      <c r="I30" s="2">
        <v>684.3152319823796</v>
      </c>
      <c r="J30" s="2">
        <v>675.03635079430717</v>
      </c>
      <c r="K30" s="2">
        <v>663.38110417556811</v>
      </c>
      <c r="L30" s="2">
        <v>661.02843265821389</v>
      </c>
      <c r="M30" s="2">
        <v>656.99305231003132</v>
      </c>
      <c r="N30" s="2">
        <v>657.39423207321136</v>
      </c>
      <c r="O30" s="2">
        <v>648.89814927943212</v>
      </c>
      <c r="P30" s="2">
        <v>644.02081880903484</v>
      </c>
      <c r="Q30" s="2">
        <v>642.44313771811244</v>
      </c>
      <c r="R30" s="2">
        <v>641.82161304039369</v>
      </c>
      <c r="S30" s="2">
        <v>636.29733904016462</v>
      </c>
      <c r="T30" s="2">
        <v>621.57220505597672</v>
      </c>
      <c r="U30" s="2">
        <v>628.96445142736525</v>
      </c>
      <c r="V30" s="2">
        <v>624.22314189002805</v>
      </c>
      <c r="W30" s="2">
        <v>616.42096614728655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(B10*B26-(B13))*(1+B17)</f>
        <v>712.54769624728294</v>
      </c>
      <c r="C33" s="9">
        <f t="shared" si="3"/>
        <v>743.81005011847924</v>
      </c>
      <c r="D33" s="9">
        <f t="shared" si="3"/>
        <v>723.82457267623022</v>
      </c>
      <c r="E33" s="9">
        <f t="shared" si="3"/>
        <v>746.60969506683682</v>
      </c>
      <c r="F33" s="9">
        <f t="shared" si="3"/>
        <v>761.29403890788899</v>
      </c>
      <c r="G33" s="9">
        <f t="shared" si="3"/>
        <v>758.74886314279672</v>
      </c>
      <c r="H33" s="9">
        <f t="shared" si="3"/>
        <v>770.23406244814487</v>
      </c>
      <c r="I33" s="9">
        <f t="shared" si="3"/>
        <v>814.40706661281047</v>
      </c>
      <c r="J33" s="9">
        <f t="shared" si="3"/>
        <v>811.176095222291</v>
      </c>
      <c r="K33" s="9">
        <f t="shared" si="3"/>
        <v>814.22299745450243</v>
      </c>
      <c r="L33" s="9">
        <f t="shared" si="3"/>
        <v>802.44328708486762</v>
      </c>
      <c r="M33" s="9">
        <f t="shared" si="3"/>
        <v>840.71257721586358</v>
      </c>
      <c r="N33" s="9">
        <f t="shared" si="3"/>
        <v>863.85241632311158</v>
      </c>
      <c r="O33" s="9">
        <f t="shared" si="3"/>
        <v>898.77573999096182</v>
      </c>
      <c r="P33" s="9">
        <f t="shared" si="3"/>
        <v>926.68035655701522</v>
      </c>
      <c r="Q33" s="9">
        <f t="shared" si="3"/>
        <v>933.25671286836075</v>
      </c>
      <c r="R33" s="9">
        <f t="shared" si="3"/>
        <v>953.60921444080134</v>
      </c>
      <c r="S33" s="9">
        <f t="shared" si="3"/>
        <v>972.34768157791223</v>
      </c>
      <c r="T33" s="9">
        <f t="shared" si="3"/>
        <v>964.83848954438167</v>
      </c>
      <c r="U33" s="9">
        <f t="shared" si="3"/>
        <v>995.88933809800949</v>
      </c>
      <c r="V33" s="9">
        <f t="shared" si="3"/>
        <v>1001.9421548877341</v>
      </c>
      <c r="W33" s="9">
        <f t="shared" si="3"/>
        <v>995.24795787451762</v>
      </c>
    </row>
    <row r="34" spans="1:23" x14ac:dyDescent="0.25">
      <c r="A34" t="s">
        <v>47</v>
      </c>
      <c r="B34" s="9">
        <f t="shared" ref="B34:W34" si="4">(B21*B27-(B13))</f>
        <v>58.620931050339742</v>
      </c>
      <c r="C34" s="9">
        <f t="shared" si="4"/>
        <v>62.643223570276298</v>
      </c>
      <c r="D34" s="9">
        <f t="shared" si="4"/>
        <v>61.922310060146437</v>
      </c>
      <c r="E34" s="9">
        <f t="shared" si="4"/>
        <v>64.826932179660133</v>
      </c>
      <c r="F34" s="9">
        <f t="shared" si="4"/>
        <v>66.449393960397416</v>
      </c>
      <c r="G34" s="9">
        <f t="shared" si="4"/>
        <v>67.87031686126322</v>
      </c>
      <c r="H34" s="9">
        <f t="shared" si="4"/>
        <v>69.117945742800089</v>
      </c>
      <c r="I34" s="9">
        <f t="shared" si="4"/>
        <v>73.532790059413699</v>
      </c>
      <c r="J34" s="9">
        <f t="shared" si="4"/>
        <v>74.23354823749402</v>
      </c>
      <c r="K34" s="9">
        <f t="shared" si="4"/>
        <v>75.773862852626422</v>
      </c>
      <c r="L34" s="9">
        <f t="shared" si="4"/>
        <v>74.737896019301957</v>
      </c>
      <c r="M34" s="9">
        <f t="shared" si="4"/>
        <v>78.988591468950816</v>
      </c>
      <c r="N34" s="9">
        <f t="shared" si="4"/>
        <v>81.18564650073813</v>
      </c>
      <c r="O34" s="9">
        <f t="shared" si="4"/>
        <v>85.650512974026825</v>
      </c>
      <c r="P34" s="9">
        <f t="shared" si="4"/>
        <v>88.976220861439558</v>
      </c>
      <c r="Q34" s="9">
        <f t="shared" si="4"/>
        <v>89.727330380000055</v>
      </c>
      <c r="R34" s="9">
        <f t="shared" si="4"/>
        <v>91.916366224386948</v>
      </c>
      <c r="S34" s="9">
        <f t="shared" si="4"/>
        <v>94.395503240826542</v>
      </c>
      <c r="T34" s="9">
        <f t="shared" si="4"/>
        <v>95.647804758772963</v>
      </c>
      <c r="U34" s="9">
        <f t="shared" si="4"/>
        <v>97.656295558151882</v>
      </c>
      <c r="V34" s="9">
        <f t="shared" si="4"/>
        <v>98.910872294369412</v>
      </c>
      <c r="W34" s="9">
        <f t="shared" si="4"/>
        <v>99.231906002180779</v>
      </c>
    </row>
    <row r="35" spans="1:23" x14ac:dyDescent="0.25">
      <c r="A35" t="s">
        <v>31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3" x14ac:dyDescent="0.25">
      <c r="A36" t="s">
        <v>7</v>
      </c>
      <c r="B36" s="11">
        <f>SUM(B33:B35)</f>
        <v>771.16862729762272</v>
      </c>
      <c r="C36" s="11">
        <f t="shared" ref="C36:W36" si="6">SUM(C33:C35)</f>
        <v>806.45327368875553</v>
      </c>
      <c r="D36" s="11">
        <f t="shared" si="6"/>
        <v>785.74688273637662</v>
      </c>
      <c r="E36" s="11">
        <f t="shared" si="6"/>
        <v>811.43662724649698</v>
      </c>
      <c r="F36" s="11">
        <f t="shared" si="6"/>
        <v>827.74343286828639</v>
      </c>
      <c r="G36" s="11">
        <f t="shared" si="6"/>
        <v>826.6191800040599</v>
      </c>
      <c r="H36" s="11">
        <f t="shared" si="6"/>
        <v>839.35200819094496</v>
      </c>
      <c r="I36" s="11">
        <f t="shared" si="6"/>
        <v>887.93985667222421</v>
      </c>
      <c r="J36" s="11">
        <f t="shared" si="6"/>
        <v>885.409643459785</v>
      </c>
      <c r="K36" s="11">
        <f t="shared" si="6"/>
        <v>889.99686030712883</v>
      </c>
      <c r="L36" s="11">
        <f t="shared" si="6"/>
        <v>877.18118310416958</v>
      </c>
      <c r="M36" s="11">
        <f t="shared" si="6"/>
        <v>919.70116868481443</v>
      </c>
      <c r="N36" s="11">
        <f t="shared" si="6"/>
        <v>945.03806282384971</v>
      </c>
      <c r="O36" s="11">
        <f t="shared" si="6"/>
        <v>984.42625296498863</v>
      </c>
      <c r="P36" s="11">
        <f t="shared" si="6"/>
        <v>1015.6565774184547</v>
      </c>
      <c r="Q36" s="11">
        <f t="shared" si="6"/>
        <v>1022.9840432483608</v>
      </c>
      <c r="R36" s="11">
        <f t="shared" si="6"/>
        <v>1045.5255806651883</v>
      </c>
      <c r="S36" s="11">
        <f t="shared" si="6"/>
        <v>1066.7431848187389</v>
      </c>
      <c r="T36" s="11">
        <f t="shared" si="6"/>
        <v>1060.4862943031546</v>
      </c>
      <c r="U36" s="11">
        <f t="shared" si="6"/>
        <v>1093.5456336561613</v>
      </c>
      <c r="V36" s="11">
        <f t="shared" si="6"/>
        <v>1100.8530271821035</v>
      </c>
      <c r="W36" s="11">
        <f t="shared" si="6"/>
        <v>1094.4798638766983</v>
      </c>
    </row>
    <row r="37" spans="1:23" x14ac:dyDescent="0.25">
      <c r="A37" t="s">
        <v>69</v>
      </c>
      <c r="B37" s="25">
        <v>3250.1762642090289</v>
      </c>
      <c r="C37" s="25">
        <v>3331.4306708142544</v>
      </c>
      <c r="D37" s="25">
        <v>3414.7164375846105</v>
      </c>
      <c r="E37" s="25">
        <v>3500.0843485242258</v>
      </c>
      <c r="F37" s="25">
        <v>3587.5864572373307</v>
      </c>
      <c r="G37" s="25">
        <v>3677.2761186682642</v>
      </c>
      <c r="H37" s="25">
        <v>3769.2080216349705</v>
      </c>
      <c r="I37" s="25">
        <v>3863.4382221758442</v>
      </c>
      <c r="J37" s="25">
        <v>3960.0241777302404</v>
      </c>
      <c r="K37" s="25">
        <v>4059.0247821734956</v>
      </c>
      <c r="L37" s="25">
        <v>4160.5004017278325</v>
      </c>
      <c r="M37" s="25">
        <v>4264.5129117710285</v>
      </c>
      <c r="N37" s="25">
        <v>4371.1257345653039</v>
      </c>
      <c r="O37" s="25">
        <v>4480.403877929436</v>
      </c>
      <c r="P37" s="25">
        <v>4592.4139748776715</v>
      </c>
      <c r="Q37" s="25">
        <v>4707.2243242496133</v>
      </c>
      <c r="R37" s="25">
        <v>4824.9049323558529</v>
      </c>
      <c r="S37" s="25">
        <v>4945.5275556647493</v>
      </c>
      <c r="T37" s="25">
        <v>5069.1657445563678</v>
      </c>
      <c r="U37" s="25">
        <v>5195.8948881702763</v>
      </c>
      <c r="V37" s="25">
        <v>5325.7922603745328</v>
      </c>
      <c r="W37" s="25">
        <v>5458.9370668838956</v>
      </c>
    </row>
    <row r="38" spans="1:23" x14ac:dyDescent="0.25">
      <c r="A38" t="s">
        <v>70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x14ac:dyDescent="0.25">
      <c r="A39" t="s">
        <v>7</v>
      </c>
      <c r="B39" s="10">
        <f t="shared" ref="B39:W39" si="7">SUM(B36:B38)</f>
        <v>4021.3448915066515</v>
      </c>
      <c r="C39" s="10">
        <f t="shared" si="7"/>
        <v>4137.8839445030098</v>
      </c>
      <c r="D39" s="10">
        <f t="shared" si="7"/>
        <v>4200.4633203209869</v>
      </c>
      <c r="E39" s="10">
        <f t="shared" si="7"/>
        <v>4311.5209757707225</v>
      </c>
      <c r="F39" s="10">
        <f t="shared" si="7"/>
        <v>4415.3298901056169</v>
      </c>
      <c r="G39" s="10">
        <f t="shared" si="7"/>
        <v>4503.8952986723243</v>
      </c>
      <c r="H39" s="10">
        <f t="shared" si="7"/>
        <v>4608.5600298259151</v>
      </c>
      <c r="I39" s="10">
        <f t="shared" si="7"/>
        <v>4751.3780788480681</v>
      </c>
      <c r="J39" s="10">
        <f t="shared" si="7"/>
        <v>4845.4338211900249</v>
      </c>
      <c r="K39" s="10">
        <f t="shared" si="7"/>
        <v>4949.021642480624</v>
      </c>
      <c r="L39" s="10">
        <f t="shared" si="7"/>
        <v>5037.681584832002</v>
      </c>
      <c r="M39" s="10">
        <f t="shared" si="7"/>
        <v>5184.214080455843</v>
      </c>
      <c r="N39" s="10">
        <f t="shared" si="7"/>
        <v>5316.1637973891538</v>
      </c>
      <c r="O39" s="10">
        <f t="shared" si="7"/>
        <v>5464.8301308944247</v>
      </c>
      <c r="P39" s="10">
        <f t="shared" si="7"/>
        <v>5608.0705522961262</v>
      </c>
      <c r="Q39" s="10">
        <f t="shared" si="7"/>
        <v>5730.208367497974</v>
      </c>
      <c r="R39" s="10">
        <f t="shared" si="7"/>
        <v>5870.4305130210414</v>
      </c>
      <c r="S39" s="10">
        <f t="shared" si="7"/>
        <v>6012.2707404834882</v>
      </c>
      <c r="T39" s="10">
        <f t="shared" si="7"/>
        <v>6129.6520388595227</v>
      </c>
      <c r="U39" s="10">
        <f t="shared" si="7"/>
        <v>6289.4405218264374</v>
      </c>
      <c r="V39" s="10">
        <f t="shared" si="7"/>
        <v>6426.6452875566365</v>
      </c>
      <c r="W39" s="10">
        <f t="shared" si="7"/>
        <v>6553.4169307605935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952.9566803205646</v>
      </c>
      <c r="C41" s="2">
        <f t="shared" si="8"/>
        <v>857.03268190043775</v>
      </c>
      <c r="D41" s="2">
        <f t="shared" si="8"/>
        <v>833.73824668128009</v>
      </c>
      <c r="E41" s="2">
        <f t="shared" si="8"/>
        <v>885.04299095440388</v>
      </c>
      <c r="F41" s="2">
        <f t="shared" si="8"/>
        <v>869.20122356596949</v>
      </c>
      <c r="G41" s="2">
        <f t="shared" si="8"/>
        <v>850.30533241791647</v>
      </c>
      <c r="H41" s="2">
        <f t="shared" si="8"/>
        <v>840.19309167937843</v>
      </c>
      <c r="I41" s="2">
        <f t="shared" si="8"/>
        <v>913.44643835491934</v>
      </c>
      <c r="J41" s="2">
        <f t="shared" si="8"/>
        <v>891.20061883605206</v>
      </c>
      <c r="K41" s="2">
        <f t="shared" si="8"/>
        <v>884.55156200283761</v>
      </c>
      <c r="L41" s="2">
        <f t="shared" si="8"/>
        <v>929.46678503135195</v>
      </c>
      <c r="M41" s="2">
        <f t="shared" si="8"/>
        <v>889.17766583652394</v>
      </c>
      <c r="N41" s="2">
        <f t="shared" si="8"/>
        <v>882.73725964777691</v>
      </c>
      <c r="O41" s="2">
        <f t="shared" si="8"/>
        <v>915.78249360597863</v>
      </c>
      <c r="P41" s="2">
        <f t="shared" si="8"/>
        <v>942.57540816641404</v>
      </c>
      <c r="Q41" s="2">
        <f t="shared" si="8"/>
        <v>1000.0534708925642</v>
      </c>
      <c r="R41" s="2">
        <f t="shared" si="8"/>
        <v>1077.8417308580472</v>
      </c>
      <c r="S41" s="2">
        <f t="shared" si="8"/>
        <v>1140.3187031043481</v>
      </c>
      <c r="T41" s="2">
        <f t="shared" si="8"/>
        <v>1208.7104743984021</v>
      </c>
      <c r="U41" s="2">
        <f t="shared" si="8"/>
        <v>1360.8732737963878</v>
      </c>
      <c r="V41" s="2">
        <f t="shared" si="8"/>
        <v>1543.4788142602745</v>
      </c>
      <c r="W41" s="2">
        <f t="shared" si="8"/>
        <v>1801.5091281054217</v>
      </c>
    </row>
    <row r="42" spans="1:23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212.19809493658715</v>
      </c>
      <c r="F42" s="2">
        <f t="shared" si="9"/>
        <v>206.76386763520628</v>
      </c>
      <c r="G42" s="2">
        <f t="shared" si="9"/>
        <v>215.38236208487541</v>
      </c>
      <c r="H42" s="2">
        <f t="shared" si="9"/>
        <v>240.33933437999329</v>
      </c>
      <c r="I42" s="2">
        <f t="shared" si="9"/>
        <v>225.31406216214029</v>
      </c>
      <c r="J42" s="2">
        <f t="shared" si="9"/>
        <v>249.1054190457686</v>
      </c>
      <c r="K42" s="2">
        <f t="shared" si="9"/>
        <v>274.37405156734695</v>
      </c>
      <c r="L42" s="2">
        <f t="shared" si="9"/>
        <v>306.42486543928658</v>
      </c>
      <c r="M42" s="2">
        <f t="shared" si="9"/>
        <v>341.34108558742457</v>
      </c>
      <c r="N42" s="2">
        <f t="shared" si="9"/>
        <v>382.80500047349091</v>
      </c>
      <c r="O42" s="2">
        <f t="shared" si="9"/>
        <v>397.45115885963781</v>
      </c>
      <c r="P42" s="2">
        <f t="shared" si="9"/>
        <v>414.91836511906183</v>
      </c>
      <c r="Q42" s="2">
        <f t="shared" si="9"/>
        <v>435.36445148835082</v>
      </c>
      <c r="R42" s="2">
        <f t="shared" si="9"/>
        <v>457.49687016983927</v>
      </c>
      <c r="S42" s="2">
        <f t="shared" si="9"/>
        <v>477.07802848823036</v>
      </c>
      <c r="T42" s="2">
        <f t="shared" si="9"/>
        <v>490.20350686572101</v>
      </c>
      <c r="U42" s="2">
        <f t="shared" si="9"/>
        <v>521.75479304611963</v>
      </c>
      <c r="V42" s="2">
        <f t="shared" si="9"/>
        <v>544.67285485816558</v>
      </c>
      <c r="W42" s="2">
        <f t="shared" si="9"/>
        <v>565.75550357988334</v>
      </c>
    </row>
    <row r="43" spans="1:23" x14ac:dyDescent="0.25">
      <c r="A43" t="s">
        <v>38</v>
      </c>
      <c r="B43" s="10">
        <f>SUM(B41:B42)</f>
        <v>1112.0736736892961</v>
      </c>
      <c r="C43" s="10">
        <f t="shared" ref="C43:W43" si="10">SUM(C41:C42)</f>
        <v>1027.793011303675</v>
      </c>
      <c r="D43" s="10">
        <f t="shared" si="10"/>
        <v>1032.6292654982042</v>
      </c>
      <c r="E43" s="10">
        <f t="shared" si="10"/>
        <v>1097.2410858909911</v>
      </c>
      <c r="F43" s="10">
        <f t="shared" si="10"/>
        <v>1075.9650912011757</v>
      </c>
      <c r="G43" s="10">
        <f t="shared" si="10"/>
        <v>1065.6876945027918</v>
      </c>
      <c r="H43" s="10">
        <f t="shared" si="10"/>
        <v>1080.5324260593718</v>
      </c>
      <c r="I43" s="10">
        <f t="shared" si="10"/>
        <v>1138.7605005170597</v>
      </c>
      <c r="J43" s="10">
        <f t="shared" si="10"/>
        <v>1140.3060378818207</v>
      </c>
      <c r="K43" s="10">
        <f t="shared" si="10"/>
        <v>1158.9256135701846</v>
      </c>
      <c r="L43" s="10">
        <f t="shared" si="10"/>
        <v>1235.8916504706385</v>
      </c>
      <c r="M43" s="10">
        <f t="shared" si="10"/>
        <v>1230.5187514239485</v>
      </c>
      <c r="N43" s="10">
        <f t="shared" si="10"/>
        <v>1265.5422601212679</v>
      </c>
      <c r="O43" s="10">
        <f t="shared" si="10"/>
        <v>1313.2336524656164</v>
      </c>
      <c r="P43" s="10">
        <f t="shared" si="10"/>
        <v>1357.493773285476</v>
      </c>
      <c r="Q43" s="10">
        <f t="shared" si="10"/>
        <v>1435.4179223809151</v>
      </c>
      <c r="R43" s="10">
        <f t="shared" si="10"/>
        <v>1535.3386010278864</v>
      </c>
      <c r="S43" s="10">
        <f t="shared" si="10"/>
        <v>1617.3967315925784</v>
      </c>
      <c r="T43" s="10">
        <f t="shared" si="10"/>
        <v>1698.9139812641231</v>
      </c>
      <c r="U43" s="10">
        <f t="shared" si="10"/>
        <v>1882.6280668425075</v>
      </c>
      <c r="V43" s="10">
        <f t="shared" si="10"/>
        <v>2088.1516691184402</v>
      </c>
      <c r="W43" s="10">
        <f t="shared" si="10"/>
        <v>2367.2646316853052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1954.4423669948189</v>
      </c>
      <c r="C45" s="10">
        <f t="shared" ref="C45:W45" si="11">SUM(C43:C44)</f>
        <v>1891.220921941836</v>
      </c>
      <c r="D45" s="10">
        <f t="shared" si="11"/>
        <v>1917.642873902319</v>
      </c>
      <c r="E45" s="10">
        <f t="shared" si="11"/>
        <v>2004.3800345052086</v>
      </c>
      <c r="F45" s="10">
        <f t="shared" si="11"/>
        <v>2005.7825135307485</v>
      </c>
      <c r="G45" s="10">
        <f t="shared" si="11"/>
        <v>2018.7505523906038</v>
      </c>
      <c r="H45" s="10">
        <f t="shared" si="11"/>
        <v>2057.4218553943792</v>
      </c>
      <c r="I45" s="10">
        <f t="shared" si="11"/>
        <v>2140.0721655854422</v>
      </c>
      <c r="J45" s="10">
        <f t="shared" si="11"/>
        <v>2166.6504945769125</v>
      </c>
      <c r="K45" s="10">
        <f t="shared" si="11"/>
        <v>2210.9286816826534</v>
      </c>
      <c r="L45" s="10">
        <f t="shared" si="11"/>
        <v>2314.1947952859191</v>
      </c>
      <c r="M45" s="10">
        <f t="shared" si="11"/>
        <v>2335.7794748596111</v>
      </c>
      <c r="N45" s="10">
        <f t="shared" si="11"/>
        <v>2398.4345016428219</v>
      </c>
      <c r="O45" s="10">
        <f t="shared" si="11"/>
        <v>2474.4482000252092</v>
      </c>
      <c r="P45" s="10">
        <f t="shared" si="11"/>
        <v>2547.7386845340588</v>
      </c>
      <c r="Q45" s="10">
        <f t="shared" si="11"/>
        <v>2655.4189564107119</v>
      </c>
      <c r="R45" s="10">
        <f t="shared" si="11"/>
        <v>2785.839660908428</v>
      </c>
      <c r="S45" s="10">
        <f t="shared" si="11"/>
        <v>2899.1603179701333</v>
      </c>
      <c r="T45" s="10">
        <f t="shared" si="11"/>
        <v>3012.7216573011169</v>
      </c>
      <c r="U45" s="10">
        <f t="shared" si="11"/>
        <v>3229.2809347804259</v>
      </c>
      <c r="V45" s="10">
        <f t="shared" si="11"/>
        <v>3468.4708587548066</v>
      </c>
      <c r="W45" s="10">
        <f t="shared" si="11"/>
        <v>3782.0918010625805</v>
      </c>
    </row>
    <row r="48" spans="1:23" x14ac:dyDescent="0.25">
      <c r="A48" t="s">
        <v>37</v>
      </c>
      <c r="B48" s="14">
        <f t="shared" ref="B48:W48" si="12">B43-B36</f>
        <v>340.90504639167341</v>
      </c>
      <c r="C48" s="14">
        <f t="shared" si="12"/>
        <v>221.3397376149195</v>
      </c>
      <c r="D48" s="14">
        <f t="shared" si="12"/>
        <v>246.88238276182756</v>
      </c>
      <c r="E48" s="14">
        <f t="shared" si="12"/>
        <v>285.80445864449416</v>
      </c>
      <c r="F48" s="14">
        <f t="shared" si="12"/>
        <v>248.22165833288932</v>
      </c>
      <c r="G48" s="14">
        <f t="shared" si="12"/>
        <v>239.06851449873193</v>
      </c>
      <c r="H48" s="14">
        <f t="shared" si="12"/>
        <v>241.18041786842684</v>
      </c>
      <c r="I48" s="14">
        <f t="shared" si="12"/>
        <v>250.82064384483544</v>
      </c>
      <c r="J48" s="14">
        <f t="shared" si="12"/>
        <v>254.89639442203566</v>
      </c>
      <c r="K48" s="14">
        <f t="shared" si="12"/>
        <v>268.9287532630558</v>
      </c>
      <c r="L48" s="14">
        <f t="shared" si="12"/>
        <v>358.71046736646895</v>
      </c>
      <c r="M48" s="14">
        <f t="shared" si="12"/>
        <v>310.81758273913408</v>
      </c>
      <c r="N48" s="14">
        <f t="shared" si="12"/>
        <v>320.50419729741816</v>
      </c>
      <c r="O48" s="14">
        <f t="shared" si="12"/>
        <v>328.80739950062775</v>
      </c>
      <c r="P48" s="14">
        <f t="shared" si="12"/>
        <v>341.83719586702125</v>
      </c>
      <c r="Q48" s="14">
        <f t="shared" si="12"/>
        <v>412.43387913255435</v>
      </c>
      <c r="R48" s="14">
        <f t="shared" si="12"/>
        <v>489.81302036269813</v>
      </c>
      <c r="S48" s="14">
        <f t="shared" si="12"/>
        <v>550.65354677383948</v>
      </c>
      <c r="T48" s="14">
        <f t="shared" si="12"/>
        <v>638.42768696096846</v>
      </c>
      <c r="U48" s="14">
        <f t="shared" si="12"/>
        <v>789.08243318634618</v>
      </c>
      <c r="V48" s="14">
        <f t="shared" si="12"/>
        <v>987.29864193633671</v>
      </c>
      <c r="W48" s="14">
        <f t="shared" si="12"/>
        <v>1272.7847678086068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F12" workbookViewId="0">
      <selection activeCell="W44" sqref="W44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15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29</v>
      </c>
    </row>
    <row r="17" spans="1:28" x14ac:dyDescent="0.25">
      <c r="A17" t="s">
        <v>22</v>
      </c>
      <c r="B17" s="1">
        <f>'%  Rate increase'!C7</f>
        <v>4.3555920798713954E-2</v>
      </c>
      <c r="C17" s="1">
        <f>'%  Rate increase'!D7</f>
        <v>8.0055986975196669E-2</v>
      </c>
      <c r="D17" s="1">
        <f>'%  Rate increase'!E7</f>
        <v>9.6504606675170024E-2</v>
      </c>
      <c r="E17" s="1">
        <f>'%  Rate increase'!F7</f>
        <v>0.13898367962469105</v>
      </c>
      <c r="F17" s="1">
        <f>'%  Rate increase'!G7</f>
        <v>0.14434548493244637</v>
      </c>
      <c r="G17" s="1">
        <f>'%  Rate increase'!H7</f>
        <v>0.16425947199064272</v>
      </c>
      <c r="H17" s="1">
        <f>'%  Rate increase'!I7</f>
        <v>0.16150111916374676</v>
      </c>
      <c r="I17" s="1">
        <f>'%  Rate increase'!J7</f>
        <v>0.17138411801848763</v>
      </c>
      <c r="J17" s="1">
        <f>'%  Rate increase'!K7</f>
        <v>0.20114363785746558</v>
      </c>
      <c r="K17" s="1">
        <f>'%  Rate increase'!L7</f>
        <v>0.21811031759698207</v>
      </c>
      <c r="L17" s="1">
        <f>'%  Rate increase'!M7</f>
        <v>0.21920538783451526</v>
      </c>
      <c r="M17" s="1">
        <f>'%  Rate increase'!N7</f>
        <v>0.28535345688091773</v>
      </c>
      <c r="N17" s="1">
        <f>'%  Rate increase'!O7</f>
        <v>0.35077147335793413</v>
      </c>
      <c r="O17" s="1">
        <f>'%  Rate increase'!P7</f>
        <v>0.41022776622629697</v>
      </c>
      <c r="P17" s="1">
        <f>'%  Rate increase'!Q7</f>
        <v>0.43396990245965217</v>
      </c>
      <c r="Q17" s="1">
        <f>'%  Rate increase'!R7</f>
        <v>0.44501592937731371</v>
      </c>
      <c r="R17" s="1">
        <f>'%  Rate increase'!S7</f>
        <v>0.45846539532971664</v>
      </c>
      <c r="S17" s="1">
        <f>'%  Rate increase'!T7</f>
        <v>0.46258048341804492</v>
      </c>
      <c r="T17" s="1">
        <f>'%  Rate increase'!U7</f>
        <v>0.49029057474152338</v>
      </c>
      <c r="U17" s="1">
        <f>'%  Rate increase'!V7</f>
        <v>0.54192989433394034</v>
      </c>
      <c r="V17" s="1">
        <f>'%  Rate increase'!W7</f>
        <v>0.53628091095583152</v>
      </c>
      <c r="W17" s="1">
        <f>'%  Rate increase'!X7</f>
        <v>0.6095975836168126</v>
      </c>
    </row>
    <row r="18" spans="1:28" x14ac:dyDescent="0.25">
      <c r="A18" t="s">
        <v>23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0.13247784960796777</v>
      </c>
      <c r="C21">
        <f t="shared" si="0"/>
        <v>0.13711147793706394</v>
      </c>
      <c r="D21">
        <f t="shared" si="0"/>
        <v>0.13919960538997886</v>
      </c>
      <c r="E21">
        <f t="shared" si="0"/>
        <v>0.14459225960767078</v>
      </c>
      <c r="F21">
        <f t="shared" si="0"/>
        <v>0.14527293270149438</v>
      </c>
      <c r="G21">
        <f t="shared" si="0"/>
        <v>0.14780098331192221</v>
      </c>
      <c r="H21">
        <f t="shared" si="0"/>
        <v>0.14745081458240406</v>
      </c>
      <c r="I21">
        <f t="shared" si="0"/>
        <v>0.14870544637535291</v>
      </c>
      <c r="J21">
        <f t="shared" si="0"/>
        <v>0.15248337251716998</v>
      </c>
      <c r="K21">
        <f t="shared" si="0"/>
        <v>0.15463726691044588</v>
      </c>
      <c r="L21">
        <f t="shared" si="0"/>
        <v>0.15477628442483748</v>
      </c>
      <c r="M21">
        <f t="shared" si="0"/>
        <v>0.16317368198478774</v>
      </c>
      <c r="N21">
        <f t="shared" si="0"/>
        <v>0.17147840047257193</v>
      </c>
      <c r="O21">
        <f t="shared" si="0"/>
        <v>0.17902628714340185</v>
      </c>
      <c r="P21">
        <f t="shared" si="0"/>
        <v>0.18204031551563032</v>
      </c>
      <c r="Q21">
        <f t="shared" si="0"/>
        <v>0.18344259196636764</v>
      </c>
      <c r="R21">
        <f t="shared" si="0"/>
        <v>0.18514998137620989</v>
      </c>
      <c r="S21">
        <f t="shared" si="0"/>
        <v>0.18567238560009838</v>
      </c>
      <c r="T21">
        <f t="shared" si="0"/>
        <v>0.18919013988409034</v>
      </c>
      <c r="U21">
        <f t="shared" si="0"/>
        <v>0.19574567359193992</v>
      </c>
      <c r="V21">
        <f t="shared" si="0"/>
        <v>0.19502854367538477</v>
      </c>
      <c r="W21">
        <f t="shared" si="0"/>
        <v>0.20433598464807753</v>
      </c>
    </row>
    <row r="22" spans="1:28" x14ac:dyDescent="0.25">
      <c r="A22" t="s">
        <v>21</v>
      </c>
      <c r="B22">
        <f t="shared" ref="B22:W22" si="1">B11*(1+B18)</f>
        <v>1.4787676729728538</v>
      </c>
      <c r="C22">
        <f t="shared" si="1"/>
        <v>1.415807294713356</v>
      </c>
      <c r="D22">
        <f t="shared" si="1"/>
        <v>1.4706825671248434</v>
      </c>
      <c r="E22">
        <f t="shared" si="1"/>
        <v>1.5854777195089795</v>
      </c>
      <c r="F22">
        <f t="shared" si="1"/>
        <v>1.6051353126523058</v>
      </c>
      <c r="G22">
        <f t="shared" si="1"/>
        <v>1.6403919091515624</v>
      </c>
      <c r="H22">
        <f t="shared" si="1"/>
        <v>1.7161763105403853</v>
      </c>
      <c r="I22">
        <f t="shared" si="1"/>
        <v>1.7848556858872429</v>
      </c>
      <c r="J22">
        <f t="shared" si="1"/>
        <v>1.8590370293274494</v>
      </c>
      <c r="K22">
        <f t="shared" si="1"/>
        <v>1.9848444707714363</v>
      </c>
      <c r="L22">
        <f t="shared" si="1"/>
        <v>2.0819393019201891</v>
      </c>
      <c r="M22">
        <f t="shared" si="1"/>
        <v>2.1712129623697605</v>
      </c>
      <c r="N22">
        <f t="shared" si="1"/>
        <v>2.284706162917598</v>
      </c>
      <c r="O22">
        <f t="shared" si="1"/>
        <v>2.4536486495646552</v>
      </c>
      <c r="P22">
        <f t="shared" si="1"/>
        <v>2.6141045972117416</v>
      </c>
      <c r="Q22">
        <f t="shared" si="1"/>
        <v>2.7959670475732672</v>
      </c>
      <c r="R22">
        <f t="shared" si="1"/>
        <v>3.0201308461122709</v>
      </c>
      <c r="S22">
        <f t="shared" si="1"/>
        <v>3.2850519279120065</v>
      </c>
      <c r="T22">
        <f t="shared" si="1"/>
        <v>3.6227976720971795</v>
      </c>
      <c r="U22">
        <f t="shared" si="1"/>
        <v>3.9207738987355709</v>
      </c>
      <c r="V22">
        <f t="shared" si="1"/>
        <v>4.3856170364190898</v>
      </c>
      <c r="W22">
        <f t="shared" si="1"/>
        <v>5.0845829578800394</v>
      </c>
    </row>
    <row r="23" spans="1:28" x14ac:dyDescent="0.25">
      <c r="A23" t="s">
        <v>34</v>
      </c>
      <c r="B23" s="12">
        <v>0.2141395635715751</v>
      </c>
      <c r="C23" s="12">
        <v>0.23446487638725996</v>
      </c>
      <c r="D23" s="12">
        <v>0.27801978495015162</v>
      </c>
      <c r="E23" s="12">
        <v>0.30054263783623708</v>
      </c>
      <c r="F23" s="12">
        <v>0.29439351853121759</v>
      </c>
      <c r="G23" s="12">
        <v>0.31378618796128088</v>
      </c>
      <c r="H23" s="12">
        <v>0.35093884000000009</v>
      </c>
      <c r="I23" s="12">
        <v>0.32925478146881565</v>
      </c>
      <c r="J23" s="12">
        <v>0.36902519212876356</v>
      </c>
      <c r="K23" s="12">
        <v>0.41359943754854389</v>
      </c>
      <c r="L23" s="12">
        <v>0.46355776892538625</v>
      </c>
      <c r="M23" s="12">
        <v>0.51955052551506675</v>
      </c>
      <c r="N23" s="12">
        <v>0.58230660051008698</v>
      </c>
      <c r="O23" s="12">
        <v>0.61250160645547658</v>
      </c>
      <c r="P23" s="12">
        <v>0.64426234836065688</v>
      </c>
      <c r="Q23" s="12">
        <v>0.67767001611180344</v>
      </c>
      <c r="R23" s="12">
        <v>0.71281000962653207</v>
      </c>
      <c r="S23" s="12">
        <v>0.74977215716144308</v>
      </c>
      <c r="T23" s="12">
        <v>0.7886509449398158</v>
      </c>
      <c r="U23" s="12">
        <v>0.82954575868644842</v>
      </c>
      <c r="V23" s="12">
        <v>0.87256113768707855</v>
      </c>
      <c r="W23" s="12">
        <v>0.91780704202183616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 t="shared" ref="B24:W24" si="2">B22-B23</f>
        <v>1.2646281094012788</v>
      </c>
      <c r="C24" s="13">
        <f t="shared" si="2"/>
        <v>1.1813424183260961</v>
      </c>
      <c r="D24" s="13">
        <f t="shared" si="2"/>
        <v>1.1926627821746918</v>
      </c>
      <c r="E24" s="13">
        <f t="shared" si="2"/>
        <v>1.2849350816727425</v>
      </c>
      <c r="F24" s="13">
        <f t="shared" si="2"/>
        <v>1.3107417941210882</v>
      </c>
      <c r="G24" s="13">
        <f t="shared" si="2"/>
        <v>1.3266057211902815</v>
      </c>
      <c r="H24" s="13">
        <f t="shared" si="2"/>
        <v>1.3652374705403854</v>
      </c>
      <c r="I24" s="13">
        <f t="shared" si="2"/>
        <v>1.4556009044184273</v>
      </c>
      <c r="J24" s="13">
        <f t="shared" si="2"/>
        <v>1.4900118371986859</v>
      </c>
      <c r="K24" s="13">
        <f t="shared" si="2"/>
        <v>1.5712450332228924</v>
      </c>
      <c r="L24" s="13">
        <f t="shared" si="2"/>
        <v>1.6183815329948028</v>
      </c>
      <c r="M24" s="13">
        <f t="shared" si="2"/>
        <v>1.6516624368546937</v>
      </c>
      <c r="N24" s="13">
        <f t="shared" si="2"/>
        <v>1.702399562407511</v>
      </c>
      <c r="O24" s="13">
        <f t="shared" si="2"/>
        <v>1.8411470431091788</v>
      </c>
      <c r="P24" s="13">
        <f t="shared" si="2"/>
        <v>1.9698422488510847</v>
      </c>
      <c r="Q24" s="13">
        <f t="shared" si="2"/>
        <v>2.1182970314614638</v>
      </c>
      <c r="R24" s="13">
        <f t="shared" si="2"/>
        <v>2.3073208364857387</v>
      </c>
      <c r="S24" s="13">
        <f t="shared" si="2"/>
        <v>2.5352797707505634</v>
      </c>
      <c r="T24" s="13">
        <f t="shared" si="2"/>
        <v>2.8341467271573637</v>
      </c>
      <c r="U24" s="13">
        <f t="shared" si="2"/>
        <v>3.0912281400491226</v>
      </c>
      <c r="V24" s="13">
        <f t="shared" si="2"/>
        <v>3.5130558987320111</v>
      </c>
      <c r="W24" s="13">
        <f t="shared" si="2"/>
        <v>4.1667759158582029</v>
      </c>
    </row>
    <row r="26" spans="1:28" x14ac:dyDescent="0.25">
      <c r="A26" t="s">
        <v>46</v>
      </c>
      <c r="B26" s="2">
        <v>5512.0214139932805</v>
      </c>
      <c r="C26" s="2">
        <v>5414.3910016438358</v>
      </c>
      <c r="D26" s="2">
        <v>5302.1163623738985</v>
      </c>
      <c r="E26" s="2">
        <v>5248.2556076172023</v>
      </c>
      <c r="F26" s="2">
        <v>5235.3248830128296</v>
      </c>
      <c r="G26" s="2">
        <v>5098.163201354947</v>
      </c>
      <c r="H26" s="2">
        <v>5091.2192712135256</v>
      </c>
      <c r="I26" s="2">
        <v>5089.4911390369953</v>
      </c>
      <c r="J26" s="2">
        <v>5010.2113087775479</v>
      </c>
      <c r="K26" s="2">
        <v>4932.8266418641015</v>
      </c>
      <c r="L26" s="2">
        <v>4923.4198925837354</v>
      </c>
      <c r="M26" s="2">
        <v>4906.1820383307841</v>
      </c>
      <c r="N26" s="2">
        <v>4918.9041338301095</v>
      </c>
      <c r="O26" s="2">
        <v>4873.7205179288039</v>
      </c>
      <c r="P26" s="2">
        <v>4854.2719369257993</v>
      </c>
      <c r="Q26" s="2">
        <v>4852.9020871297262</v>
      </c>
      <c r="R26" s="2">
        <v>4849.7065664145757</v>
      </c>
      <c r="S26" s="2">
        <v>4828.2562562335561</v>
      </c>
      <c r="T26" s="2">
        <v>4730.4467887318087</v>
      </c>
      <c r="U26" s="2">
        <v>4796.3647284544322</v>
      </c>
      <c r="V26" s="2">
        <v>4770.291972042899</v>
      </c>
      <c r="W26" s="2">
        <v>4726.5718000942534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96.947477876216681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646.81479086153502</v>
      </c>
      <c r="C30" s="2">
        <v>633.99151724837259</v>
      </c>
      <c r="D30" s="2">
        <v>622.61434178736135</v>
      </c>
      <c r="E30" s="2">
        <v>614.40299316636549</v>
      </c>
      <c r="F30" s="2">
        <v>611.08232213759698</v>
      </c>
      <c r="G30" s="2">
        <v>596.94637965786933</v>
      </c>
      <c r="H30" s="2">
        <v>595.38162361234379</v>
      </c>
      <c r="I30" s="2">
        <v>594.91976295520226</v>
      </c>
      <c r="J30" s="2">
        <v>586.77304161464542</v>
      </c>
      <c r="K30" s="2">
        <v>576.63961003311067</v>
      </c>
      <c r="L30" s="2">
        <v>574.5926850187376</v>
      </c>
      <c r="M30" s="2">
        <v>571.08326456070472</v>
      </c>
      <c r="N30" s="2">
        <v>571.43033540838758</v>
      </c>
      <c r="O30" s="2">
        <v>564.04372856924579</v>
      </c>
      <c r="P30" s="2">
        <v>559.80276487808601</v>
      </c>
      <c r="Q30" s="2">
        <v>558.43001212000559</v>
      </c>
      <c r="R30" s="2">
        <v>557.88859531490891</v>
      </c>
      <c r="S30" s="2">
        <v>553.08594540892818</v>
      </c>
      <c r="T30" s="2">
        <v>540.28584556626356</v>
      </c>
      <c r="U30" s="2">
        <v>546.71071702445636</v>
      </c>
      <c r="V30" s="2">
        <v>542.58900679545673</v>
      </c>
      <c r="W30" s="2"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(B10*B26-(B10))*(1+B17)</f>
        <v>730.08826606929165</v>
      </c>
      <c r="C33" s="9">
        <f t="shared" si="3"/>
        <v>742.23804088658926</v>
      </c>
      <c r="D33" s="9">
        <f t="shared" si="3"/>
        <v>737.91330576880694</v>
      </c>
      <c r="E33" s="9">
        <f t="shared" si="3"/>
        <v>758.71254504439275</v>
      </c>
      <c r="F33" s="9">
        <f t="shared" si="3"/>
        <v>760.40572646768032</v>
      </c>
      <c r="G33" s="9">
        <f t="shared" si="3"/>
        <v>753.36573326160647</v>
      </c>
      <c r="H33" s="9">
        <f t="shared" si="3"/>
        <v>750.55697794348544</v>
      </c>
      <c r="I33" s="9">
        <f t="shared" si="3"/>
        <v>756.68634620752425</v>
      </c>
      <c r="J33" s="9">
        <f t="shared" si="3"/>
        <v>763.82143401354745</v>
      </c>
      <c r="K33" s="9">
        <f t="shared" si="3"/>
        <v>762.64419277398702</v>
      </c>
      <c r="L33" s="9">
        <f t="shared" si="3"/>
        <v>761.87386135301824</v>
      </c>
      <c r="M33" s="9">
        <f t="shared" si="3"/>
        <v>800.39661400008038</v>
      </c>
      <c r="N33" s="9">
        <f t="shared" si="3"/>
        <v>843.31433454663659</v>
      </c>
      <c r="O33" s="9">
        <f t="shared" si="3"/>
        <v>872.34506261226795</v>
      </c>
      <c r="P33" s="9">
        <f t="shared" si="3"/>
        <v>883.49115468112689</v>
      </c>
      <c r="Q33" s="9">
        <f t="shared" si="3"/>
        <v>890.04549483010589</v>
      </c>
      <c r="R33" s="9">
        <f t="shared" si="3"/>
        <v>897.73793047036543</v>
      </c>
      <c r="S33" s="9">
        <f t="shared" si="3"/>
        <v>896.28818499788417</v>
      </c>
      <c r="T33" s="9">
        <f t="shared" si="3"/>
        <v>894.76469953453272</v>
      </c>
      <c r="U33" s="9">
        <f t="shared" si="3"/>
        <v>938.67189889034307</v>
      </c>
      <c r="V33" s="9">
        <f t="shared" si="3"/>
        <v>930.14806767023072</v>
      </c>
      <c r="W33" s="9">
        <f t="shared" si="3"/>
        <v>965.60436679744748</v>
      </c>
    </row>
    <row r="34" spans="1:23" x14ac:dyDescent="0.25">
      <c r="A34" t="s">
        <v>47</v>
      </c>
      <c r="B34" s="9">
        <f t="shared" ref="B34:W34" si="4">(B21*B27-(B13))</f>
        <v>58.748924803983876</v>
      </c>
      <c r="C34" s="9">
        <f t="shared" si="4"/>
        <v>61.065738968531967</v>
      </c>
      <c r="D34" s="9">
        <f t="shared" si="4"/>
        <v>62.109802694989433</v>
      </c>
      <c r="E34" s="9">
        <f t="shared" si="4"/>
        <v>64.80612980383539</v>
      </c>
      <c r="F34" s="9">
        <f t="shared" si="4"/>
        <v>65.146466350747204</v>
      </c>
      <c r="G34" s="9">
        <f t="shared" si="4"/>
        <v>66.41049165596111</v>
      </c>
      <c r="H34" s="9">
        <f t="shared" si="4"/>
        <v>66.235407291202037</v>
      </c>
      <c r="I34" s="9">
        <f t="shared" si="4"/>
        <v>66.862723187676465</v>
      </c>
      <c r="J34" s="9">
        <f t="shared" si="4"/>
        <v>68.751686258584996</v>
      </c>
      <c r="K34" s="9">
        <f t="shared" si="4"/>
        <v>69.828633455222942</v>
      </c>
      <c r="L34" s="9">
        <f t="shared" si="4"/>
        <v>69.898142212418747</v>
      </c>
      <c r="M34" s="9">
        <f t="shared" si="4"/>
        <v>74.096840992393879</v>
      </c>
      <c r="N34" s="9">
        <f t="shared" si="4"/>
        <v>78.249200236285972</v>
      </c>
      <c r="O34" s="9">
        <f t="shared" si="4"/>
        <v>82.023143571700928</v>
      </c>
      <c r="P34" s="9">
        <f t="shared" si="4"/>
        <v>83.530157757815161</v>
      </c>
      <c r="Q34" s="9">
        <f t="shared" si="4"/>
        <v>84.231295983183827</v>
      </c>
      <c r="R34" s="9">
        <f t="shared" si="4"/>
        <v>85.084990688104952</v>
      </c>
      <c r="S34" s="9">
        <f t="shared" si="4"/>
        <v>85.346192800049195</v>
      </c>
      <c r="T34" s="9">
        <f t="shared" si="4"/>
        <v>87.105069942045176</v>
      </c>
      <c r="U34" s="9">
        <f t="shared" si="4"/>
        <v>90.382836795969965</v>
      </c>
      <c r="V34" s="9">
        <f t="shared" si="4"/>
        <v>90.024271837692396</v>
      </c>
      <c r="W34" s="9">
        <f t="shared" si="4"/>
        <v>94.677992324038769</v>
      </c>
    </row>
    <row r="35" spans="1:23" x14ac:dyDescent="0.25">
      <c r="A35" t="s">
        <v>49</v>
      </c>
      <c r="B35" s="9">
        <f t="shared" ref="B35:W35" si="5">B22*B28</f>
        <v>143.36279625960017</v>
      </c>
      <c r="C35" s="9">
        <f t="shared" si="5"/>
        <v>134.54659232934586</v>
      </c>
      <c r="D35" s="9">
        <f t="shared" si="5"/>
        <v>137.42356918157608</v>
      </c>
      <c r="E35" s="9">
        <f t="shared" si="5"/>
        <v>146.206241188208</v>
      </c>
      <c r="F35" s="9">
        <f t="shared" si="5"/>
        <v>147.22039470679024</v>
      </c>
      <c r="G35" s="9">
        <f t="shared" si="5"/>
        <v>147.14418583175276</v>
      </c>
      <c r="H35" s="9">
        <f t="shared" si="5"/>
        <v>153.53798117533921</v>
      </c>
      <c r="I35" s="9">
        <f t="shared" si="5"/>
        <v>159.558011185715</v>
      </c>
      <c r="J35" s="9">
        <f t="shared" si="5"/>
        <v>164.08476009596899</v>
      </c>
      <c r="K35" s="9">
        <f t="shared" si="5"/>
        <v>172.16837503510914</v>
      </c>
      <c r="L35" s="9">
        <f t="shared" si="5"/>
        <v>179.95398010148136</v>
      </c>
      <c r="M35" s="9">
        <f t="shared" si="5"/>
        <v>186.52844475577325</v>
      </c>
      <c r="N35" s="9">
        <f t="shared" si="5"/>
        <v>196.40224449853417</v>
      </c>
      <c r="O35" s="9">
        <f t="shared" si="5"/>
        <v>208.20293478513923</v>
      </c>
      <c r="P35" s="9">
        <f t="shared" si="5"/>
        <v>220.15480194911882</v>
      </c>
      <c r="Q35" s="9">
        <f t="shared" si="5"/>
        <v>234.89793073593995</v>
      </c>
      <c r="R35" s="9">
        <f t="shared" si="5"/>
        <v>253.48869584002352</v>
      </c>
      <c r="S35" s="9">
        <f t="shared" si="5"/>
        <v>273.35374907253549</v>
      </c>
      <c r="T35" s="9">
        <f t="shared" si="5"/>
        <v>294.48403393258485</v>
      </c>
      <c r="U35" s="9">
        <f t="shared" si="5"/>
        <v>322.49829492045234</v>
      </c>
      <c r="V35" s="9">
        <f t="shared" si="5"/>
        <v>358.01605362408799</v>
      </c>
      <c r="W35" s="9">
        <f t="shared" si="5"/>
        <v>409.86672006391819</v>
      </c>
    </row>
    <row r="36" spans="1:23" x14ac:dyDescent="0.25">
      <c r="A36" t="s">
        <v>7</v>
      </c>
      <c r="B36" s="11">
        <f t="shared" ref="B36:W36" si="6">SUM(B33:B35)</f>
        <v>932.19998713287566</v>
      </c>
      <c r="C36" s="11">
        <f t="shared" si="6"/>
        <v>937.85037218446701</v>
      </c>
      <c r="D36" s="11">
        <f t="shared" si="6"/>
        <v>937.44667764537246</v>
      </c>
      <c r="E36" s="11">
        <f t="shared" si="6"/>
        <v>969.72491603643607</v>
      </c>
      <c r="F36" s="11">
        <f t="shared" si="6"/>
        <v>972.77258752521777</v>
      </c>
      <c r="G36" s="11">
        <f t="shared" si="6"/>
        <v>966.92041074932035</v>
      </c>
      <c r="H36" s="11">
        <f t="shared" si="6"/>
        <v>970.33036641002673</v>
      </c>
      <c r="I36" s="11">
        <f t="shared" si="6"/>
        <v>983.10708058091575</v>
      </c>
      <c r="J36" s="11">
        <f t="shared" si="6"/>
        <v>996.65788036810136</v>
      </c>
      <c r="K36" s="11">
        <f t="shared" si="6"/>
        <v>1004.6412012643191</v>
      </c>
      <c r="L36" s="11">
        <f t="shared" si="6"/>
        <v>1011.7259836669184</v>
      </c>
      <c r="M36" s="11">
        <f t="shared" si="6"/>
        <v>1061.0218997482475</v>
      </c>
      <c r="N36" s="11">
        <f t="shared" si="6"/>
        <v>1117.9657792814569</v>
      </c>
      <c r="O36" s="11">
        <f t="shared" si="6"/>
        <v>1162.571140969108</v>
      </c>
      <c r="P36" s="11">
        <f t="shared" si="6"/>
        <v>1187.1761143880608</v>
      </c>
      <c r="Q36" s="11">
        <f t="shared" si="6"/>
        <v>1209.1747215492296</v>
      </c>
      <c r="R36" s="11">
        <f t="shared" si="6"/>
        <v>1236.3116169984939</v>
      </c>
      <c r="S36" s="11">
        <f t="shared" si="6"/>
        <v>1254.9881268704689</v>
      </c>
      <c r="T36" s="11">
        <f t="shared" si="6"/>
        <v>1276.3538034091628</v>
      </c>
      <c r="U36" s="11">
        <f t="shared" si="6"/>
        <v>1351.5530306067653</v>
      </c>
      <c r="V36" s="11">
        <f t="shared" si="6"/>
        <v>1378.188393132011</v>
      </c>
      <c r="W36" s="11">
        <f t="shared" si="6"/>
        <v>1470.1490791854044</v>
      </c>
    </row>
    <row r="37" spans="1:23" x14ac:dyDescent="0.25">
      <c r="A37" t="s">
        <v>69</v>
      </c>
      <c r="B37" s="25">
        <v>1765.6861997037886</v>
      </c>
      <c r="C37" s="25">
        <v>1809.8283546963833</v>
      </c>
      <c r="D37" s="25">
        <v>1855.0740635637924</v>
      </c>
      <c r="E37" s="25">
        <v>1901.4509151528873</v>
      </c>
      <c r="F37" s="25">
        <v>1948.9871880317094</v>
      </c>
      <c r="G37" s="25">
        <v>1997.7118677325018</v>
      </c>
      <c r="H37" s="25">
        <v>2047.6546644258142</v>
      </c>
      <c r="I37" s="25">
        <v>2098.8460310364594</v>
      </c>
      <c r="J37" s="25">
        <v>2151.317181812371</v>
      </c>
      <c r="K37" s="25">
        <v>2205.1001113576799</v>
      </c>
      <c r="L37" s="25">
        <v>2260.2276141416219</v>
      </c>
      <c r="M37" s="25">
        <v>2316.7333044951624</v>
      </c>
      <c r="N37" s="25">
        <v>2374.6516371075413</v>
      </c>
      <c r="O37" s="25">
        <v>2434.0179280352295</v>
      </c>
      <c r="P37" s="25">
        <v>2494.8683762361102</v>
      </c>
      <c r="Q37" s="25">
        <v>2557.2400856420127</v>
      </c>
      <c r="R37" s="25">
        <v>2621.1710877830624</v>
      </c>
      <c r="S37" s="25">
        <v>2686.7003649776389</v>
      </c>
      <c r="T37" s="25">
        <v>2753.867874102079</v>
      </c>
      <c r="U37" s="25">
        <v>2822.7145709546312</v>
      </c>
      <c r="V37" s="25">
        <v>2893.282435228497</v>
      </c>
      <c r="W37" s="25">
        <v>2965.6144961092086</v>
      </c>
    </row>
    <row r="38" spans="1:23" x14ac:dyDescent="0.25">
      <c r="A38" t="s">
        <v>70</v>
      </c>
      <c r="B38" s="25">
        <v>842.36869330552281</v>
      </c>
      <c r="C38" s="25">
        <v>863.42791063816082</v>
      </c>
      <c r="D38" s="25">
        <v>885.01360840411485</v>
      </c>
      <c r="E38" s="25">
        <v>907.1389486142175</v>
      </c>
      <c r="F38" s="25">
        <v>929.81742232957288</v>
      </c>
      <c r="G38" s="25">
        <v>953.06285788781213</v>
      </c>
      <c r="H38" s="25">
        <v>976.88942933500732</v>
      </c>
      <c r="I38" s="25">
        <v>1001.3116650683825</v>
      </c>
      <c r="J38" s="25">
        <v>1026.3444566950918</v>
      </c>
      <c r="K38" s="25">
        <v>1052.003068112469</v>
      </c>
      <c r="L38" s="25">
        <v>1078.3031448152808</v>
      </c>
      <c r="M38" s="25">
        <v>1105.2607234356626</v>
      </c>
      <c r="N38" s="25">
        <v>1132.8922415215541</v>
      </c>
      <c r="O38" s="25">
        <v>1161.2145475595928</v>
      </c>
      <c r="P38" s="25">
        <v>1190.2449112485826</v>
      </c>
      <c r="Q38" s="25">
        <v>1220.001034029797</v>
      </c>
      <c r="R38" s="25">
        <v>1250.5010598805416</v>
      </c>
      <c r="S38" s="25">
        <v>1281.7635863775552</v>
      </c>
      <c r="T38" s="25">
        <v>1313.8076760369938</v>
      </c>
      <c r="U38" s="25">
        <v>1346.6528679379185</v>
      </c>
      <c r="V38" s="25">
        <v>1380.3191896363662</v>
      </c>
      <c r="W38" s="25">
        <v>1414.8271693772754</v>
      </c>
    </row>
    <row r="39" spans="1:23" x14ac:dyDescent="0.25">
      <c r="A39" t="s">
        <v>7</v>
      </c>
      <c r="B39" s="10">
        <f t="shared" ref="B39:W39" si="7">SUM(B36:B38)</f>
        <v>3540.2548801421872</v>
      </c>
      <c r="C39" s="10">
        <f t="shared" si="7"/>
        <v>3611.1066375190112</v>
      </c>
      <c r="D39" s="10">
        <f t="shared" si="7"/>
        <v>3677.53434961328</v>
      </c>
      <c r="E39" s="10">
        <f t="shared" si="7"/>
        <v>3778.3147798035411</v>
      </c>
      <c r="F39" s="10">
        <f t="shared" si="7"/>
        <v>3851.5771978865</v>
      </c>
      <c r="G39" s="10">
        <f t="shared" si="7"/>
        <v>3917.6951363696344</v>
      </c>
      <c r="H39" s="10">
        <f t="shared" si="7"/>
        <v>3994.8744601708481</v>
      </c>
      <c r="I39" s="10">
        <f t="shared" si="7"/>
        <v>4083.2647766857576</v>
      </c>
      <c r="J39" s="10">
        <f t="shared" si="7"/>
        <v>4174.3195188755644</v>
      </c>
      <c r="K39" s="10">
        <f t="shared" si="7"/>
        <v>4261.744380734468</v>
      </c>
      <c r="L39" s="10">
        <f t="shared" si="7"/>
        <v>4350.2567426238211</v>
      </c>
      <c r="M39" s="10">
        <f t="shared" si="7"/>
        <v>4483.0159276790728</v>
      </c>
      <c r="N39" s="10">
        <f t="shared" si="7"/>
        <v>4625.5096579105521</v>
      </c>
      <c r="O39" s="10">
        <f t="shared" si="7"/>
        <v>4757.8036165639305</v>
      </c>
      <c r="P39" s="10">
        <f t="shared" si="7"/>
        <v>4872.2894018727538</v>
      </c>
      <c r="Q39" s="10">
        <f t="shared" si="7"/>
        <v>4986.415841221039</v>
      </c>
      <c r="R39" s="10">
        <f t="shared" si="7"/>
        <v>5107.9837646620981</v>
      </c>
      <c r="S39" s="10">
        <f t="shared" si="7"/>
        <v>5223.4520782256632</v>
      </c>
      <c r="T39" s="10">
        <f t="shared" si="7"/>
        <v>5344.029353548236</v>
      </c>
      <c r="U39" s="10">
        <f t="shared" si="7"/>
        <v>5520.920469499315</v>
      </c>
      <c r="V39" s="10">
        <f t="shared" si="7"/>
        <v>5651.7900179968738</v>
      </c>
      <c r="W39" s="10">
        <f t="shared" si="7"/>
        <v>5850.5907446718884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817.98016610000661</v>
      </c>
      <c r="C41" s="2">
        <f t="shared" si="8"/>
        <v>748.9610721844233</v>
      </c>
      <c r="D41" s="2">
        <f t="shared" si="8"/>
        <v>742.56895309797881</v>
      </c>
      <c r="E41" s="2">
        <f t="shared" si="8"/>
        <v>789.46796020420129</v>
      </c>
      <c r="F41" s="2">
        <f t="shared" si="8"/>
        <v>800.97113927431462</v>
      </c>
      <c r="G41" s="2">
        <f t="shared" si="8"/>
        <v>791.91248249795535</v>
      </c>
      <c r="H41" s="2">
        <f t="shared" si="8"/>
        <v>812.83730182674401</v>
      </c>
      <c r="I41" s="2">
        <f t="shared" si="8"/>
        <v>865.96574501398879</v>
      </c>
      <c r="J41" s="2">
        <f t="shared" si="8"/>
        <v>874.29877775489877</v>
      </c>
      <c r="K41" s="2">
        <f t="shared" si="8"/>
        <v>906.0421232241107</v>
      </c>
      <c r="L41" s="2">
        <f t="shared" si="8"/>
        <v>929.91019042822438</v>
      </c>
      <c r="M41" s="2">
        <f t="shared" si="8"/>
        <v>943.23677639126731</v>
      </c>
      <c r="N41" s="2">
        <f t="shared" si="8"/>
        <v>972.80275294561625</v>
      </c>
      <c r="O41" s="2">
        <f t="shared" si="8"/>
        <v>1038.487443039543</v>
      </c>
      <c r="P41" s="2">
        <f t="shared" si="8"/>
        <v>1102.723137280504</v>
      </c>
      <c r="Q41" s="2">
        <f t="shared" si="8"/>
        <v>1182.9206369527972</v>
      </c>
      <c r="R41" s="2">
        <f t="shared" si="8"/>
        <v>1287.2279804078494</v>
      </c>
      <c r="S41" s="2">
        <f t="shared" si="8"/>
        <v>1402.2276088817061</v>
      </c>
      <c r="T41" s="2">
        <f t="shared" si="8"/>
        <v>1531.2493609410747</v>
      </c>
      <c r="U41" s="2">
        <f t="shared" si="8"/>
        <v>1690.0075529324324</v>
      </c>
      <c r="V41" s="2">
        <f t="shared" si="8"/>
        <v>1906.1455109099225</v>
      </c>
      <c r="W41" s="2">
        <f t="shared" si="8"/>
        <v>2232.6054684073492</v>
      </c>
    </row>
    <row r="42" spans="1:23" x14ac:dyDescent="0.25">
      <c r="A42" t="s">
        <v>34</v>
      </c>
      <c r="B42" s="2">
        <f t="shared" ref="B42:W42" si="9">B30*B23</f>
        <v>138.50863702672874</v>
      </c>
      <c r="C42" s="2">
        <f t="shared" si="9"/>
        <v>148.64874272221107</v>
      </c>
      <c r="D42" s="2">
        <f t="shared" si="9"/>
        <v>173.09910541060239</v>
      </c>
      <c r="E42" s="2">
        <f t="shared" si="9"/>
        <v>184.65429626069903</v>
      </c>
      <c r="F42" s="2">
        <f t="shared" si="9"/>
        <v>179.89867492631413</v>
      </c>
      <c r="G42" s="2">
        <f t="shared" si="9"/>
        <v>187.31352889013033</v>
      </c>
      <c r="H42" s="2">
        <f t="shared" si="9"/>
        <v>208.9425363478326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238.49781837790627</v>
      </c>
      <c r="L42" s="2">
        <f t="shared" si="9"/>
        <v>266.35690310813322</v>
      </c>
      <c r="M42" s="2">
        <f t="shared" si="9"/>
        <v>296.70661021537404</v>
      </c>
      <c r="N42" s="2">
        <f t="shared" si="9"/>
        <v>332.74765603999697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378.43127531067876</v>
      </c>
      <c r="R42" s="2">
        <f t="shared" si="9"/>
        <v>397.66857499695266</v>
      </c>
      <c r="S42" s="2">
        <f t="shared" si="9"/>
        <v>414.68844238492824</v>
      </c>
      <c r="T42" s="2">
        <f t="shared" si="9"/>
        <v>426.09694264344114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491.77135088117302</v>
      </c>
    </row>
    <row r="43" spans="1:23" x14ac:dyDescent="0.25">
      <c r="A43" t="s">
        <v>17</v>
      </c>
      <c r="B43" s="10">
        <f>SUM(B41:B42)</f>
        <v>956.48880312673532</v>
      </c>
      <c r="C43" s="10">
        <f t="shared" ref="C43:W43" si="10">SUM(C41:C42)</f>
        <v>897.60981490663437</v>
      </c>
      <c r="D43" s="10">
        <f t="shared" si="10"/>
        <v>915.66805850858123</v>
      </c>
      <c r="E43" s="10">
        <f t="shared" si="10"/>
        <v>974.12225646490037</v>
      </c>
      <c r="F43" s="10">
        <f t="shared" si="10"/>
        <v>980.86981420062875</v>
      </c>
      <c r="G43" s="10">
        <f t="shared" si="10"/>
        <v>979.22601138808568</v>
      </c>
      <c r="H43" s="10">
        <f t="shared" si="10"/>
        <v>1021.7798381745766</v>
      </c>
      <c r="I43" s="10">
        <f t="shared" si="10"/>
        <v>1061.8459215572834</v>
      </c>
      <c r="J43" s="10">
        <f t="shared" si="10"/>
        <v>1090.8328121727222</v>
      </c>
      <c r="K43" s="10">
        <f t="shared" si="10"/>
        <v>1144.5399416020171</v>
      </c>
      <c r="L43" s="10">
        <f t="shared" si="10"/>
        <v>1196.2670935363576</v>
      </c>
      <c r="M43" s="10">
        <f t="shared" si="10"/>
        <v>1239.9433866066413</v>
      </c>
      <c r="N43" s="10">
        <f t="shared" si="10"/>
        <v>1305.5504089856131</v>
      </c>
      <c r="O43" s="10">
        <f t="shared" si="10"/>
        <v>1383.9651328993427</v>
      </c>
      <c r="P43" s="10">
        <f t="shared" si="10"/>
        <v>1463.3829811996484</v>
      </c>
      <c r="Q43" s="10">
        <f t="shared" si="10"/>
        <v>1561.3519122634759</v>
      </c>
      <c r="R43" s="10">
        <f t="shared" si="10"/>
        <v>1684.896555404802</v>
      </c>
      <c r="S43" s="10">
        <f t="shared" si="10"/>
        <v>1816.9160512666344</v>
      </c>
      <c r="T43" s="10">
        <f t="shared" si="10"/>
        <v>1957.3463035845157</v>
      </c>
      <c r="U43" s="10">
        <f t="shared" si="10"/>
        <v>2143.5291094684972</v>
      </c>
      <c r="V43" s="10">
        <f t="shared" si="10"/>
        <v>2379.5875919758682</v>
      </c>
      <c r="W43" s="10">
        <f t="shared" si="10"/>
        <v>2724.3768192885223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1798.8574964322581</v>
      </c>
      <c r="C45" s="10">
        <f t="shared" ref="C45:W45" si="11">SUM(C43:C44)</f>
        <v>1761.0377255447952</v>
      </c>
      <c r="D45" s="10">
        <f t="shared" si="11"/>
        <v>1800.6816669126961</v>
      </c>
      <c r="E45" s="10">
        <f t="shared" si="11"/>
        <v>1881.2612050791179</v>
      </c>
      <c r="F45" s="10">
        <f t="shared" si="11"/>
        <v>1910.6872365302015</v>
      </c>
      <c r="G45" s="10">
        <f t="shared" si="11"/>
        <v>1932.2888692758979</v>
      </c>
      <c r="H45" s="10">
        <f t="shared" si="11"/>
        <v>1998.669267509584</v>
      </c>
      <c r="I45" s="10">
        <f t="shared" si="11"/>
        <v>2063.1575866256658</v>
      </c>
      <c r="J45" s="10">
        <f t="shared" si="11"/>
        <v>2117.1772688678138</v>
      </c>
      <c r="K45" s="10">
        <f t="shared" si="11"/>
        <v>2196.5430097144863</v>
      </c>
      <c r="L45" s="10">
        <f t="shared" si="11"/>
        <v>2274.5702383516382</v>
      </c>
      <c r="M45" s="10">
        <f t="shared" si="11"/>
        <v>2345.2041100423039</v>
      </c>
      <c r="N45" s="10">
        <f t="shared" si="11"/>
        <v>2438.4426505071669</v>
      </c>
      <c r="O45" s="10">
        <f t="shared" si="11"/>
        <v>2545.1796804589358</v>
      </c>
      <c r="P45" s="10">
        <f t="shared" si="11"/>
        <v>2653.6278924482313</v>
      </c>
      <c r="Q45" s="10">
        <f t="shared" si="11"/>
        <v>2781.3529462932729</v>
      </c>
      <c r="R45" s="10">
        <f t="shared" si="11"/>
        <v>2935.3976152853438</v>
      </c>
      <c r="S45" s="10">
        <f t="shared" si="11"/>
        <v>3098.6796376441898</v>
      </c>
      <c r="T45" s="10">
        <f t="shared" si="11"/>
        <v>3271.1539796215093</v>
      </c>
      <c r="U45" s="10">
        <f t="shared" si="11"/>
        <v>3490.1819774064156</v>
      </c>
      <c r="V45" s="10">
        <f t="shared" si="11"/>
        <v>3759.9067816122342</v>
      </c>
      <c r="W45" s="10">
        <f t="shared" si="11"/>
        <v>4139.2039886657976</v>
      </c>
    </row>
    <row r="46" spans="1:23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50" spans="1:24" x14ac:dyDescent="0.25">
      <c r="A50" t="s">
        <v>37</v>
      </c>
      <c r="B50" s="14">
        <f t="shared" ref="B50:W50" si="12">B43-B36</f>
        <v>24.288815993859657</v>
      </c>
      <c r="C50" s="14">
        <f t="shared" si="12"/>
        <v>-40.240557277832636</v>
      </c>
      <c r="D50" s="14">
        <f t="shared" si="12"/>
        <v>-21.778619136791235</v>
      </c>
      <c r="E50" s="14">
        <f t="shared" si="12"/>
        <v>4.3973404284643038</v>
      </c>
      <c r="F50" s="14">
        <f t="shared" si="12"/>
        <v>8.0972266754109796</v>
      </c>
      <c r="G50" s="14">
        <f t="shared" si="12"/>
        <v>12.305600638765327</v>
      </c>
      <c r="H50" s="14">
        <f t="shared" si="12"/>
        <v>51.449471764549912</v>
      </c>
      <c r="I50" s="14">
        <f t="shared" si="12"/>
        <v>78.738840976367669</v>
      </c>
      <c r="J50" s="14">
        <f t="shared" si="12"/>
        <v>94.174931804620883</v>
      </c>
      <c r="K50" s="14">
        <f t="shared" si="12"/>
        <v>139.89874033769797</v>
      </c>
      <c r="L50" s="14">
        <f t="shared" si="12"/>
        <v>184.5411098694392</v>
      </c>
      <c r="M50" s="14">
        <f t="shared" si="12"/>
        <v>178.92148685839379</v>
      </c>
      <c r="N50" s="14">
        <f t="shared" si="12"/>
        <v>187.58462970415621</v>
      </c>
      <c r="O50" s="14">
        <f t="shared" si="12"/>
        <v>221.39399193023473</v>
      </c>
      <c r="P50" s="14">
        <f t="shared" si="12"/>
        <v>276.20686681158759</v>
      </c>
      <c r="Q50" s="14">
        <f t="shared" si="12"/>
        <v>352.17719071424631</v>
      </c>
      <c r="R50" s="14">
        <f t="shared" si="12"/>
        <v>448.58493840630808</v>
      </c>
      <c r="S50" s="14">
        <f t="shared" si="12"/>
        <v>561.92792439616551</v>
      </c>
      <c r="T50" s="14">
        <f t="shared" si="12"/>
        <v>680.99250017535292</v>
      </c>
      <c r="U50" s="14">
        <f t="shared" si="12"/>
        <v>791.97607886173182</v>
      </c>
      <c r="V50" s="14">
        <f t="shared" si="12"/>
        <v>1001.3991988438572</v>
      </c>
      <c r="W50" s="14">
        <f t="shared" si="12"/>
        <v>1254.2277401031179</v>
      </c>
      <c r="X50" s="14">
        <f>SUM(B50:W50)</f>
        <v>6491.2654488797043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7" workbookViewId="0">
      <selection activeCell="B44" sqref="B44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15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18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972.68036503141184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f>'%  Rate increase'!C8</f>
        <v>3.3849884780523976E-2</v>
      </c>
      <c r="C17" s="1">
        <f>'%  Rate increase'!D8</f>
        <v>8.8635845091982191E-2</v>
      </c>
      <c r="D17" s="1">
        <f>'%  Rate increase'!E8</f>
        <v>7.685435659314277E-2</v>
      </c>
      <c r="E17" s="1">
        <f>'%  Rate increase'!F8</f>
        <v>0.11991774707554126</v>
      </c>
      <c r="F17" s="1">
        <f>'%  Rate increase'!G8</f>
        <v>0.13871152159082811</v>
      </c>
      <c r="G17" s="1">
        <f>'%  Rate increase'!H8</f>
        <v>0.15094356449844337</v>
      </c>
      <c r="H17" s="1">
        <f>'%  Rate increase'!I8</f>
        <v>0.1565117130520346</v>
      </c>
      <c r="I17" s="1">
        <f>'%  Rate increase'!J8</f>
        <v>0.17325519628010677</v>
      </c>
      <c r="J17" s="1">
        <f>'%  Rate increase'!K8</f>
        <v>0.19211115839332837</v>
      </c>
      <c r="K17" s="1">
        <f>'%  Rate increase'!L8</f>
        <v>0.21435198562393443</v>
      </c>
      <c r="L17" s="1">
        <f>'%  Rate increase'!M8</f>
        <v>0.21586196798751534</v>
      </c>
      <c r="M17" s="1">
        <f>'%  Rate increase'!N8</f>
        <v>0.28787258806672833</v>
      </c>
      <c r="N17" s="1">
        <f>'%  Rate increase'!O8</f>
        <v>0.33228244727774991</v>
      </c>
      <c r="O17" s="1">
        <f>'%  Rate increase'!P8</f>
        <v>0.37838406659129964</v>
      </c>
      <c r="P17" s="1">
        <f>'%  Rate increase'!Q8</f>
        <v>0.42332836834896392</v>
      </c>
      <c r="Q17" s="1">
        <f>'%  Rate increase'!R8</f>
        <v>0.42731694516786733</v>
      </c>
      <c r="R17" s="1">
        <f>'%  Rate increase'!S8</f>
        <v>0.43865374622507747</v>
      </c>
      <c r="S17" s="1">
        <f>'%  Rate increase'!T8</f>
        <v>0.46455948112565792</v>
      </c>
      <c r="T17" s="1">
        <f>'%  Rate increase'!U8</f>
        <v>0.48350132320991168</v>
      </c>
      <c r="U17" s="1">
        <f>'%  Rate increase'!V8</f>
        <v>0.54362411463900151</v>
      </c>
      <c r="V17" s="1">
        <f>'%  Rate increase'!W8</f>
        <v>0.53357925172407961</v>
      </c>
      <c r="W17" s="1">
        <f>'%  Rate increase'!X8</f>
        <v>0.63353244440925671</v>
      </c>
    </row>
    <row r="18" spans="1:28" x14ac:dyDescent="0.25">
      <c r="A18" t="s">
        <v>23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0.1312456829801141</v>
      </c>
      <c r="C21">
        <f t="shared" si="0"/>
        <v>0.13820067797953339</v>
      </c>
      <c r="D21">
        <f t="shared" si="0"/>
        <v>0.13670503579074425</v>
      </c>
      <c r="E21">
        <f t="shared" si="0"/>
        <v>0.1421718682376053</v>
      </c>
      <c r="F21">
        <f t="shared" si="0"/>
        <v>0.14455770955590919</v>
      </c>
      <c r="G21">
        <f t="shared" si="0"/>
        <v>0.14611054894708719</v>
      </c>
      <c r="H21">
        <f t="shared" si="0"/>
        <v>0.14681741700463496</v>
      </c>
      <c r="I21">
        <f t="shared" si="0"/>
        <v>0.14894297693754624</v>
      </c>
      <c r="J21">
        <f t="shared" si="0"/>
        <v>0.15133671287757811</v>
      </c>
      <c r="K21">
        <f t="shared" si="0"/>
        <v>0.15416015233711169</v>
      </c>
      <c r="L21">
        <f t="shared" si="0"/>
        <v>0.15435184231987761</v>
      </c>
      <c r="M21">
        <f t="shared" si="0"/>
        <v>0.16349348188791238</v>
      </c>
      <c r="N21">
        <f t="shared" si="0"/>
        <v>0.16913124650829398</v>
      </c>
      <c r="O21">
        <f t="shared" si="0"/>
        <v>0.17498377752113106</v>
      </c>
      <c r="P21">
        <f t="shared" si="0"/>
        <v>0.18068938881643165</v>
      </c>
      <c r="Q21">
        <f t="shared" si="0"/>
        <v>0.18119573262554933</v>
      </c>
      <c r="R21">
        <f t="shared" si="0"/>
        <v>0.18263492241457666</v>
      </c>
      <c r="S21">
        <f t="shared" si="0"/>
        <v>0.18592361637312971</v>
      </c>
      <c r="T21">
        <f t="shared" si="0"/>
        <v>0.18832825464590672</v>
      </c>
      <c r="U21">
        <f t="shared" si="0"/>
        <v>0.19596075230339496</v>
      </c>
      <c r="V21">
        <f t="shared" si="0"/>
        <v>0.19468557211222975</v>
      </c>
      <c r="W21">
        <f t="shared" si="0"/>
        <v>0.20737447911229576</v>
      </c>
    </row>
    <row r="22" spans="1:28" x14ac:dyDescent="0.25">
      <c r="A22" t="s">
        <v>21</v>
      </c>
      <c r="B22">
        <f t="shared" ref="B22:W22" si="1">B11*(1+B18)</f>
        <v>1.4784876206683177</v>
      </c>
      <c r="C22">
        <f t="shared" si="1"/>
        <v>1.4041696373987023</v>
      </c>
      <c r="D22">
        <f t="shared" si="1"/>
        <v>1.4475698680169804</v>
      </c>
      <c r="E22">
        <f t="shared" si="1"/>
        <v>1.5495398265784155</v>
      </c>
      <c r="F22">
        <f t="shared" si="1"/>
        <v>1.5506766681203743</v>
      </c>
      <c r="G22">
        <f t="shared" si="1"/>
        <v>1.5942285339493456</v>
      </c>
      <c r="H22">
        <f t="shared" si="1"/>
        <v>1.6608347886026198</v>
      </c>
      <c r="I22">
        <f t="shared" si="1"/>
        <v>1.7263575966308269</v>
      </c>
      <c r="J22">
        <f t="shared" si="1"/>
        <v>1.7966825770618216</v>
      </c>
      <c r="K22">
        <f t="shared" si="1"/>
        <v>1.9161352981959181</v>
      </c>
      <c r="L22">
        <f t="shared" si="1"/>
        <v>2.0091989465051836</v>
      </c>
      <c r="M22">
        <f t="shared" si="1"/>
        <v>2.0943146201793743</v>
      </c>
      <c r="N22">
        <f t="shared" si="1"/>
        <v>2.2009457453894399</v>
      </c>
      <c r="O22">
        <f t="shared" si="1"/>
        <v>2.3603669981965711</v>
      </c>
      <c r="P22">
        <f t="shared" si="1"/>
        <v>2.5108552989090867</v>
      </c>
      <c r="Q22">
        <f t="shared" si="1"/>
        <v>2.6816958409562086</v>
      </c>
      <c r="R22">
        <f t="shared" si="1"/>
        <v>2.8936223529655041</v>
      </c>
      <c r="S22">
        <f t="shared" si="1"/>
        <v>3.1417456561780837</v>
      </c>
      <c r="T22">
        <f t="shared" si="1"/>
        <v>3.4595519381262361</v>
      </c>
      <c r="U22">
        <f t="shared" si="1"/>
        <v>3.7429957476886715</v>
      </c>
      <c r="V22">
        <f t="shared" si="1"/>
        <v>4.1811147729477485</v>
      </c>
      <c r="W22">
        <f t="shared" si="1"/>
        <v>4.8381089762887122</v>
      </c>
    </row>
    <row r="23" spans="1:28" x14ac:dyDescent="0.25">
      <c r="A23" t="s">
        <v>34</v>
      </c>
      <c r="B23" s="12">
        <v>0.2141375601431586</v>
      </c>
      <c r="C23" s="12">
        <v>0.23445912667636495</v>
      </c>
      <c r="D23" s="12">
        <v>0.27801121782561805</v>
      </c>
      <c r="E23" s="12">
        <v>0.3005331999957751</v>
      </c>
      <c r="F23" s="12">
        <v>0.29438541553660441</v>
      </c>
      <c r="G23" s="12">
        <v>0.31378119070481919</v>
      </c>
      <c r="H23" s="12">
        <v>0.35093884000000003</v>
      </c>
      <c r="I23" s="12">
        <v>0.32925478146881565</v>
      </c>
      <c r="J23" s="12">
        <v>0.36902519212876356</v>
      </c>
      <c r="K23" s="12">
        <v>0.41359943754854378</v>
      </c>
      <c r="L23" s="12">
        <v>0.46355776892538625</v>
      </c>
      <c r="M23" s="12">
        <v>0.51955052551506697</v>
      </c>
      <c r="N23" s="12">
        <v>0.58230660051008709</v>
      </c>
      <c r="O23" s="12">
        <v>0.61250160645547658</v>
      </c>
      <c r="P23" s="12">
        <v>0.64426234836065688</v>
      </c>
      <c r="Q23" s="12">
        <v>0.67767001611180333</v>
      </c>
      <c r="R23" s="12">
        <v>0.71281000962653218</v>
      </c>
      <c r="S23" s="12">
        <v>0.74977215716144308</v>
      </c>
      <c r="T23" s="12">
        <v>0.78865094493981569</v>
      </c>
      <c r="U23" s="12">
        <v>0.82954575868644842</v>
      </c>
      <c r="V23" s="12">
        <v>0.87256113768707855</v>
      </c>
      <c r="W23" s="12">
        <v>0.91780704202183605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1.2643500605251592</v>
      </c>
      <c r="C24" s="13">
        <f t="shared" ref="C24:W24" si="2">C22-C23</f>
        <v>1.1697105107223373</v>
      </c>
      <c r="D24" s="13">
        <f t="shared" si="2"/>
        <v>1.1695586501913624</v>
      </c>
      <c r="E24" s="13">
        <f t="shared" si="2"/>
        <v>1.2490066265826405</v>
      </c>
      <c r="F24" s="13">
        <f t="shared" si="2"/>
        <v>1.2562912525837699</v>
      </c>
      <c r="G24" s="13">
        <f t="shared" si="2"/>
        <v>1.2804473432445265</v>
      </c>
      <c r="H24" s="13">
        <f t="shared" si="2"/>
        <v>1.3098959486026198</v>
      </c>
      <c r="I24" s="13">
        <f t="shared" si="2"/>
        <v>1.3971028151620113</v>
      </c>
      <c r="J24" s="13">
        <f t="shared" si="2"/>
        <v>1.427657384933058</v>
      </c>
      <c r="K24" s="13">
        <f t="shared" si="2"/>
        <v>1.5025358606473742</v>
      </c>
      <c r="L24" s="13">
        <f t="shared" si="2"/>
        <v>1.5456411775797974</v>
      </c>
      <c r="M24" s="13">
        <f t="shared" si="2"/>
        <v>1.5747640946643073</v>
      </c>
      <c r="N24" s="13">
        <f t="shared" si="2"/>
        <v>1.6186391448793529</v>
      </c>
      <c r="O24" s="13">
        <f t="shared" si="2"/>
        <v>1.7478653917410947</v>
      </c>
      <c r="P24" s="13">
        <f t="shared" si="2"/>
        <v>1.8665929505484298</v>
      </c>
      <c r="Q24" s="13">
        <f t="shared" si="2"/>
        <v>2.0040258248444052</v>
      </c>
      <c r="R24" s="13">
        <f t="shared" si="2"/>
        <v>2.1808123433389719</v>
      </c>
      <c r="S24" s="13">
        <f t="shared" si="2"/>
        <v>2.3919734990166406</v>
      </c>
      <c r="T24" s="13">
        <f t="shared" si="2"/>
        <v>2.6709009931864203</v>
      </c>
      <c r="U24" s="13">
        <f t="shared" si="2"/>
        <v>2.9134499890022232</v>
      </c>
      <c r="V24" s="13">
        <f t="shared" si="2"/>
        <v>3.3085536352606697</v>
      </c>
      <c r="W24" s="13">
        <f t="shared" si="2"/>
        <v>3.9203019342668761</v>
      </c>
      <c r="X24" s="13"/>
    </row>
    <row r="26" spans="1:28" x14ac:dyDescent="0.25">
      <c r="A26" t="s">
        <v>46</v>
      </c>
      <c r="B26" s="2">
        <f>'Scen 3 Total Costs '!B26</f>
        <v>5512.0214139932805</v>
      </c>
      <c r="C26" s="2">
        <f>'Scen 3 Total Costs '!C26</f>
        <v>5414.3910016438358</v>
      </c>
      <c r="D26" s="2">
        <f>'Scen 3 Total Costs '!D26</f>
        <v>5302.1163623738985</v>
      </c>
      <c r="E26" s="2">
        <f>'Scen 3 Total Costs '!E26</f>
        <v>5248.2556076172023</v>
      </c>
      <c r="F26" s="2">
        <f>'Scen 3 Total Costs '!F26</f>
        <v>5235.3248830128296</v>
      </c>
      <c r="G26" s="2">
        <f>'Scen 3 Total Costs '!G26</f>
        <v>5098.163201354947</v>
      </c>
      <c r="H26" s="2">
        <f>'Scen 3 Total Costs '!H26</f>
        <v>5091.2192712135256</v>
      </c>
      <c r="I26" s="2">
        <f>'Scen 3 Total Costs '!I26</f>
        <v>5089.4911390369953</v>
      </c>
      <c r="J26" s="2">
        <f>'Scen 3 Total Costs '!J26</f>
        <v>5010.2113087775479</v>
      </c>
      <c r="K26" s="2">
        <f>'Scen 3 Total Costs '!K26</f>
        <v>4932.8266418641015</v>
      </c>
      <c r="L26" s="2">
        <f>'Scen 3 Total Costs '!L26</f>
        <v>4923.4198925837354</v>
      </c>
      <c r="M26" s="2">
        <f>'Scen 3 Total Costs '!M26</f>
        <v>4906.1820383307841</v>
      </c>
      <c r="N26" s="2">
        <f>'Scen 3 Total Costs '!N26</f>
        <v>4918.9041338301095</v>
      </c>
      <c r="O26" s="2">
        <f>'Scen 3 Total Costs '!O26</f>
        <v>4873.7205179288039</v>
      </c>
      <c r="P26" s="2">
        <f>'Scen 3 Total Costs '!P26</f>
        <v>4854.2719369257993</v>
      </c>
      <c r="Q26" s="2">
        <f>'Scen 3 Total Costs '!Q26</f>
        <v>4852.9020871297262</v>
      </c>
      <c r="R26" s="2">
        <f>'Scen 3 Total Costs '!R26</f>
        <v>4849.7065664145757</v>
      </c>
      <c r="S26" s="2">
        <f>'Scen 3 Total Costs '!S26</f>
        <v>4828.2562562335561</v>
      </c>
      <c r="T26" s="2">
        <f>'Scen 3 Total Costs '!T26</f>
        <v>4730.4467887318087</v>
      </c>
      <c r="U26" s="2">
        <f>'Scen 3 Total Costs '!U26</f>
        <v>4796.3647284544322</v>
      </c>
      <c r="V26" s="2">
        <f>'Scen 3 Total Costs '!V26</f>
        <v>4770.291972042899</v>
      </c>
      <c r="W26" s="2">
        <f>'Scen 3 Total Costs '!W26</f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f>'Scen 3 Total Costs '!B30</f>
        <v>646.81479086153502</v>
      </c>
      <c r="C30" s="2">
        <f>'Scen 3 Total Costs '!C30</f>
        <v>633.99151724837259</v>
      </c>
      <c r="D30" s="2">
        <f>'Scen 3 Total Costs '!D30</f>
        <v>622.61434178736135</v>
      </c>
      <c r="E30" s="2">
        <f>'Scen 3 Total Costs '!E30</f>
        <v>614.40299316636549</v>
      </c>
      <c r="F30" s="2">
        <f>'Scen 3 Total Costs '!F30</f>
        <v>611.08232213759698</v>
      </c>
      <c r="G30" s="2">
        <f>'Scen 3 Total Costs '!G30</f>
        <v>596.94637965786933</v>
      </c>
      <c r="H30" s="2">
        <f>'Scen 3 Total Costs '!H30</f>
        <v>595.38162361234379</v>
      </c>
      <c r="I30" s="2">
        <f>'Scen 3 Total Costs '!I30</f>
        <v>594.91976295520226</v>
      </c>
      <c r="J30" s="2">
        <f>'Scen 3 Total Costs '!J30</f>
        <v>586.77304161464542</v>
      </c>
      <c r="K30" s="2">
        <f>'Scen 3 Total Costs '!K30</f>
        <v>576.63961003311067</v>
      </c>
      <c r="L30" s="2">
        <f>'Scen 3 Total Costs '!L30</f>
        <v>574.5926850187376</v>
      </c>
      <c r="M30" s="2">
        <f>'Scen 3 Total Costs '!M30</f>
        <v>571.08326456070472</v>
      </c>
      <c r="N30" s="2">
        <f>'Scen 3 Total Costs '!N30</f>
        <v>571.43033540838758</v>
      </c>
      <c r="O30" s="2">
        <f>'Scen 3 Total Costs '!O30</f>
        <v>564.04372856924579</v>
      </c>
      <c r="P30" s="2">
        <f>'Scen 3 Total Costs '!P30</f>
        <v>559.80276487808601</v>
      </c>
      <c r="Q30" s="2">
        <f>'Scen 3 Total Costs '!Q30</f>
        <v>558.43001212000559</v>
      </c>
      <c r="R30" s="2">
        <f>'Scen 3 Total Costs '!R30</f>
        <v>557.88859531490891</v>
      </c>
      <c r="S30" s="2">
        <f>'Scen 3 Total Costs '!S30</f>
        <v>553.08594540892818</v>
      </c>
      <c r="T30" s="2">
        <f>'Scen 3 Total Costs '!T30</f>
        <v>540.28584556626356</v>
      </c>
      <c r="U30" s="2">
        <f>'Scen 3 Total Costs '!U30</f>
        <v>546.71071702445636</v>
      </c>
      <c r="V30" s="2">
        <f>'Scen 3 Total Costs '!V30</f>
        <v>542.58900679545673</v>
      </c>
      <c r="W30" s="2">
        <f>'Scen 3 Total Costs '!W30</f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(B10*B26-B13)*(1+B17)</f>
        <v>715.68547944355612</v>
      </c>
      <c r="C33" s="9">
        <f t="shared" si="3"/>
        <v>740.11862479372405</v>
      </c>
      <c r="D33" s="9">
        <f t="shared" si="3"/>
        <v>716.76036795413177</v>
      </c>
      <c r="E33" s="9">
        <f t="shared" si="3"/>
        <v>737.76612079783024</v>
      </c>
      <c r="F33" s="9">
        <f t="shared" si="3"/>
        <v>748.27762457267761</v>
      </c>
      <c r="G33" s="9">
        <f t="shared" si="3"/>
        <v>736.2748566737173</v>
      </c>
      <c r="H33" s="9">
        <f t="shared" si="3"/>
        <v>738.8173900730302</v>
      </c>
      <c r="I33" s="9">
        <f t="shared" si="3"/>
        <v>749.25627992529508</v>
      </c>
      <c r="J33" s="9">
        <f t="shared" si="3"/>
        <v>749.29999771609653</v>
      </c>
      <c r="K33" s="9">
        <f t="shared" si="3"/>
        <v>751.34981019000975</v>
      </c>
      <c r="L33" s="9">
        <f t="shared" si="3"/>
        <v>750.83212479440692</v>
      </c>
      <c r="M33" s="9">
        <f t="shared" si="3"/>
        <v>792.48261853801534</v>
      </c>
      <c r="N33" s="9">
        <f t="shared" si="3"/>
        <v>821.96159207937615</v>
      </c>
      <c r="O33" s="9">
        <f t="shared" si="3"/>
        <v>842.49793015065654</v>
      </c>
      <c r="P33" s="9">
        <f t="shared" si="3"/>
        <v>866.45469995294491</v>
      </c>
      <c r="Q33" s="9">
        <f t="shared" si="3"/>
        <v>868.63454511822079</v>
      </c>
      <c r="R33" s="9">
        <f t="shared" si="3"/>
        <v>874.95026593136322</v>
      </c>
      <c r="S33" s="9">
        <f t="shared" si="3"/>
        <v>886.71731342149985</v>
      </c>
      <c r="T33" s="9">
        <f t="shared" si="3"/>
        <v>879.76536250635354</v>
      </c>
      <c r="U33" s="9">
        <f t="shared" si="3"/>
        <v>928.33749589075319</v>
      </c>
      <c r="V33" s="9">
        <f t="shared" si="3"/>
        <v>917.22051312413521</v>
      </c>
      <c r="W33" s="9">
        <f t="shared" si="3"/>
        <v>967.93520702278659</v>
      </c>
    </row>
    <row r="34" spans="1:23" x14ac:dyDescent="0.25">
      <c r="A34" t="s">
        <v>47</v>
      </c>
      <c r="B34" s="9">
        <f t="shared" ref="B34:W34" si="4">(B21*B27-(B13))</f>
        <v>58.132841490057054</v>
      </c>
      <c r="C34" s="9">
        <f t="shared" si="4"/>
        <v>61.610338989766696</v>
      </c>
      <c r="D34" s="9">
        <f t="shared" si="4"/>
        <v>60.862517895372129</v>
      </c>
      <c r="E34" s="9">
        <f t="shared" si="4"/>
        <v>63.595934118802653</v>
      </c>
      <c r="F34" s="9">
        <f t="shared" si="4"/>
        <v>64.788854777954597</v>
      </c>
      <c r="G34" s="9">
        <f t="shared" si="4"/>
        <v>65.565274473543596</v>
      </c>
      <c r="H34" s="9">
        <f t="shared" si="4"/>
        <v>65.918708502317486</v>
      </c>
      <c r="I34" s="9">
        <f t="shared" si="4"/>
        <v>66.981488468773122</v>
      </c>
      <c r="J34" s="9">
        <f t="shared" si="4"/>
        <v>68.178356438789052</v>
      </c>
      <c r="K34" s="9">
        <f t="shared" si="4"/>
        <v>69.590076168555854</v>
      </c>
      <c r="L34" s="9">
        <f t="shared" si="4"/>
        <v>69.685921159938815</v>
      </c>
      <c r="M34" s="9">
        <f t="shared" si="4"/>
        <v>74.256740943956189</v>
      </c>
      <c r="N34" s="9">
        <f t="shared" si="4"/>
        <v>77.07562325414699</v>
      </c>
      <c r="O34" s="9">
        <f t="shared" si="4"/>
        <v>80.001888760565535</v>
      </c>
      <c r="P34" s="9">
        <f t="shared" si="4"/>
        <v>82.854694408215835</v>
      </c>
      <c r="Q34" s="9">
        <f t="shared" si="4"/>
        <v>83.107866312774675</v>
      </c>
      <c r="R34" s="9">
        <f t="shared" si="4"/>
        <v>83.827461207288337</v>
      </c>
      <c r="S34" s="9">
        <f t="shared" si="4"/>
        <v>85.471808186564857</v>
      </c>
      <c r="T34" s="9">
        <f t="shared" si="4"/>
        <v>86.674127322953368</v>
      </c>
      <c r="U34" s="9">
        <f t="shared" si="4"/>
        <v>90.49037615169749</v>
      </c>
      <c r="V34" s="9">
        <f t="shared" si="4"/>
        <v>89.85278605611488</v>
      </c>
      <c r="W34" s="9">
        <f t="shared" si="4"/>
        <v>96.197239556147878</v>
      </c>
    </row>
    <row r="35" spans="1:23" x14ac:dyDescent="0.25">
      <c r="A35" t="s">
        <v>31</v>
      </c>
      <c r="B35" s="9">
        <f t="shared" ref="B35:W35" si="5">B28*B22</f>
        <v>148.46283361876337</v>
      </c>
      <c r="C35" s="9">
        <f t="shared" si="5"/>
        <v>133.44064582078491</v>
      </c>
      <c r="D35" s="9">
        <f t="shared" si="5"/>
        <v>135.26387158549196</v>
      </c>
      <c r="E35" s="9">
        <f t="shared" si="5"/>
        <v>142.89219635683105</v>
      </c>
      <c r="F35" s="9">
        <f t="shared" si="5"/>
        <v>142.22553659109667</v>
      </c>
      <c r="G35" s="9">
        <f t="shared" si="5"/>
        <v>143.00330204570116</v>
      </c>
      <c r="H35" s="9">
        <f t="shared" si="5"/>
        <v>148.5868432874029</v>
      </c>
      <c r="I35" s="9">
        <f t="shared" si="5"/>
        <v>154.32854705944399</v>
      </c>
      <c r="J35" s="9">
        <f t="shared" si="5"/>
        <v>158.58114979691942</v>
      </c>
      <c r="K35" s="9">
        <f t="shared" si="5"/>
        <v>166.20843874461673</v>
      </c>
      <c r="L35" s="9">
        <f t="shared" si="5"/>
        <v>173.66661309762412</v>
      </c>
      <c r="M35" s="9">
        <f t="shared" si="5"/>
        <v>179.92212449992206</v>
      </c>
      <c r="N35" s="9">
        <f t="shared" si="5"/>
        <v>189.2018726215411</v>
      </c>
      <c r="O35" s="9">
        <f t="shared" si="5"/>
        <v>200.28757429541093</v>
      </c>
      <c r="P35" s="9">
        <f t="shared" si="5"/>
        <v>211.45934697633325</v>
      </c>
      <c r="Q35" s="9">
        <f t="shared" si="5"/>
        <v>225.29764950217381</v>
      </c>
      <c r="R35" s="9">
        <f t="shared" si="5"/>
        <v>242.87045624231163</v>
      </c>
      <c r="S35" s="9">
        <f t="shared" si="5"/>
        <v>261.42903448545923</v>
      </c>
      <c r="T35" s="9">
        <f t="shared" si="5"/>
        <v>281.21438251586079</v>
      </c>
      <c r="U35" s="9">
        <f t="shared" si="5"/>
        <v>307.87537810160052</v>
      </c>
      <c r="V35" s="9">
        <f t="shared" si="5"/>
        <v>341.32168822072299</v>
      </c>
      <c r="W35" s="9">
        <f t="shared" si="5"/>
        <v>389.99852570997029</v>
      </c>
    </row>
    <row r="36" spans="1:23" x14ac:dyDescent="0.25">
      <c r="A36" t="s">
        <v>7</v>
      </c>
      <c r="B36" s="11">
        <f>SUM(B33:B35)</f>
        <v>922.28115455237662</v>
      </c>
      <c r="C36" s="11">
        <f t="shared" ref="C36:V36" si="6">SUM(C33:C35)</f>
        <v>935.16960960427559</v>
      </c>
      <c r="D36" s="11">
        <f t="shared" si="6"/>
        <v>912.88675743499584</v>
      </c>
      <c r="E36" s="11">
        <f t="shared" si="6"/>
        <v>944.25425127346398</v>
      </c>
      <c r="F36" s="11">
        <f t="shared" si="6"/>
        <v>955.29201594172889</v>
      </c>
      <c r="G36" s="11">
        <f t="shared" si="6"/>
        <v>944.84343319296204</v>
      </c>
      <c r="H36" s="11">
        <f t="shared" si="6"/>
        <v>953.32294186275055</v>
      </c>
      <c r="I36" s="11">
        <f t="shared" si="6"/>
        <v>970.56631545351217</v>
      </c>
      <c r="J36" s="11">
        <f t="shared" si="6"/>
        <v>976.05950395180503</v>
      </c>
      <c r="K36" s="11">
        <f t="shared" si="6"/>
        <v>987.14832510318229</v>
      </c>
      <c r="L36" s="11">
        <f t="shared" si="6"/>
        <v>994.1846590519699</v>
      </c>
      <c r="M36" s="11">
        <f t="shared" si="6"/>
        <v>1046.6614839818935</v>
      </c>
      <c r="N36" s="11">
        <f t="shared" si="6"/>
        <v>1088.2390879550642</v>
      </c>
      <c r="O36" s="11">
        <f t="shared" si="6"/>
        <v>1122.7873932066329</v>
      </c>
      <c r="P36" s="11">
        <f t="shared" si="6"/>
        <v>1160.768741337494</v>
      </c>
      <c r="Q36" s="11">
        <f t="shared" si="6"/>
        <v>1177.0400609331693</v>
      </c>
      <c r="R36" s="11">
        <f t="shared" si="6"/>
        <v>1201.6481833809632</v>
      </c>
      <c r="S36" s="11">
        <f t="shared" si="6"/>
        <v>1233.618156093524</v>
      </c>
      <c r="T36" s="11">
        <f t="shared" si="6"/>
        <v>1247.6538723451677</v>
      </c>
      <c r="U36" s="11">
        <f t="shared" si="6"/>
        <v>1326.7032501440513</v>
      </c>
      <c r="V36" s="11">
        <f t="shared" si="6"/>
        <v>1348.3949874009732</v>
      </c>
      <c r="W36" s="11">
        <f>SUM(W33:W35)</f>
        <v>1454.1309722889046</v>
      </c>
    </row>
    <row r="37" spans="1:23" x14ac:dyDescent="0.25">
      <c r="A37" t="s">
        <v>69</v>
      </c>
      <c r="B37" s="25">
        <v>1765.6861997037886</v>
      </c>
      <c r="C37" s="25">
        <v>1809.8283546963833</v>
      </c>
      <c r="D37" s="25">
        <v>1855.0740635637924</v>
      </c>
      <c r="E37" s="25">
        <v>1901.4509151528873</v>
      </c>
      <c r="F37" s="25">
        <v>1948.9871880317094</v>
      </c>
      <c r="G37" s="25">
        <v>1997.7118677325018</v>
      </c>
      <c r="H37" s="25">
        <v>2047.6546644258142</v>
      </c>
      <c r="I37" s="25">
        <v>2098.8460310364594</v>
      </c>
      <c r="J37" s="25">
        <v>2151.317181812371</v>
      </c>
      <c r="K37" s="25">
        <v>2205.1001113576799</v>
      </c>
      <c r="L37" s="25">
        <v>2260.2276141416219</v>
      </c>
      <c r="M37" s="25">
        <v>2316.7333044951624</v>
      </c>
      <c r="N37" s="25">
        <v>2374.6516371075413</v>
      </c>
      <c r="O37" s="25">
        <v>2434.0179280352295</v>
      </c>
      <c r="P37" s="25">
        <v>2494.8683762361102</v>
      </c>
      <c r="Q37" s="25">
        <v>2557.2400856420127</v>
      </c>
      <c r="R37" s="25">
        <v>2621.1710877830624</v>
      </c>
      <c r="S37" s="25">
        <v>2686.7003649776389</v>
      </c>
      <c r="T37" s="25">
        <v>2753.867874102079</v>
      </c>
      <c r="U37" s="25">
        <v>2822.7145709546312</v>
      </c>
      <c r="V37" s="25">
        <v>2893.282435228497</v>
      </c>
      <c r="W37" s="25">
        <v>2965.6144961092086</v>
      </c>
    </row>
    <row r="38" spans="1:23" x14ac:dyDescent="0.25">
      <c r="A38" t="s">
        <v>70</v>
      </c>
      <c r="B38" s="25">
        <v>842.36869330552281</v>
      </c>
      <c r="C38" s="25">
        <v>863.42791063816082</v>
      </c>
      <c r="D38" s="25">
        <v>885.01360840411485</v>
      </c>
      <c r="E38" s="25">
        <v>907.1389486142175</v>
      </c>
      <c r="F38" s="25">
        <v>929.81742232957288</v>
      </c>
      <c r="G38" s="25">
        <v>953.06285788781213</v>
      </c>
      <c r="H38" s="25">
        <v>976.88942933500732</v>
      </c>
      <c r="I38" s="25">
        <v>1001.3116650683825</v>
      </c>
      <c r="J38" s="25">
        <v>1026.3444566950918</v>
      </c>
      <c r="K38" s="25">
        <v>1052.003068112469</v>
      </c>
      <c r="L38" s="25">
        <v>1078.3031448152808</v>
      </c>
      <c r="M38" s="25">
        <v>1105.2607234356626</v>
      </c>
      <c r="N38" s="25">
        <v>1132.8922415215541</v>
      </c>
      <c r="O38" s="25">
        <v>1161.2145475595928</v>
      </c>
      <c r="P38" s="25">
        <v>1190.2449112485826</v>
      </c>
      <c r="Q38" s="25">
        <v>1220.001034029797</v>
      </c>
      <c r="R38" s="25">
        <v>1250.5010598805416</v>
      </c>
      <c r="S38" s="25">
        <v>1281.7635863775552</v>
      </c>
      <c r="T38" s="25">
        <v>1313.8076760369938</v>
      </c>
      <c r="U38" s="25">
        <v>1346.6528679379185</v>
      </c>
      <c r="V38" s="25">
        <v>1380.3191896363662</v>
      </c>
      <c r="W38" s="25">
        <v>1414.8271693772754</v>
      </c>
    </row>
    <row r="39" spans="1:23" x14ac:dyDescent="0.25">
      <c r="A39" t="s">
        <v>7</v>
      </c>
      <c r="B39" s="10">
        <f t="shared" ref="B39:W39" si="7">SUM(B36:B38)</f>
        <v>3530.3360475616878</v>
      </c>
      <c r="C39" s="10">
        <f t="shared" si="7"/>
        <v>3608.42587493882</v>
      </c>
      <c r="D39" s="10">
        <f t="shared" si="7"/>
        <v>3652.9744294029033</v>
      </c>
      <c r="E39" s="10">
        <f t="shared" si="7"/>
        <v>3752.8441150405688</v>
      </c>
      <c r="F39" s="10">
        <f t="shared" si="7"/>
        <v>3834.0966263030109</v>
      </c>
      <c r="G39" s="10">
        <f t="shared" si="7"/>
        <v>3895.6181588132758</v>
      </c>
      <c r="H39" s="10">
        <f t="shared" si="7"/>
        <v>3977.8670356235721</v>
      </c>
      <c r="I39" s="10">
        <f t="shared" si="7"/>
        <v>4070.7240115583541</v>
      </c>
      <c r="J39" s="10">
        <f t="shared" si="7"/>
        <v>4153.7211424592679</v>
      </c>
      <c r="K39" s="10">
        <f t="shared" si="7"/>
        <v>4244.2515045733307</v>
      </c>
      <c r="L39" s="10">
        <f t="shared" si="7"/>
        <v>4332.7154180088728</v>
      </c>
      <c r="M39" s="10">
        <f t="shared" si="7"/>
        <v>4468.6555119127188</v>
      </c>
      <c r="N39" s="10">
        <f t="shared" si="7"/>
        <v>4595.7829665841591</v>
      </c>
      <c r="O39" s="10">
        <f t="shared" si="7"/>
        <v>4718.0198688014552</v>
      </c>
      <c r="P39" s="10">
        <f t="shared" si="7"/>
        <v>4845.8820288221868</v>
      </c>
      <c r="Q39" s="10">
        <f t="shared" si="7"/>
        <v>4954.2811806049785</v>
      </c>
      <c r="R39" s="10">
        <f t="shared" si="7"/>
        <v>5073.3203310445679</v>
      </c>
      <c r="S39" s="10">
        <f t="shared" si="7"/>
        <v>5202.0821074487176</v>
      </c>
      <c r="T39" s="10">
        <f t="shared" si="7"/>
        <v>5315.3294224842402</v>
      </c>
      <c r="U39" s="10">
        <f t="shared" si="7"/>
        <v>5496.0706890366018</v>
      </c>
      <c r="V39" s="10">
        <f t="shared" si="7"/>
        <v>5621.9966122658361</v>
      </c>
      <c r="W39" s="10">
        <f t="shared" si="7"/>
        <v>5834.572637775389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817.80031997435003</v>
      </c>
      <c r="C41" s="2">
        <f t="shared" si="8"/>
        <v>741.58654143422348</v>
      </c>
      <c r="D41" s="2">
        <f t="shared" si="8"/>
        <v>728.18398917060995</v>
      </c>
      <c r="E41" s="2">
        <f t="shared" si="8"/>
        <v>767.39340985699926</v>
      </c>
      <c r="F41" s="2">
        <f t="shared" si="8"/>
        <v>767.69737591004048</v>
      </c>
      <c r="G41" s="2">
        <f t="shared" si="8"/>
        <v>764.35840589235727</v>
      </c>
      <c r="H41" s="2">
        <f t="shared" si="8"/>
        <v>779.88797664225899</v>
      </c>
      <c r="I41" s="2">
        <f t="shared" si="8"/>
        <v>831.16407562022948</v>
      </c>
      <c r="J41" s="2">
        <f t="shared" si="8"/>
        <v>837.71086614078115</v>
      </c>
      <c r="K41" s="2">
        <f t="shared" si="8"/>
        <v>866.42169274446621</v>
      </c>
      <c r="L41" s="2">
        <f t="shared" si="8"/>
        <v>888.11411430109922</v>
      </c>
      <c r="M41" s="2">
        <f t="shared" si="8"/>
        <v>899.3214200938753</v>
      </c>
      <c r="N41" s="2">
        <f t="shared" si="8"/>
        <v>924.93950946355426</v>
      </c>
      <c r="O41" s="2">
        <f t="shared" si="8"/>
        <v>985.87251259479251</v>
      </c>
      <c r="P41" s="2">
        <f t="shared" si="8"/>
        <v>1044.9238946189555</v>
      </c>
      <c r="Q41" s="2">
        <f t="shared" si="8"/>
        <v>1119.1081656566653</v>
      </c>
      <c r="R41" s="2">
        <f t="shared" si="8"/>
        <v>1216.6503348707938</v>
      </c>
      <c r="S41" s="2">
        <f t="shared" si="8"/>
        <v>1322.9669240967205</v>
      </c>
      <c r="T41" s="2">
        <f t="shared" si="8"/>
        <v>1443.0500015274981</v>
      </c>
      <c r="U41" s="2">
        <f t="shared" si="8"/>
        <v>1592.8143325023</v>
      </c>
      <c r="V41" s="2">
        <f t="shared" si="8"/>
        <v>1795.1848308855845</v>
      </c>
      <c r="W41" s="2">
        <f t="shared" si="8"/>
        <v>2100.5419328986031</v>
      </c>
    </row>
    <row r="42" spans="1:23" x14ac:dyDescent="0.25">
      <c r="A42" t="s">
        <v>34</v>
      </c>
      <c r="B42" s="2">
        <f t="shared" ref="B42:W42" si="9">B30*B23</f>
        <v>138.50734117959649</v>
      </c>
      <c r="C42" s="2">
        <f t="shared" si="9"/>
        <v>148.64509745427699</v>
      </c>
      <c r="D42" s="2">
        <f t="shared" si="9"/>
        <v>173.09377139599994</v>
      </c>
      <c r="E42" s="2">
        <f t="shared" si="9"/>
        <v>184.64849762327017</v>
      </c>
      <c r="F42" s="2">
        <f t="shared" si="9"/>
        <v>179.89372332954963</v>
      </c>
      <c r="G42" s="2">
        <f t="shared" si="9"/>
        <v>187.3105457959773</v>
      </c>
      <c r="H42" s="2">
        <f t="shared" si="9"/>
        <v>208.94253634783254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238.49781837790619</v>
      </c>
      <c r="L42" s="2">
        <f t="shared" si="9"/>
        <v>266.35690310813322</v>
      </c>
      <c r="M42" s="2">
        <f t="shared" si="9"/>
        <v>296.70661021537416</v>
      </c>
      <c r="N42" s="2">
        <f t="shared" si="9"/>
        <v>332.74765603999703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</v>
      </c>
      <c r="R42" s="2">
        <f t="shared" si="9"/>
        <v>397.66857499695271</v>
      </c>
      <c r="S42" s="2">
        <f t="shared" si="9"/>
        <v>414.68844238492824</v>
      </c>
      <c r="T42" s="2">
        <f t="shared" si="9"/>
        <v>426.09694264344108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491.77135088117296</v>
      </c>
    </row>
    <row r="43" spans="1:23" x14ac:dyDescent="0.25">
      <c r="A43" t="s">
        <v>17</v>
      </c>
      <c r="B43" s="10">
        <f>SUM(B41:B42)</f>
        <v>956.30766115394658</v>
      </c>
      <c r="C43" s="10">
        <f t="shared" ref="C43:W43" si="10">SUM(C41:C42)</f>
        <v>890.23163888850047</v>
      </c>
      <c r="D43" s="10">
        <f t="shared" si="10"/>
        <v>901.27776056660991</v>
      </c>
      <c r="E43" s="10">
        <f t="shared" si="10"/>
        <v>952.0419074802694</v>
      </c>
      <c r="F43" s="10">
        <f t="shared" si="10"/>
        <v>947.59109923959011</v>
      </c>
      <c r="G43" s="10">
        <f t="shared" si="10"/>
        <v>951.66895168833457</v>
      </c>
      <c r="H43" s="10">
        <f t="shared" si="10"/>
        <v>988.83051299009151</v>
      </c>
      <c r="I43" s="10">
        <f t="shared" si="10"/>
        <v>1027.0442521635241</v>
      </c>
      <c r="J43" s="10">
        <f t="shared" si="10"/>
        <v>1054.2449005586047</v>
      </c>
      <c r="K43" s="10">
        <f t="shared" si="10"/>
        <v>1104.9195111223723</v>
      </c>
      <c r="L43" s="10">
        <f t="shared" si="10"/>
        <v>1154.4710174092324</v>
      </c>
      <c r="M43" s="10">
        <f t="shared" si="10"/>
        <v>1196.0280303092495</v>
      </c>
      <c r="N43" s="10">
        <f t="shared" si="10"/>
        <v>1257.6871655035513</v>
      </c>
      <c r="O43" s="10">
        <f t="shared" si="10"/>
        <v>1331.3502024545924</v>
      </c>
      <c r="P43" s="10">
        <f t="shared" si="10"/>
        <v>1405.5837385380999</v>
      </c>
      <c r="Q43" s="10">
        <f t="shared" si="10"/>
        <v>1497.539440967344</v>
      </c>
      <c r="R43" s="10">
        <f t="shared" si="10"/>
        <v>1614.3189098677465</v>
      </c>
      <c r="S43" s="10">
        <f t="shared" si="10"/>
        <v>1737.6553664816488</v>
      </c>
      <c r="T43" s="10">
        <f t="shared" si="10"/>
        <v>1869.1469441709392</v>
      </c>
      <c r="U43" s="10">
        <f t="shared" si="10"/>
        <v>2046.3358890383647</v>
      </c>
      <c r="V43" s="10">
        <f t="shared" si="10"/>
        <v>2268.62691195153</v>
      </c>
      <c r="W43" s="10">
        <f t="shared" si="10"/>
        <v>2592.3132837797762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1798.6763544594694</v>
      </c>
      <c r="C45" s="10">
        <f t="shared" ref="C45:W45" si="11">SUM(C43:C44)</f>
        <v>1753.6595495266613</v>
      </c>
      <c r="D45" s="10">
        <f t="shared" si="11"/>
        <v>1786.2913689707248</v>
      </c>
      <c r="E45" s="10">
        <f t="shared" si="11"/>
        <v>1859.1808560944869</v>
      </c>
      <c r="F45" s="10">
        <f t="shared" si="11"/>
        <v>1877.408521569163</v>
      </c>
      <c r="G45" s="10">
        <f t="shared" si="11"/>
        <v>1904.7318095761466</v>
      </c>
      <c r="H45" s="10">
        <f t="shared" si="11"/>
        <v>1965.7199423250988</v>
      </c>
      <c r="I45" s="10">
        <f t="shared" si="11"/>
        <v>2028.3559172319065</v>
      </c>
      <c r="J45" s="10">
        <f t="shared" si="11"/>
        <v>2080.5893572536966</v>
      </c>
      <c r="K45" s="10">
        <f t="shared" si="11"/>
        <v>2156.9225792348416</v>
      </c>
      <c r="L45" s="10">
        <f t="shared" si="11"/>
        <v>2232.774162224513</v>
      </c>
      <c r="M45" s="10">
        <f t="shared" si="11"/>
        <v>2301.2887537449124</v>
      </c>
      <c r="N45" s="10">
        <f t="shared" si="11"/>
        <v>2390.5794070251054</v>
      </c>
      <c r="O45" s="10">
        <f t="shared" si="11"/>
        <v>2492.5647500141849</v>
      </c>
      <c r="P45" s="10">
        <f t="shared" si="11"/>
        <v>2595.8286497866825</v>
      </c>
      <c r="Q45" s="10">
        <f t="shared" si="11"/>
        <v>2717.5404749971412</v>
      </c>
      <c r="R45" s="10">
        <f t="shared" si="11"/>
        <v>2864.8199697482878</v>
      </c>
      <c r="S45" s="10">
        <f t="shared" si="11"/>
        <v>3019.4189528592042</v>
      </c>
      <c r="T45" s="10">
        <f t="shared" si="11"/>
        <v>3182.9546202079327</v>
      </c>
      <c r="U45" s="10">
        <f t="shared" si="11"/>
        <v>3392.9887569762832</v>
      </c>
      <c r="V45" s="10">
        <f t="shared" si="11"/>
        <v>3648.946101587896</v>
      </c>
      <c r="W45" s="10">
        <f t="shared" si="11"/>
        <v>4007.1404531570515</v>
      </c>
    </row>
    <row r="46" spans="1:23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9" spans="1:24" x14ac:dyDescent="0.25">
      <c r="A49" t="s">
        <v>37</v>
      </c>
      <c r="B49" s="14">
        <f t="shared" ref="B49:W49" si="12">B43-B36</f>
        <v>34.026506601569963</v>
      </c>
      <c r="C49" s="14">
        <f t="shared" si="12"/>
        <v>-44.937970715775123</v>
      </c>
      <c r="D49" s="14">
        <f t="shared" si="12"/>
        <v>-11.60899686838593</v>
      </c>
      <c r="E49" s="14">
        <f t="shared" si="12"/>
        <v>7.7876562068054227</v>
      </c>
      <c r="F49" s="14">
        <f t="shared" si="12"/>
        <v>-7.7009167021387839</v>
      </c>
      <c r="G49" s="14">
        <f t="shared" si="12"/>
        <v>6.8255184953725347</v>
      </c>
      <c r="H49" s="14">
        <f t="shared" si="12"/>
        <v>35.507571127340952</v>
      </c>
      <c r="I49" s="14">
        <f t="shared" si="12"/>
        <v>56.477936710011932</v>
      </c>
      <c r="J49" s="14">
        <f t="shared" si="12"/>
        <v>78.185396606799713</v>
      </c>
      <c r="K49" s="14">
        <f t="shared" si="12"/>
        <v>117.77118601919005</v>
      </c>
      <c r="L49" s="14">
        <f t="shared" si="12"/>
        <v>160.28635835726254</v>
      </c>
      <c r="M49" s="14">
        <f t="shared" si="12"/>
        <v>149.36654632735599</v>
      </c>
      <c r="N49" s="14">
        <f t="shared" si="12"/>
        <v>169.44807754848716</v>
      </c>
      <c r="O49" s="14">
        <f t="shared" si="12"/>
        <v>208.56280924795942</v>
      </c>
      <c r="P49" s="14">
        <f t="shared" si="12"/>
        <v>244.81499720060583</v>
      </c>
      <c r="Q49" s="14">
        <f t="shared" si="12"/>
        <v>320.49938003417469</v>
      </c>
      <c r="R49" s="14">
        <f t="shared" si="12"/>
        <v>412.67072648678322</v>
      </c>
      <c r="S49" s="14">
        <f t="shared" si="12"/>
        <v>504.03721038812478</v>
      </c>
      <c r="T49" s="14">
        <f t="shared" si="12"/>
        <v>621.49307182577149</v>
      </c>
      <c r="U49" s="14">
        <f t="shared" si="12"/>
        <v>719.63263889431346</v>
      </c>
      <c r="V49" s="14">
        <f t="shared" si="12"/>
        <v>920.23192455055687</v>
      </c>
      <c r="W49" s="14">
        <f t="shared" si="12"/>
        <v>1138.1823114908716</v>
      </c>
      <c r="X49" s="14">
        <f>SUM(B49:W49)</f>
        <v>5841.5599398330578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2" workbookViewId="0">
      <selection activeCell="B18" sqref="B18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6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18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912.47170072446443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f>'%  Rate increase'!C4</f>
        <v>-2.0009624876229704E-2</v>
      </c>
      <c r="C17" s="1">
        <f>'%  Rate increase'!D4</f>
        <v>3.0219319580709891E-2</v>
      </c>
      <c r="D17" s="1">
        <f>'%  Rate increase'!E4</f>
        <v>-6.8807209502281808E-3</v>
      </c>
      <c r="E17" s="1">
        <f>'%  Rate increase'!F4</f>
        <v>2.3305390964212469E-2</v>
      </c>
      <c r="F17" s="1">
        <f>'%  Rate increase'!G4</f>
        <v>3.1028965244702E-2</v>
      </c>
      <c r="G17" s="1">
        <f>'%  Rate increase'!H4</f>
        <v>5.1570104314157872E-2</v>
      </c>
      <c r="H17" s="1">
        <f>'%  Rate increase'!I4</f>
        <v>6.7674543182105529E-2</v>
      </c>
      <c r="I17" s="1">
        <f>'%  Rate increase'!J4</f>
        <v>7.9550545864673916E-2</v>
      </c>
      <c r="J17" s="1">
        <f>'%  Rate increase'!K4</f>
        <v>9.9559288679034852E-2</v>
      </c>
      <c r="K17" s="1">
        <f>'%  Rate increase'!L4</f>
        <v>0.11688290459280992</v>
      </c>
      <c r="L17" s="1">
        <f>'%  Rate increase'!M4</f>
        <v>0.1243507029786195</v>
      </c>
      <c r="M17" s="1">
        <f>'%  Rate increase'!N4</f>
        <v>0.19065864923923126</v>
      </c>
      <c r="N17" s="1">
        <f>'%  Rate increase'!O4</f>
        <v>0.20806960357689253</v>
      </c>
      <c r="O17" s="1">
        <f>'%  Rate increase'!P4</f>
        <v>0.2798930968575688</v>
      </c>
      <c r="P17" s="1">
        <f>'%  Rate increase'!Q4</f>
        <v>0.33453238785824313</v>
      </c>
      <c r="Q17" s="1">
        <f>'%  Rate increase'!R4</f>
        <v>0.37456824437170599</v>
      </c>
      <c r="R17" s="1">
        <f>'%  Rate increase'!S4</f>
        <v>0.43814592147821152</v>
      </c>
      <c r="S17" s="1">
        <f>'%  Rate increase'!T4</f>
        <v>0.45482724540367392</v>
      </c>
      <c r="T17" s="1">
        <f>'%  Rate increase'!U4</f>
        <v>0.45165118779985236</v>
      </c>
      <c r="U17" s="1">
        <f>'%  Rate increase'!V4</f>
        <v>0.4800366056257328</v>
      </c>
      <c r="V17" s="1">
        <f>'%  Rate increase'!W4</f>
        <v>0.48514136020896292</v>
      </c>
      <c r="W17" s="1">
        <f>'%  Rate increase'!X4</f>
        <v>0.53318988143369439</v>
      </c>
    </row>
    <row r="18" spans="1:28" x14ac:dyDescent="0.25">
      <c r="A18" t="s">
        <v>23</v>
      </c>
      <c r="B18" s="1">
        <f>'%  Rate increase'!C18</f>
        <v>0.21920216208219268</v>
      </c>
      <c r="C18" s="1">
        <f>'%  Rate increase'!D18</f>
        <v>0.15877061545345739</v>
      </c>
      <c r="D18" s="1">
        <f>'%  Rate increase'!E18</f>
        <v>0.18070806213242041</v>
      </c>
      <c r="E18" s="1">
        <f>'%  Rate increase'!F18</f>
        <v>0.27340130614057223</v>
      </c>
      <c r="F18" s="1">
        <f>'%  Rate increase'!G18</f>
        <v>0.25895064840705095</v>
      </c>
      <c r="G18" s="1">
        <f>'%  Rate increase'!H18</f>
        <v>0.2850729323598451</v>
      </c>
      <c r="H18" s="1">
        <f>'%  Rate increase'!I18</f>
        <v>0.31214900450886462</v>
      </c>
      <c r="I18" s="1">
        <f>'%  Rate increase'!J18</f>
        <v>0.38048991817656708</v>
      </c>
      <c r="J18" s="1">
        <f>'%  Rate increase'!K18</f>
        <v>0.40440879251827488</v>
      </c>
      <c r="K18" s="1">
        <f>'%  Rate increase'!L18</f>
        <v>0.44898433499125012</v>
      </c>
      <c r="L18" s="1">
        <f>'%  Rate increase'!M18</f>
        <v>0.49884317305264814</v>
      </c>
      <c r="M18" s="1">
        <f>'%  Rate increase'!N18</f>
        <v>0.56498387849842202</v>
      </c>
      <c r="N18" s="1">
        <f>'%  Rate increase'!O18</f>
        <v>0.59083896998604479</v>
      </c>
      <c r="O18" s="1">
        <f>'%  Rate increase'!P18</f>
        <v>0.63706434350509089</v>
      </c>
      <c r="P18" s="1">
        <f>'%  Rate increase'!Q18</f>
        <v>0.68839485945544787</v>
      </c>
      <c r="Q18" s="1">
        <f>'%  Rate increase'!R18</f>
        <v>0.73976338522122309</v>
      </c>
      <c r="R18" s="1">
        <f>'%  Rate increase'!S18</f>
        <v>0.8075780188486088</v>
      </c>
      <c r="S18" s="1">
        <f>'%  Rate increase'!T18</f>
        <v>0.87625145770306245</v>
      </c>
      <c r="T18" s="1">
        <f>'%  Rate increase'!U18</f>
        <v>0.94395324449781737</v>
      </c>
      <c r="U18" s="1">
        <f>'%  Rate increase'!V18</f>
        <v>1.0235717273350855</v>
      </c>
      <c r="V18" s="1">
        <f>'%  Rate increase'!W18</f>
        <v>1.1208955385419936</v>
      </c>
      <c r="W18" s="1">
        <f>'%  Rate increase'!X18</f>
        <v>1.180254230812595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2" si="0">B10*(1+B17)</f>
        <v>0.12440829949346281</v>
      </c>
      <c r="C21">
        <f t="shared" si="0"/>
        <v>0.13078478820586492</v>
      </c>
      <c r="D21">
        <f t="shared" si="0"/>
        <v>0.12607499403772363</v>
      </c>
      <c r="E21">
        <f t="shared" si="0"/>
        <v>0.12990707539987029</v>
      </c>
      <c r="F21">
        <f t="shared" si="0"/>
        <v>0.13088757150129965</v>
      </c>
      <c r="G21">
        <f t="shared" si="0"/>
        <v>0.13349523811329772</v>
      </c>
      <c r="H21">
        <f t="shared" si="0"/>
        <v>0.13553967232889372</v>
      </c>
      <c r="I21">
        <f t="shared" si="0"/>
        <v>0.13704731295070241</v>
      </c>
      <c r="J21">
        <f t="shared" si="0"/>
        <v>0.13958739266140602</v>
      </c>
      <c r="K21">
        <f t="shared" si="0"/>
        <v>0.1417865995634518</v>
      </c>
      <c r="L21">
        <f t="shared" si="0"/>
        <v>0.14273462530097117</v>
      </c>
      <c r="M21">
        <f t="shared" si="0"/>
        <v>0.15115231903203946</v>
      </c>
      <c r="N21">
        <f t="shared" si="0"/>
        <v>0.1533626134152197</v>
      </c>
      <c r="O21">
        <f t="shared" si="0"/>
        <v>0.16248049751852078</v>
      </c>
      <c r="P21">
        <f t="shared" si="0"/>
        <v>0.16941687307023356</v>
      </c>
      <c r="Q21">
        <f t="shared" si="0"/>
        <v>0.17449936464774027</v>
      </c>
      <c r="R21">
        <f t="shared" si="0"/>
        <v>0.18257045482917786</v>
      </c>
      <c r="S21">
        <f t="shared" si="0"/>
        <v>0.18468812373241</v>
      </c>
      <c r="T21">
        <f t="shared" si="0"/>
        <v>0.18428492801170221</v>
      </c>
      <c r="U21">
        <f t="shared" si="0"/>
        <v>0.18788841397622835</v>
      </c>
      <c r="V21">
        <f t="shared" si="0"/>
        <v>0.18853645486841661</v>
      </c>
      <c r="W21">
        <f t="shared" si="0"/>
        <v>0.19463614214135483</v>
      </c>
    </row>
    <row r="22" spans="1:28" x14ac:dyDescent="0.25">
      <c r="A22" t="s">
        <v>21</v>
      </c>
      <c r="B22">
        <f t="shared" si="0"/>
        <v>1.5360403839068075</v>
      </c>
      <c r="C22">
        <f t="shared" si="0"/>
        <v>1.4599042852591848</v>
      </c>
      <c r="D22">
        <f t="shared" si="0"/>
        <v>1.4875426909860423</v>
      </c>
      <c r="E22">
        <f t="shared" si="0"/>
        <v>1.6043244442833682</v>
      </c>
      <c r="F22">
        <f t="shared" si="0"/>
        <v>1.5861184448658512</v>
      </c>
      <c r="G22">
        <f t="shared" si="0"/>
        <v>1.619029215793985</v>
      </c>
      <c r="H22">
        <f t="shared" si="0"/>
        <v>1.6531416391081297</v>
      </c>
      <c r="I22">
        <f t="shared" si="0"/>
        <v>1.7392425389682489</v>
      </c>
      <c r="J22">
        <f t="shared" si="0"/>
        <v>1.7693772927187748</v>
      </c>
      <c r="K22">
        <f t="shared" si="0"/>
        <v>1.8255368333614095</v>
      </c>
      <c r="L22">
        <f t="shared" si="0"/>
        <v>1.8883526576265031</v>
      </c>
      <c r="M22">
        <f t="shared" si="0"/>
        <v>1.9716815736540851</v>
      </c>
      <c r="N22">
        <f t="shared" si="0"/>
        <v>2.0042557159003294</v>
      </c>
      <c r="O22">
        <f t="shared" si="0"/>
        <v>2.0624938348068511</v>
      </c>
      <c r="P22">
        <f t="shared" si="0"/>
        <v>2.1271637869105002</v>
      </c>
      <c r="Q22">
        <f t="shared" si="0"/>
        <v>2.1918816265698666</v>
      </c>
      <c r="R22">
        <f t="shared" si="0"/>
        <v>2.2773194802016308</v>
      </c>
      <c r="S22">
        <f t="shared" si="0"/>
        <v>2.3638393197022798</v>
      </c>
      <c r="T22">
        <f t="shared" si="0"/>
        <v>2.4491350006103505</v>
      </c>
      <c r="U22">
        <f t="shared" si="0"/>
        <v>2.5494442099826271</v>
      </c>
      <c r="V22">
        <f t="shared" si="0"/>
        <v>2.6720598917611298</v>
      </c>
      <c r="W22">
        <f t="shared" si="0"/>
        <v>2.74684432973147</v>
      </c>
    </row>
    <row r="23" spans="1:28" x14ac:dyDescent="0.25">
      <c r="A23" t="s">
        <v>34</v>
      </c>
      <c r="B23" s="12">
        <v>0.2141375601431586</v>
      </c>
      <c r="C23" s="12">
        <v>0.23445912667636495</v>
      </c>
      <c r="D23" s="12">
        <v>0.27801121782561805</v>
      </c>
      <c r="E23" s="12">
        <v>0.3005331999957751</v>
      </c>
      <c r="F23" s="12">
        <v>0.29438541553660441</v>
      </c>
      <c r="G23" s="12">
        <v>0.31378119070481919</v>
      </c>
      <c r="H23" s="12">
        <v>0.35093884000000003</v>
      </c>
      <c r="I23" s="12">
        <v>0.32925478146881565</v>
      </c>
      <c r="J23" s="12">
        <v>0.36902519212876356</v>
      </c>
      <c r="K23" s="12">
        <v>0.41359943754854378</v>
      </c>
      <c r="L23" s="12">
        <v>0.46355776892538625</v>
      </c>
      <c r="M23" s="12">
        <v>0.51955052551506697</v>
      </c>
      <c r="N23" s="12">
        <v>0.58230660051008709</v>
      </c>
      <c r="O23" s="12">
        <v>0.61250160645547658</v>
      </c>
      <c r="P23" s="12">
        <v>0.64426234836065688</v>
      </c>
      <c r="Q23" s="12">
        <v>0.67767001611180333</v>
      </c>
      <c r="R23" s="12">
        <v>0.71281000962653218</v>
      </c>
      <c r="S23" s="12">
        <v>0.74977215716144308</v>
      </c>
      <c r="T23" s="12">
        <v>0.78865094493981569</v>
      </c>
      <c r="U23" s="12">
        <v>0.82954575868644842</v>
      </c>
      <c r="V23" s="12">
        <v>0.87256113768707855</v>
      </c>
      <c r="W23" s="12">
        <v>0.91780704202183605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1.321902823763649</v>
      </c>
      <c r="C24" s="13">
        <f t="shared" ref="C24:W24" si="1">C22-C23</f>
        <v>1.2254451585828199</v>
      </c>
      <c r="D24" s="13">
        <f t="shared" si="1"/>
        <v>1.2095314731604243</v>
      </c>
      <c r="E24" s="13">
        <f t="shared" si="1"/>
        <v>1.3037912442875932</v>
      </c>
      <c r="F24" s="13">
        <f t="shared" si="1"/>
        <v>1.2917330293292468</v>
      </c>
      <c r="G24" s="13">
        <f t="shared" si="1"/>
        <v>1.3052480250891658</v>
      </c>
      <c r="H24" s="13">
        <f t="shared" si="1"/>
        <v>1.3022027991081297</v>
      </c>
      <c r="I24" s="13">
        <f t="shared" si="1"/>
        <v>1.4099877574994333</v>
      </c>
      <c r="J24" s="13">
        <f t="shared" si="1"/>
        <v>1.4003521005900113</v>
      </c>
      <c r="K24" s="13">
        <f t="shared" si="1"/>
        <v>1.4119373958128656</v>
      </c>
      <c r="L24" s="13">
        <f t="shared" si="1"/>
        <v>1.4247948887011168</v>
      </c>
      <c r="M24" s="13">
        <f t="shared" si="1"/>
        <v>1.4521310481390182</v>
      </c>
      <c r="N24" s="13">
        <f t="shared" si="1"/>
        <v>1.4219491153902424</v>
      </c>
      <c r="O24" s="13">
        <f t="shared" si="1"/>
        <v>1.4499922283513746</v>
      </c>
      <c r="P24" s="13">
        <f t="shared" si="1"/>
        <v>1.4829014385498434</v>
      </c>
      <c r="Q24" s="13">
        <f t="shared" si="1"/>
        <v>1.5142116104580632</v>
      </c>
      <c r="R24" s="13">
        <f t="shared" si="1"/>
        <v>1.5645094705750986</v>
      </c>
      <c r="S24" s="13">
        <f t="shared" si="1"/>
        <v>1.6140671625408367</v>
      </c>
      <c r="T24" s="13">
        <f t="shared" si="1"/>
        <v>1.6604840556705347</v>
      </c>
      <c r="U24" s="13">
        <f t="shared" si="1"/>
        <v>1.7198984512961788</v>
      </c>
      <c r="V24" s="13">
        <f t="shared" si="1"/>
        <v>1.7994987540740512</v>
      </c>
      <c r="W24" s="13">
        <f t="shared" si="1"/>
        <v>1.8290372877096339</v>
      </c>
      <c r="X24" s="13"/>
    </row>
    <row r="26" spans="1:28" x14ac:dyDescent="0.25">
      <c r="A26" t="s">
        <v>46</v>
      </c>
      <c r="B26" s="2">
        <f>'Scen 3 Total Costs '!B26</f>
        <v>5512.0214139932805</v>
      </c>
      <c r="C26" s="2">
        <f>'Scen 3 Total Costs '!C26</f>
        <v>5414.3910016438358</v>
      </c>
      <c r="D26" s="2">
        <f>'Scen 3 Total Costs '!D26</f>
        <v>5302.1163623738985</v>
      </c>
      <c r="E26" s="2">
        <f>'Scen 3 Total Costs '!E26</f>
        <v>5248.2556076172023</v>
      </c>
      <c r="F26" s="2">
        <f>'Scen 3 Total Costs '!F26</f>
        <v>5235.3248830128296</v>
      </c>
      <c r="G26" s="2">
        <f>'Scen 3 Total Costs '!G26</f>
        <v>5098.163201354947</v>
      </c>
      <c r="H26" s="2">
        <f>'Scen 3 Total Costs '!H26</f>
        <v>5091.2192712135256</v>
      </c>
      <c r="I26" s="2">
        <f>'Scen 3 Total Costs '!I26</f>
        <v>5089.4911390369953</v>
      </c>
      <c r="J26" s="2">
        <f>'Scen 3 Total Costs '!J26</f>
        <v>5010.2113087775479</v>
      </c>
      <c r="K26" s="2">
        <f>'Scen 3 Total Costs '!K26</f>
        <v>4932.8266418641015</v>
      </c>
      <c r="L26" s="2">
        <f>'Scen 3 Total Costs '!L26</f>
        <v>4923.4198925837354</v>
      </c>
      <c r="M26" s="2">
        <f>'Scen 3 Total Costs '!M26</f>
        <v>4906.1820383307841</v>
      </c>
      <c r="N26" s="2">
        <f>'Scen 3 Total Costs '!N26</f>
        <v>4918.9041338301095</v>
      </c>
      <c r="O26" s="2">
        <f>'Scen 3 Total Costs '!O26</f>
        <v>4873.7205179288039</v>
      </c>
      <c r="P26" s="2">
        <f>'Scen 3 Total Costs '!P26</f>
        <v>4854.2719369257993</v>
      </c>
      <c r="Q26" s="2">
        <f>'Scen 3 Total Costs '!Q26</f>
        <v>4852.9020871297262</v>
      </c>
      <c r="R26" s="2">
        <f>'Scen 3 Total Costs '!R26</f>
        <v>4849.7065664145757</v>
      </c>
      <c r="S26" s="2">
        <f>'Scen 3 Total Costs '!S26</f>
        <v>4828.2562562335561</v>
      </c>
      <c r="T26" s="2">
        <f>'Scen 3 Total Costs '!T26</f>
        <v>4730.4467887318087</v>
      </c>
      <c r="U26" s="2">
        <f>'Scen 3 Total Costs '!U26</f>
        <v>4796.3647284544322</v>
      </c>
      <c r="V26" s="2">
        <f>'Scen 3 Total Costs '!V26</f>
        <v>4770.291972042899</v>
      </c>
      <c r="W26" s="2">
        <f>'Scen 3 Total Costs '!W26</f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f>'Scen 3 Total Costs '!B30</f>
        <v>646.81479086153502</v>
      </c>
      <c r="C30" s="2">
        <f>'Scen 3 Total Costs '!C30</f>
        <v>633.99151724837259</v>
      </c>
      <c r="D30" s="2">
        <f>'Scen 3 Total Costs '!D30</f>
        <v>622.61434178736135</v>
      </c>
      <c r="E30" s="2">
        <f>'Scen 3 Total Costs '!E30</f>
        <v>614.40299316636549</v>
      </c>
      <c r="F30" s="2">
        <f>'Scen 3 Total Costs '!F30</f>
        <v>611.08232213759698</v>
      </c>
      <c r="G30" s="2">
        <f>'Scen 3 Total Costs '!G30</f>
        <v>596.94637965786933</v>
      </c>
      <c r="H30" s="2">
        <f>'Scen 3 Total Costs '!H30</f>
        <v>595.38162361234379</v>
      </c>
      <c r="I30" s="2">
        <f>'Scen 3 Total Costs '!I30</f>
        <v>594.91976295520226</v>
      </c>
      <c r="J30" s="2">
        <f>'Scen 3 Total Costs '!J30</f>
        <v>586.77304161464542</v>
      </c>
      <c r="K30" s="2">
        <f>'Scen 3 Total Costs '!K30</f>
        <v>576.63961003311067</v>
      </c>
      <c r="L30" s="2">
        <f>'Scen 3 Total Costs '!L30</f>
        <v>574.5926850187376</v>
      </c>
      <c r="M30" s="2">
        <f>'Scen 3 Total Costs '!M30</f>
        <v>571.08326456070472</v>
      </c>
      <c r="N30" s="2">
        <f>'Scen 3 Total Costs '!N30</f>
        <v>571.43033540838758</v>
      </c>
      <c r="O30" s="2">
        <f>'Scen 3 Total Costs '!O30</f>
        <v>564.04372856924579</v>
      </c>
      <c r="P30" s="2">
        <f>'Scen 3 Total Costs '!P30</f>
        <v>559.80276487808601</v>
      </c>
      <c r="Q30" s="2">
        <f>'Scen 3 Total Costs '!Q30</f>
        <v>558.43001212000559</v>
      </c>
      <c r="R30" s="2">
        <f>'Scen 3 Total Costs '!R30</f>
        <v>557.88859531490891</v>
      </c>
      <c r="S30" s="2">
        <f>'Scen 3 Total Costs '!S30</f>
        <v>553.08594540892818</v>
      </c>
      <c r="T30" s="2">
        <f>'Scen 3 Total Costs '!T30</f>
        <v>540.28584556626356</v>
      </c>
      <c r="U30" s="2">
        <f>'Scen 3 Total Costs '!U30</f>
        <v>546.71071702445636</v>
      </c>
      <c r="V30" s="2">
        <f>'Scen 3 Total Costs '!V30</f>
        <v>542.58900679545673</v>
      </c>
      <c r="W30" s="2">
        <f>'Scen 3 Total Costs '!W30</f>
        <v>535.81126355039771</v>
      </c>
    </row>
    <row r="32" spans="1:28" x14ac:dyDescent="0.25">
      <c r="A32" t="s">
        <v>26</v>
      </c>
    </row>
    <row r="33" spans="1:24" x14ac:dyDescent="0.25">
      <c r="A33" t="s">
        <v>44</v>
      </c>
      <c r="B33" s="9">
        <f t="shared" ref="B33:W33" si="2">(B10*B26-B13)*(1+B17)</f>
        <v>678.40108297677932</v>
      </c>
      <c r="C33" s="9">
        <f t="shared" si="2"/>
        <v>700.40363771007048</v>
      </c>
      <c r="D33" s="9">
        <f t="shared" si="2"/>
        <v>661.02582537352328</v>
      </c>
      <c r="E33" s="9">
        <f t="shared" si="2"/>
        <v>674.12097955819797</v>
      </c>
      <c r="F33" s="9">
        <f t="shared" si="2"/>
        <v>677.51655300819209</v>
      </c>
      <c r="G33" s="9">
        <f t="shared" si="2"/>
        <v>672.7042504240178</v>
      </c>
      <c r="H33" s="9">
        <f t="shared" si="2"/>
        <v>682.06530944639644</v>
      </c>
      <c r="I33" s="9">
        <f t="shared" si="2"/>
        <v>689.41525130290358</v>
      </c>
      <c r="J33" s="9">
        <f t="shared" si="2"/>
        <v>691.12663420274259</v>
      </c>
      <c r="K33" s="9">
        <f t="shared" si="2"/>
        <v>691.04326283051182</v>
      </c>
      <c r="L33" s="9">
        <f t="shared" si="2"/>
        <v>694.32110680197729</v>
      </c>
      <c r="M33" s="9">
        <f t="shared" si="2"/>
        <v>732.66275940423452</v>
      </c>
      <c r="N33" s="9">
        <f t="shared" si="2"/>
        <v>745.32755177232229</v>
      </c>
      <c r="O33" s="9">
        <f t="shared" si="2"/>
        <v>782.29813522383165</v>
      </c>
      <c r="P33" s="9">
        <f t="shared" si="2"/>
        <v>812.39992500149685</v>
      </c>
      <c r="Q33" s="9">
        <f t="shared" si="2"/>
        <v>836.53281475148583</v>
      </c>
      <c r="R33" s="9">
        <f t="shared" si="2"/>
        <v>874.64142066648787</v>
      </c>
      <c r="S33" s="9">
        <f t="shared" si="2"/>
        <v>880.82493279497203</v>
      </c>
      <c r="T33" s="9">
        <f t="shared" si="2"/>
        <v>860.87717852800836</v>
      </c>
      <c r="U33" s="9">
        <f t="shared" si="2"/>
        <v>890.0958875046897</v>
      </c>
      <c r="V33" s="9">
        <f t="shared" si="2"/>
        <v>888.25022830827106</v>
      </c>
      <c r="W33" s="9">
        <f t="shared" si="2"/>
        <v>908.47810851252598</v>
      </c>
    </row>
    <row r="34" spans="1:24" x14ac:dyDescent="0.25">
      <c r="A34" t="s">
        <v>47</v>
      </c>
      <c r="B34" s="9">
        <f t="shared" ref="B34:W34" si="3">B27*B10*(1+B17)</f>
        <v>62.204149746731403</v>
      </c>
      <c r="C34" s="9">
        <f t="shared" si="3"/>
        <v>65.392394102932471</v>
      </c>
      <c r="D34" s="9">
        <f t="shared" si="3"/>
        <v>63.037497018861806</v>
      </c>
      <c r="E34" s="9">
        <f t="shared" si="3"/>
        <v>64.95353769993514</v>
      </c>
      <c r="F34" s="9">
        <f t="shared" si="3"/>
        <v>65.443785750649823</v>
      </c>
      <c r="G34" s="9">
        <f t="shared" si="3"/>
        <v>66.747619056648858</v>
      </c>
      <c r="H34" s="9">
        <f t="shared" si="3"/>
        <v>67.769836164446858</v>
      </c>
      <c r="I34" s="9">
        <f t="shared" si="3"/>
        <v>68.523656475351203</v>
      </c>
      <c r="J34" s="9">
        <f t="shared" si="3"/>
        <v>69.793696330703</v>
      </c>
      <c r="K34" s="9">
        <f t="shared" si="3"/>
        <v>70.893299781725901</v>
      </c>
      <c r="L34" s="9">
        <f t="shared" si="3"/>
        <v>71.367312650485587</v>
      </c>
      <c r="M34" s="9">
        <f t="shared" si="3"/>
        <v>75.576159516019729</v>
      </c>
      <c r="N34" s="9">
        <f t="shared" si="3"/>
        <v>76.681306707609849</v>
      </c>
      <c r="O34" s="9">
        <f t="shared" si="3"/>
        <v>81.240248759260396</v>
      </c>
      <c r="P34" s="9">
        <f t="shared" si="3"/>
        <v>84.708436535116789</v>
      </c>
      <c r="Q34" s="9">
        <f t="shared" si="3"/>
        <v>87.249682323870132</v>
      </c>
      <c r="R34" s="9">
        <f t="shared" si="3"/>
        <v>91.285227414588931</v>
      </c>
      <c r="S34" s="9">
        <f t="shared" si="3"/>
        <v>92.344061866204996</v>
      </c>
      <c r="T34" s="9">
        <f t="shared" si="3"/>
        <v>92.142464005851096</v>
      </c>
      <c r="U34" s="9">
        <f t="shared" si="3"/>
        <v>93.944206988114175</v>
      </c>
      <c r="V34" s="9">
        <f t="shared" si="3"/>
        <v>94.268227434208299</v>
      </c>
      <c r="W34" s="9">
        <f t="shared" si="3"/>
        <v>97.318071070677405</v>
      </c>
    </row>
    <row r="35" spans="1:24" x14ac:dyDescent="0.25">
      <c r="A35" t="s">
        <v>31</v>
      </c>
      <c r="B35" s="9">
        <f t="shared" ref="B35:W35" si="4">B28*B22</f>
        <v>154.24201377119078</v>
      </c>
      <c r="C35" s="9">
        <f t="shared" si="4"/>
        <v>138.73720487391668</v>
      </c>
      <c r="D35" s="9">
        <f t="shared" si="4"/>
        <v>138.9990134342261</v>
      </c>
      <c r="E35" s="9">
        <f t="shared" si="4"/>
        <v>147.94420871311615</v>
      </c>
      <c r="F35" s="9">
        <f t="shared" si="4"/>
        <v>145.47619858853119</v>
      </c>
      <c r="G35" s="9">
        <f t="shared" si="4"/>
        <v>145.22793880338261</v>
      </c>
      <c r="H35" s="9">
        <f t="shared" si="4"/>
        <v>147.89857446851204</v>
      </c>
      <c r="I35" s="9">
        <f t="shared" si="4"/>
        <v>155.48040252308596</v>
      </c>
      <c r="J35" s="9">
        <f t="shared" si="4"/>
        <v>156.17109504271048</v>
      </c>
      <c r="K35" s="9">
        <f t="shared" si="4"/>
        <v>158.3497925378586</v>
      </c>
      <c r="L35" s="9">
        <f t="shared" si="4"/>
        <v>163.22117376893922</v>
      </c>
      <c r="M35" s="9">
        <f t="shared" si="4"/>
        <v>169.38674550188117</v>
      </c>
      <c r="N35" s="9">
        <f t="shared" si="4"/>
        <v>172.2936312515381</v>
      </c>
      <c r="O35" s="9">
        <f t="shared" si="4"/>
        <v>175.01171957086564</v>
      </c>
      <c r="P35" s="9">
        <f t="shared" si="4"/>
        <v>179.14559452598911</v>
      </c>
      <c r="Q35" s="9">
        <f t="shared" si="4"/>
        <v>184.14682638919621</v>
      </c>
      <c r="R35" s="9">
        <f t="shared" si="4"/>
        <v>191.14229629835447</v>
      </c>
      <c r="S35" s="9">
        <f t="shared" si="4"/>
        <v>196.69836411273866</v>
      </c>
      <c r="T35" s="9">
        <f t="shared" si="4"/>
        <v>199.08126809845015</v>
      </c>
      <c r="U35" s="9">
        <f t="shared" si="4"/>
        <v>209.7013069229443</v>
      </c>
      <c r="V35" s="9">
        <f t="shared" si="4"/>
        <v>218.13129818481278</v>
      </c>
      <c r="W35" s="9">
        <f t="shared" si="4"/>
        <v>221.42230449960363</v>
      </c>
    </row>
    <row r="36" spans="1:24" x14ac:dyDescent="0.25">
      <c r="A36" t="s">
        <v>7</v>
      </c>
      <c r="B36" s="11">
        <f>SUM(B33:B35)</f>
        <v>894.84724649470149</v>
      </c>
      <c r="C36" s="11">
        <f t="shared" ref="C36:V36" si="5">SUM(C33:C35)</f>
        <v>904.53323668691962</v>
      </c>
      <c r="D36" s="11">
        <f t="shared" si="5"/>
        <v>863.06233582661116</v>
      </c>
      <c r="E36" s="11">
        <f t="shared" si="5"/>
        <v>887.0187259712493</v>
      </c>
      <c r="F36" s="11">
        <f t="shared" si="5"/>
        <v>888.43653734737313</v>
      </c>
      <c r="G36" s="11">
        <f t="shared" si="5"/>
        <v>884.67980828404927</v>
      </c>
      <c r="H36" s="11">
        <f t="shared" si="5"/>
        <v>897.73372007935529</v>
      </c>
      <c r="I36" s="11">
        <f t="shared" si="5"/>
        <v>913.41931030134083</v>
      </c>
      <c r="J36" s="11">
        <f t="shared" si="5"/>
        <v>917.0914255761561</v>
      </c>
      <c r="K36" s="11">
        <f t="shared" si="5"/>
        <v>920.28635515009637</v>
      </c>
      <c r="L36" s="11">
        <f t="shared" si="5"/>
        <v>928.90959322140213</v>
      </c>
      <c r="M36" s="11">
        <f t="shared" si="5"/>
        <v>977.6256644221354</v>
      </c>
      <c r="N36" s="11">
        <f t="shared" si="5"/>
        <v>994.30248973147013</v>
      </c>
      <c r="O36" s="11">
        <f t="shared" si="5"/>
        <v>1038.5501035539576</v>
      </c>
      <c r="P36" s="11">
        <f t="shared" si="5"/>
        <v>1076.2539560626028</v>
      </c>
      <c r="Q36" s="11">
        <f t="shared" si="5"/>
        <v>1107.9293234645522</v>
      </c>
      <c r="R36" s="11">
        <f t="shared" si="5"/>
        <v>1157.0689443794313</v>
      </c>
      <c r="S36" s="11">
        <f t="shared" si="5"/>
        <v>1169.8673587739158</v>
      </c>
      <c r="T36" s="11">
        <f t="shared" si="5"/>
        <v>1152.1009106323097</v>
      </c>
      <c r="U36" s="11">
        <f t="shared" si="5"/>
        <v>1193.7414014157482</v>
      </c>
      <c r="V36" s="11">
        <f t="shared" si="5"/>
        <v>1200.6497539272921</v>
      </c>
      <c r="W36" s="11">
        <f>SUM(W33:W35)</f>
        <v>1227.218484082807</v>
      </c>
    </row>
    <row r="37" spans="1:24" x14ac:dyDescent="0.25">
      <c r="A37" t="s">
        <v>69</v>
      </c>
      <c r="B37" s="22">
        <v>2582.0635913199585</v>
      </c>
      <c r="C37" s="22">
        <v>2646.6151811029572</v>
      </c>
      <c r="D37" s="22">
        <v>2712.7805606305301</v>
      </c>
      <c r="E37" s="22">
        <v>2780.6000746462937</v>
      </c>
      <c r="F37" s="22">
        <v>2850.1150765124512</v>
      </c>
      <c r="G37" s="22">
        <v>2921.3679534252624</v>
      </c>
      <c r="H37" s="22">
        <v>2994.4021522608937</v>
      </c>
      <c r="I37" s="22">
        <v>3069.2622060674157</v>
      </c>
      <c r="J37" s="22">
        <v>3145.9937612191006</v>
      </c>
      <c r="K37" s="22">
        <v>3224.6436052495778</v>
      </c>
      <c r="L37" s="22">
        <v>3305.259695380817</v>
      </c>
      <c r="M37" s="22">
        <v>3387.8911877653372</v>
      </c>
      <c r="N37" s="22">
        <v>3472.5884674594704</v>
      </c>
      <c r="O37" s="22">
        <v>3559.4031791459565</v>
      </c>
      <c r="P37" s="22">
        <v>3648.388258624605</v>
      </c>
      <c r="Q37" s="22">
        <v>3739.5979650902195</v>
      </c>
      <c r="R37" s="22">
        <v>3833.0879142174749</v>
      </c>
      <c r="S37" s="22">
        <v>3928.9151120729116</v>
      </c>
      <c r="T37" s="22">
        <v>4027.1379898747341</v>
      </c>
      <c r="U37" s="22">
        <v>4127.8164396216016</v>
      </c>
      <c r="V37" s="22">
        <v>4231.0118506121416</v>
      </c>
      <c r="W37" s="22">
        <v>4336.7871468774447</v>
      </c>
    </row>
    <row r="38" spans="1:24" x14ac:dyDescent="0.25">
      <c r="A38" t="s">
        <v>70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4" x14ac:dyDescent="0.25">
      <c r="A39" t="s">
        <v>7</v>
      </c>
      <c r="B39" s="10">
        <f>SUM(B36:B38)</f>
        <v>3476.9108378146602</v>
      </c>
      <c r="C39" s="10">
        <f t="shared" ref="C39:W39" si="6">SUM(C36:C38)</f>
        <v>3551.1484177898769</v>
      </c>
      <c r="D39" s="10">
        <f t="shared" si="6"/>
        <v>3575.8428964571413</v>
      </c>
      <c r="E39" s="10">
        <f t="shared" si="6"/>
        <v>3667.618800617543</v>
      </c>
      <c r="F39" s="10">
        <f t="shared" si="6"/>
        <v>3738.5516138598241</v>
      </c>
      <c r="G39" s="10">
        <f t="shared" si="6"/>
        <v>3806.0477617093115</v>
      </c>
      <c r="H39" s="10">
        <f t="shared" si="6"/>
        <v>3892.1358723402491</v>
      </c>
      <c r="I39" s="10">
        <f t="shared" si="6"/>
        <v>3982.6815163687565</v>
      </c>
      <c r="J39" s="10">
        <f t="shared" si="6"/>
        <v>4063.085186795257</v>
      </c>
      <c r="K39" s="10">
        <f t="shared" si="6"/>
        <v>4144.9299603996742</v>
      </c>
      <c r="L39" s="10">
        <f t="shared" si="6"/>
        <v>4234.1692886022192</v>
      </c>
      <c r="M39" s="10">
        <f t="shared" si="6"/>
        <v>4365.516852187473</v>
      </c>
      <c r="N39" s="10">
        <f t="shared" si="6"/>
        <v>4466.8909571909408</v>
      </c>
      <c r="O39" s="10">
        <f t="shared" si="6"/>
        <v>4597.9532826999139</v>
      </c>
      <c r="P39" s="10">
        <f t="shared" si="6"/>
        <v>4724.6422146872083</v>
      </c>
      <c r="Q39" s="10">
        <f t="shared" si="6"/>
        <v>4847.527288554772</v>
      </c>
      <c r="R39" s="10">
        <f t="shared" si="6"/>
        <v>4990.1568585969062</v>
      </c>
      <c r="S39" s="10">
        <f t="shared" si="6"/>
        <v>5098.782470846827</v>
      </c>
      <c r="T39" s="10">
        <f t="shared" si="6"/>
        <v>5179.2389005070436</v>
      </c>
      <c r="U39" s="10">
        <f t="shared" si="6"/>
        <v>5321.55784103735</v>
      </c>
      <c r="V39" s="10">
        <f t="shared" si="6"/>
        <v>5431.6616045394339</v>
      </c>
      <c r="W39" s="10">
        <f t="shared" si="6"/>
        <v>5564.0056309602514</v>
      </c>
    </row>
    <row r="40" spans="1:24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4" x14ac:dyDescent="0.25">
      <c r="A41" t="s">
        <v>36</v>
      </c>
      <c r="B41" s="2">
        <f t="shared" ref="B41:W41" si="7">B$24*B30</f>
        <v>855.02629849195716</v>
      </c>
      <c r="C41" s="2">
        <f t="shared" si="7"/>
        <v>776.9218353945945</v>
      </c>
      <c r="D41" s="2">
        <f t="shared" si="7"/>
        <v>753.07164203287516</v>
      </c>
      <c r="E41" s="2">
        <f t="shared" si="7"/>
        <v>801.05324295439732</v>
      </c>
      <c r="F41" s="2">
        <f t="shared" si="7"/>
        <v>789.35521914434878</v>
      </c>
      <c r="G41" s="2">
        <f t="shared" si="7"/>
        <v>779.16308313256138</v>
      </c>
      <c r="H41" s="2">
        <f t="shared" si="7"/>
        <v>775.30761680553701</v>
      </c>
      <c r="I41" s="2">
        <f t="shared" si="7"/>
        <v>838.82958246130011</v>
      </c>
      <c r="J41" s="2">
        <f t="shared" si="7"/>
        <v>821.68886139465883</v>
      </c>
      <c r="K41" s="2">
        <f t="shared" si="7"/>
        <v>814.17902931269668</v>
      </c>
      <c r="L41" s="2">
        <f t="shared" si="7"/>
        <v>818.6767206997481</v>
      </c>
      <c r="M41" s="2">
        <f t="shared" si="7"/>
        <v>829.28773954118833</v>
      </c>
      <c r="N41" s="2">
        <f t="shared" si="7"/>
        <v>812.54485994110621</v>
      </c>
      <c r="O41" s="2">
        <f t="shared" si="7"/>
        <v>817.85902287573856</v>
      </c>
      <c r="P41" s="2">
        <f t="shared" si="7"/>
        <v>830.13232534189342</v>
      </c>
      <c r="Q41" s="2">
        <f t="shared" si="7"/>
        <v>845.5812079803494</v>
      </c>
      <c r="R41" s="2">
        <f t="shared" si="7"/>
        <v>872.82199089601352</v>
      </c>
      <c r="S41" s="2">
        <f t="shared" si="7"/>
        <v>892.71786254740482</v>
      </c>
      <c r="T41" s="2">
        <f t="shared" si="7"/>
        <v>897.1360320672535</v>
      </c>
      <c r="U41" s="2">
        <f t="shared" si="7"/>
        <v>940.28691551738598</v>
      </c>
      <c r="V41" s="2">
        <f t="shared" si="7"/>
        <v>976.38824170270129</v>
      </c>
      <c r="W41" s="2">
        <f t="shared" si="7"/>
        <v>980.01878020849131</v>
      </c>
    </row>
    <row r="42" spans="1:24" x14ac:dyDescent="0.25">
      <c r="A42" t="s">
        <v>34</v>
      </c>
      <c r="B42" s="2">
        <f t="shared" ref="B42:W42" si="8">B30*B23</f>
        <v>138.50734117959649</v>
      </c>
      <c r="C42" s="2">
        <f t="shared" si="8"/>
        <v>148.64509745427699</v>
      </c>
      <c r="D42" s="2">
        <f t="shared" si="8"/>
        <v>173.09377139599994</v>
      </c>
      <c r="E42" s="2">
        <f t="shared" si="8"/>
        <v>184.64849762327017</v>
      </c>
      <c r="F42" s="2">
        <f t="shared" si="8"/>
        <v>179.89372332954963</v>
      </c>
      <c r="G42" s="2">
        <f t="shared" si="8"/>
        <v>187.3105457959773</v>
      </c>
      <c r="H42" s="2">
        <f t="shared" si="8"/>
        <v>208.94253634783254</v>
      </c>
      <c r="I42" s="2">
        <f t="shared" si="8"/>
        <v>195.88017654329474</v>
      </c>
      <c r="J42" s="2">
        <f t="shared" si="8"/>
        <v>216.53403441782351</v>
      </c>
      <c r="K42" s="2">
        <f t="shared" si="8"/>
        <v>238.49781837790619</v>
      </c>
      <c r="L42" s="2">
        <f t="shared" si="8"/>
        <v>266.35690310813322</v>
      </c>
      <c r="M42" s="2">
        <f t="shared" si="8"/>
        <v>296.70661021537416</v>
      </c>
      <c r="N42" s="2">
        <f t="shared" si="8"/>
        <v>332.74765603999703</v>
      </c>
      <c r="O42" s="2">
        <f t="shared" si="8"/>
        <v>345.47768985979985</v>
      </c>
      <c r="P42" s="2">
        <f t="shared" si="8"/>
        <v>360.65984391914435</v>
      </c>
      <c r="Q42" s="2">
        <f t="shared" si="8"/>
        <v>378.4312753106787</v>
      </c>
      <c r="R42" s="2">
        <f t="shared" si="8"/>
        <v>397.66857499695271</v>
      </c>
      <c r="S42" s="2">
        <f t="shared" si="8"/>
        <v>414.68844238492824</v>
      </c>
      <c r="T42" s="2">
        <f t="shared" si="8"/>
        <v>426.09694264344108</v>
      </c>
      <c r="U42" s="2">
        <f t="shared" si="8"/>
        <v>453.52155653606485</v>
      </c>
      <c r="V42" s="2">
        <f t="shared" si="8"/>
        <v>473.44208106594573</v>
      </c>
      <c r="W42" s="2">
        <f t="shared" si="8"/>
        <v>491.77135088117296</v>
      </c>
    </row>
    <row r="43" spans="1:24" x14ac:dyDescent="0.25">
      <c r="A43" t="s">
        <v>17</v>
      </c>
      <c r="B43" s="10">
        <f>SUM(B41:B42)</f>
        <v>993.5336396715536</v>
      </c>
      <c r="C43" s="10">
        <f t="shared" ref="C43:W43" si="9">SUM(C41:C42)</f>
        <v>925.56693284887149</v>
      </c>
      <c r="D43" s="10">
        <f t="shared" si="9"/>
        <v>926.16541342887513</v>
      </c>
      <c r="E43" s="10">
        <f t="shared" si="9"/>
        <v>985.70174057766747</v>
      </c>
      <c r="F43" s="10">
        <f t="shared" si="9"/>
        <v>969.24894247389841</v>
      </c>
      <c r="G43" s="10">
        <f t="shared" si="9"/>
        <v>966.47362892853869</v>
      </c>
      <c r="H43" s="10">
        <f t="shared" si="9"/>
        <v>984.25015315336952</v>
      </c>
      <c r="I43" s="10">
        <f t="shared" si="9"/>
        <v>1034.7097590045948</v>
      </c>
      <c r="J43" s="10">
        <f t="shared" si="9"/>
        <v>1038.2228958124824</v>
      </c>
      <c r="K43" s="10">
        <f t="shared" si="9"/>
        <v>1052.6768476906029</v>
      </c>
      <c r="L43" s="10">
        <f t="shared" si="9"/>
        <v>1085.0336238078812</v>
      </c>
      <c r="M43" s="10">
        <f t="shared" si="9"/>
        <v>1125.9943497565625</v>
      </c>
      <c r="N43" s="10">
        <f t="shared" si="9"/>
        <v>1145.2925159811032</v>
      </c>
      <c r="O43" s="10">
        <f t="shared" si="9"/>
        <v>1163.3367127355384</v>
      </c>
      <c r="P43" s="10">
        <f t="shared" si="9"/>
        <v>1190.7921692610378</v>
      </c>
      <c r="Q43" s="10">
        <f t="shared" si="9"/>
        <v>1224.012483291028</v>
      </c>
      <c r="R43" s="10">
        <f t="shared" si="9"/>
        <v>1270.4905658929663</v>
      </c>
      <c r="S43" s="10">
        <f t="shared" si="9"/>
        <v>1307.4063049323331</v>
      </c>
      <c r="T43" s="10">
        <f t="shared" si="9"/>
        <v>1323.2329747106946</v>
      </c>
      <c r="U43" s="10">
        <f t="shared" si="9"/>
        <v>1393.8084720534507</v>
      </c>
      <c r="V43" s="10">
        <f t="shared" si="9"/>
        <v>1449.830322768647</v>
      </c>
      <c r="W43" s="10">
        <f t="shared" si="9"/>
        <v>1471.7901310896643</v>
      </c>
    </row>
    <row r="44" spans="1:24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71</v>
      </c>
      <c r="B45" s="10">
        <f>SUM(B43:B44)</f>
        <v>1835.9023329770764</v>
      </c>
      <c r="C45" s="10">
        <f t="shared" ref="C45:W45" si="10">SUM(C43:C44)</f>
        <v>1788.9948434870323</v>
      </c>
      <c r="D45" s="10">
        <f t="shared" si="10"/>
        <v>1811.17902183299</v>
      </c>
      <c r="E45" s="10">
        <f t="shared" si="10"/>
        <v>1892.8406891918848</v>
      </c>
      <c r="F45" s="10">
        <f t="shared" si="10"/>
        <v>1899.0663648034713</v>
      </c>
      <c r="G45" s="10">
        <f t="shared" si="10"/>
        <v>1919.5364868163508</v>
      </c>
      <c r="H45" s="10">
        <f t="shared" si="10"/>
        <v>1961.1395824883768</v>
      </c>
      <c r="I45" s="10">
        <f t="shared" si="10"/>
        <v>2036.0214240729774</v>
      </c>
      <c r="J45" s="10">
        <f t="shared" si="10"/>
        <v>2064.5673525075745</v>
      </c>
      <c r="K45" s="10">
        <f t="shared" si="10"/>
        <v>2104.6799158030717</v>
      </c>
      <c r="L45" s="10">
        <f t="shared" si="10"/>
        <v>2163.3367686231622</v>
      </c>
      <c r="M45" s="10">
        <f t="shared" si="10"/>
        <v>2231.2550731922252</v>
      </c>
      <c r="N45" s="10">
        <f t="shared" si="10"/>
        <v>2278.1847575026572</v>
      </c>
      <c r="O45" s="10">
        <f t="shared" si="10"/>
        <v>2324.5512602951312</v>
      </c>
      <c r="P45" s="10">
        <f t="shared" si="10"/>
        <v>2381.0370805096204</v>
      </c>
      <c r="Q45" s="10">
        <f t="shared" si="10"/>
        <v>2444.013517320825</v>
      </c>
      <c r="R45" s="10">
        <f t="shared" si="10"/>
        <v>2520.9916257735076</v>
      </c>
      <c r="S45" s="10">
        <f t="shared" si="10"/>
        <v>2589.169891309888</v>
      </c>
      <c r="T45" s="10">
        <f t="shared" si="10"/>
        <v>2637.0406507476882</v>
      </c>
      <c r="U45" s="10">
        <f t="shared" si="10"/>
        <v>2740.4613399913692</v>
      </c>
      <c r="V45" s="10">
        <f t="shared" si="10"/>
        <v>2830.1495124050134</v>
      </c>
      <c r="W45" s="10">
        <f t="shared" si="10"/>
        <v>2886.6173004669399</v>
      </c>
    </row>
    <row r="47" spans="1:24" x14ac:dyDescent="0.25">
      <c r="A47" t="s">
        <v>37</v>
      </c>
      <c r="B47" s="14">
        <f t="shared" ref="B47:W47" si="11">B43-B36</f>
        <v>98.686393176852107</v>
      </c>
      <c r="C47" s="14">
        <f t="shared" si="11"/>
        <v>21.033696161951866</v>
      </c>
      <c r="D47" s="14">
        <f t="shared" si="11"/>
        <v>63.103077602263966</v>
      </c>
      <c r="E47" s="14">
        <f t="shared" si="11"/>
        <v>98.683014606418169</v>
      </c>
      <c r="F47" s="14">
        <f t="shared" si="11"/>
        <v>80.812405126525277</v>
      </c>
      <c r="G47" s="14">
        <f t="shared" si="11"/>
        <v>81.793820644489415</v>
      </c>
      <c r="H47" s="14">
        <f t="shared" si="11"/>
        <v>86.51643307401423</v>
      </c>
      <c r="I47" s="14">
        <f t="shared" si="11"/>
        <v>121.29044870325401</v>
      </c>
      <c r="J47" s="14">
        <f t="shared" si="11"/>
        <v>121.13147023632632</v>
      </c>
      <c r="K47" s="14">
        <f t="shared" si="11"/>
        <v>132.39049254050656</v>
      </c>
      <c r="L47" s="14">
        <f t="shared" si="11"/>
        <v>156.12403058647908</v>
      </c>
      <c r="M47" s="14">
        <f t="shared" si="11"/>
        <v>148.36868533442714</v>
      </c>
      <c r="N47" s="14">
        <f t="shared" si="11"/>
        <v>150.99002624963305</v>
      </c>
      <c r="O47" s="14">
        <f t="shared" si="11"/>
        <v>124.78660918158084</v>
      </c>
      <c r="P47" s="14">
        <f t="shared" si="11"/>
        <v>114.53821319843496</v>
      </c>
      <c r="Q47" s="14">
        <f t="shared" si="11"/>
        <v>116.08315982647582</v>
      </c>
      <c r="R47" s="14">
        <f t="shared" si="11"/>
        <v>113.421621513535</v>
      </c>
      <c r="S47" s="14">
        <f t="shared" si="11"/>
        <v>137.53894615841728</v>
      </c>
      <c r="T47" s="14">
        <f t="shared" si="11"/>
        <v>171.13206407838493</v>
      </c>
      <c r="U47" s="14">
        <f t="shared" si="11"/>
        <v>200.0670706377025</v>
      </c>
      <c r="V47" s="14">
        <f t="shared" si="11"/>
        <v>249.1805688413549</v>
      </c>
      <c r="W47" s="14">
        <f t="shared" si="11"/>
        <v>244.57164700685735</v>
      </c>
      <c r="X47" s="14">
        <f>SUM(B47:W47)</f>
        <v>2832.243894485885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topLeftCell="A3" workbookViewId="0">
      <selection activeCell="G25" sqref="G25"/>
    </sheetView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5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11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8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9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12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10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13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6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11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F12F555-192A-4D13-B007-65F5521CF22E}"/>
</file>

<file path=customXml/itemProps2.xml><?xml version="1.0" encoding="utf-8"?>
<ds:datastoreItem xmlns:ds="http://schemas.openxmlformats.org/officeDocument/2006/customXml" ds:itemID="{F5432F62-8F76-495A-8CBD-EA24853752EF}"/>
</file>

<file path=customXml/itemProps3.xml><?xml version="1.0" encoding="utf-8"?>
<ds:datastoreItem xmlns:ds="http://schemas.openxmlformats.org/officeDocument/2006/customXml" ds:itemID="{A71388B0-734E-4439-9921-E85A7BC9367A}"/>
</file>

<file path=customXml/itemProps4.xml><?xml version="1.0" encoding="utf-8"?>
<ds:datastoreItem xmlns:ds="http://schemas.openxmlformats.org/officeDocument/2006/customXml" ds:itemID="{8F2ABE6D-4709-4E9F-B296-34ED7F2A2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Elec GasData</vt:lpstr>
      <vt:lpstr>Conv Tax Inc Doc</vt:lpstr>
      <vt:lpstr>Conversion Cost Tax Incentive </vt:lpstr>
      <vt:lpstr>Scen 1 Total Costs</vt:lpstr>
      <vt:lpstr>Scen 2 Total Costs </vt:lpstr>
      <vt:lpstr>Scen 3 Total Costs </vt:lpstr>
      <vt:lpstr>Scen 4 Total Costs  HHP</vt:lpstr>
      <vt:lpstr>Reference</vt:lpstr>
      <vt:lpstr>%  Rate increase</vt:lpstr>
      <vt:lpstr>2030 Low Income</vt:lpstr>
      <vt:lpstr>2045 Low Income</vt:lpstr>
      <vt:lpstr>2030</vt:lpstr>
      <vt:lpstr>2045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