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stacey_brewster_utc_wa_gov/Documents/Exhibits in Process/"/>
    </mc:Choice>
  </mc:AlternateContent>
  <xr:revisionPtr revIDLastSave="0" documentId="8_{C929FFDA-66D0-4A55-A6D4-21CEE454ECDC}" xr6:coauthVersionLast="47" xr6:coauthVersionMax="47" xr10:uidLastSave="{00000000-0000-0000-0000-000000000000}"/>
  <bookViews>
    <workbookView xWindow="-120" yWindow="-120" windowWidth="29040" windowHeight="17640" xr2:uid="{38DEDAED-4966-4884-A1DB-EC8EF4940E7C}"/>
  </bookViews>
  <sheets>
    <sheet name="ProForma to Actuals " sheetId="5" r:id="rId1"/>
    <sheet name="Monthly 2021 Comparison" sheetId="2" r:id="rId2"/>
    <sheet name="2019-2021 All-In" sheetId="4" r:id="rId3"/>
  </sheets>
  <definedNames>
    <definedName name="_xlnm.Print_Area" localSheetId="2">'2019-2021 All-In'!$A$1:$R$44</definedName>
    <definedName name="TableName">"Dummy"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4" l="1"/>
  <c r="J35" i="2" l="1"/>
  <c r="G35" i="2"/>
  <c r="J18" i="2"/>
  <c r="G18" i="2"/>
  <c r="J34" i="2"/>
  <c r="G34" i="2"/>
  <c r="P35" i="2"/>
  <c r="F16" i="2"/>
  <c r="G16" i="2"/>
  <c r="H16" i="2"/>
  <c r="I16" i="2"/>
  <c r="J16" i="2"/>
  <c r="K16" i="2"/>
  <c r="L16" i="2"/>
  <c r="M16" i="2"/>
  <c r="N16" i="2"/>
  <c r="O16" i="2"/>
  <c r="P16" i="2"/>
  <c r="E16" i="2"/>
  <c r="P17" i="2"/>
  <c r="P33" i="2"/>
  <c r="J33" i="2"/>
  <c r="G33" i="2"/>
  <c r="F32" i="2"/>
  <c r="G32" i="2"/>
  <c r="H32" i="2"/>
  <c r="I32" i="2"/>
  <c r="J32" i="2"/>
  <c r="K32" i="2"/>
  <c r="L32" i="2"/>
  <c r="M32" i="2"/>
  <c r="N32" i="2"/>
  <c r="O32" i="2"/>
  <c r="P32" i="2"/>
  <c r="E32" i="2"/>
  <c r="V52" i="5"/>
  <c r="V51" i="5"/>
  <c r="V50" i="5"/>
  <c r="G17" i="2" l="1"/>
  <c r="J17" i="2"/>
  <c r="H42" i="4"/>
  <c r="H40" i="4"/>
  <c r="H39" i="4"/>
  <c r="H38" i="4"/>
  <c r="G40" i="4"/>
  <c r="G39" i="4"/>
  <c r="K16" i="4"/>
  <c r="G38" i="4"/>
  <c r="K37" i="4" l="1"/>
  <c r="K32" i="4"/>
  <c r="T7" i="5"/>
  <c r="T8" i="5"/>
  <c r="T11" i="5"/>
  <c r="T12" i="5"/>
  <c r="T15" i="5"/>
  <c r="T23" i="5" s="1"/>
  <c r="U26" i="5" s="1"/>
  <c r="T16" i="5"/>
  <c r="M26" i="5"/>
  <c r="E19" i="5"/>
  <c r="K35" i="4"/>
  <c r="K36" i="4" s="1"/>
  <c r="K34" i="4"/>
  <c r="K31" i="4"/>
  <c r="K30" i="4"/>
  <c r="J30" i="4"/>
  <c r="I30" i="4"/>
  <c r="H30" i="4"/>
  <c r="G30" i="4"/>
  <c r="F30" i="4"/>
  <c r="I19" i="5"/>
  <c r="I17" i="5"/>
  <c r="I6" i="5"/>
  <c r="I7" i="5"/>
  <c r="I8" i="5"/>
  <c r="I9" i="5"/>
  <c r="I10" i="5"/>
  <c r="I11" i="5"/>
  <c r="I12" i="5"/>
  <c r="I13" i="5"/>
  <c r="I14" i="5"/>
  <c r="I5" i="5"/>
  <c r="N35" i="5"/>
  <c r="O41" i="5" s="1"/>
  <c r="P6" i="5"/>
  <c r="T6" i="5" s="1"/>
  <c r="P7" i="5"/>
  <c r="P8" i="5"/>
  <c r="P9" i="5"/>
  <c r="T9" i="5" s="1"/>
  <c r="P10" i="5"/>
  <c r="T10" i="5" s="1"/>
  <c r="P11" i="5"/>
  <c r="P12" i="5"/>
  <c r="P13" i="5"/>
  <c r="T13" i="5" s="1"/>
  <c r="P14" i="5"/>
  <c r="T14" i="5" s="1"/>
  <c r="P15" i="5"/>
  <c r="P16" i="5"/>
  <c r="P17" i="5"/>
  <c r="T17" i="5" s="1"/>
  <c r="P5" i="5"/>
  <c r="T5" i="5" s="1"/>
  <c r="T24" i="5" l="1"/>
  <c r="T26" i="5" s="1"/>
  <c r="T22" i="5"/>
  <c r="T19" i="5"/>
  <c r="T21" i="5"/>
  <c r="P19" i="5"/>
  <c r="O35" i="5" s="1"/>
  <c r="G31" i="4"/>
  <c r="F26" i="5"/>
  <c r="M19" i="5"/>
  <c r="F19" i="5"/>
  <c r="L19" i="5"/>
  <c r="R15" i="4"/>
  <c r="R5" i="4"/>
  <c r="R4" i="4"/>
  <c r="R12" i="4"/>
  <c r="R13" i="4"/>
  <c r="R6" i="4"/>
  <c r="R7" i="4"/>
  <c r="R8" i="4"/>
  <c r="R9" i="4"/>
  <c r="R10" i="4"/>
  <c r="R11" i="4"/>
  <c r="P35" i="5" l="1"/>
  <c r="W26" i="5"/>
  <c r="W27" i="5"/>
  <c r="V27" i="5"/>
  <c r="V26" i="5"/>
  <c r="X26" i="5"/>
  <c r="P54" i="5" s="1"/>
  <c r="O51" i="5"/>
  <c r="M22" i="5"/>
  <c r="M51" i="5"/>
  <c r="O33" i="5"/>
  <c r="O36" i="5" s="1"/>
  <c r="N33" i="5"/>
  <c r="N36" i="5" s="1"/>
  <c r="F24" i="5"/>
  <c r="G26" i="5" s="1"/>
  <c r="N34" i="5"/>
  <c r="N41" i="5" s="1"/>
  <c r="M24" i="5"/>
  <c r="O34" i="5"/>
  <c r="N51" i="5"/>
  <c r="F22" i="5"/>
  <c r="N24" i="5" l="1"/>
  <c r="N26" i="5"/>
  <c r="G24" i="5"/>
  <c r="G28" i="5" s="1"/>
  <c r="X27" i="5"/>
  <c r="P55" i="5" s="1"/>
  <c r="M41" i="5"/>
  <c r="N42" i="5" s="1"/>
  <c r="P33" i="5"/>
  <c r="O42" i="5"/>
  <c r="N52" i="5"/>
  <c r="P34" i="5"/>
  <c r="P36" i="5" s="1"/>
  <c r="O52" i="5"/>
  <c r="N28" i="5" l="1"/>
  <c r="P52" i="5"/>
  <c r="P42" i="5"/>
  <c r="G19" i="4" l="1"/>
  <c r="F19" i="4"/>
  <c r="F21" i="4" s="1"/>
  <c r="E19" i="4"/>
  <c r="G21" i="4" l="1"/>
</calcChain>
</file>

<file path=xl/sharedStrings.xml><?xml version="1.0" encoding="utf-8"?>
<sst xmlns="http://schemas.openxmlformats.org/spreadsheetml/2006/main" count="291" uniqueCount="105">
  <si>
    <t>Jur</t>
  </si>
  <si>
    <t>Systems</t>
  </si>
  <si>
    <t>CD</t>
  </si>
  <si>
    <t>AA</t>
  </si>
  <si>
    <t>Central Systems</t>
  </si>
  <si>
    <t>Communications Systems</t>
  </si>
  <si>
    <t>Distributed Systems</t>
  </si>
  <si>
    <t>Network Systems</t>
  </si>
  <si>
    <t>Security Systems</t>
  </si>
  <si>
    <t>AN</t>
  </si>
  <si>
    <t>WA</t>
  </si>
  <si>
    <t>ED</t>
  </si>
  <si>
    <t>Service</t>
  </si>
  <si>
    <t>Jurisdiction</t>
  </si>
  <si>
    <t>Actuals</t>
  </si>
  <si>
    <t>Expected</t>
  </si>
  <si>
    <t>ID</t>
  </si>
  <si>
    <t>GD</t>
  </si>
  <si>
    <t>OR</t>
  </si>
  <si>
    <t>ZZ</t>
  </si>
  <si>
    <t>All-In Year Totals</t>
  </si>
  <si>
    <t>Year-to-Year Incremental</t>
  </si>
  <si>
    <t>2020 Actuals</t>
  </si>
  <si>
    <t>System</t>
  </si>
  <si>
    <t>Business Application Systems</t>
  </si>
  <si>
    <t>Total:</t>
  </si>
  <si>
    <t>Forecast</t>
  </si>
  <si>
    <t>Svc</t>
  </si>
  <si>
    <t>Pro-Forma</t>
  </si>
  <si>
    <t>2019 (Actual Test Period)</t>
  </si>
  <si>
    <t>Actual Test Period:</t>
  </si>
  <si>
    <t>Update Pro Forma (2020):</t>
  </si>
  <si>
    <t>Pro Forma (2021):</t>
  </si>
  <si>
    <t>Pro Forma YoY</t>
  </si>
  <si>
    <t>Incremental</t>
  </si>
  <si>
    <t>Actual YoY (w/FC 202107-&gt;202112)</t>
  </si>
  <si>
    <t>2020 Actuals:</t>
  </si>
  <si>
    <t>2021 Actuals + FC:</t>
  </si>
  <si>
    <t>Total</t>
  </si>
  <si>
    <t>2021 Total Actual/Estimate</t>
  </si>
  <si>
    <t>Difference</t>
  </si>
  <si>
    <t>Actual</t>
  </si>
  <si>
    <t>Pro Forma</t>
  </si>
  <si>
    <t>"SUBSET" of Known &amp; Measureable IS/IT Expenses</t>
  </si>
  <si>
    <t>2019</t>
  </si>
  <si>
    <t>2020</t>
  </si>
  <si>
    <t>2021</t>
  </si>
  <si>
    <t>Variance 
(PF Understated)</t>
  </si>
  <si>
    <t>Total PF 3.08</t>
  </si>
  <si>
    <t>Pro Forma 
2020</t>
  </si>
  <si>
    <t>Pro Forma -
Jan 2021 - Jun 2021</t>
  </si>
  <si>
    <t>Pro Forma
Jul 2021 - Dec 2021</t>
  </si>
  <si>
    <t>2021 Actuals
 Jan 2021- Jun 2021</t>
  </si>
  <si>
    <t>2021 Estimate 
Jul 2021 - Dec 2021</t>
  </si>
  <si>
    <t>PF Adj 3.08</t>
  </si>
  <si>
    <t xml:space="preserve">Actual </t>
  </si>
  <si>
    <t>Expected (known)</t>
  </si>
  <si>
    <t>Total "All In" IS/IT Expenses  (Non-Labor, System)</t>
  </si>
  <si>
    <t>Jan 2021 - Mar 2021</t>
  </si>
  <si>
    <t>Jan 2021 - Jun 2021</t>
  </si>
  <si>
    <t>Jul 2021 - Dec 2021</t>
  </si>
  <si>
    <t xml:space="preserve"> Total IS/IT</t>
  </si>
  <si>
    <t>Annualized Jan-Jun 2021</t>
  </si>
  <si>
    <t>Incremental to 2020</t>
  </si>
  <si>
    <t>Incremental Pro Forma</t>
  </si>
  <si>
    <t>Total Pro Forma</t>
  </si>
  <si>
    <t>WA Electric</t>
  </si>
  <si>
    <t>WA Nat. Gas</t>
  </si>
  <si>
    <t>Total Actual/Estimate</t>
  </si>
  <si>
    <t>Total Actual (should have pro formed)</t>
  </si>
  <si>
    <t>As-Filed Pro Forma (System)</t>
  </si>
  <si>
    <t>"Subset" Actual through June 2021; Expected Jul through Dec 2021</t>
  </si>
  <si>
    <t>Allocated to Washington Electric</t>
  </si>
  <si>
    <t>9 (4-Factor, Common Electric and Gas North)</t>
  </si>
  <si>
    <t>7 (4-Factor, Common All Services)</t>
  </si>
  <si>
    <t>4 (Jurisdictional 4-Factor)</t>
  </si>
  <si>
    <t>Allocated to Washington Gas</t>
  </si>
  <si>
    <t>CDAA</t>
  </si>
  <si>
    <t>CDWA</t>
  </si>
  <si>
    <t>EDAN</t>
  </si>
  <si>
    <t>EDWA</t>
  </si>
  <si>
    <t>WA E</t>
  </si>
  <si>
    <t>WA G</t>
  </si>
  <si>
    <t>Incremental to 2019</t>
  </si>
  <si>
    <t>Annualized Actual Jun Balances</t>
  </si>
  <si>
    <t>Pro Forma 3.08 IS/IT Expenses - "Subset" of IS/IT Expenses  (Non-labor, System)</t>
  </si>
  <si>
    <t>Actual IS/IT Expenses - "Subset" of IS/IT Expenses  (Non-labor, System)</t>
  </si>
  <si>
    <t>Annualized data thru March 2021</t>
  </si>
  <si>
    <t>Annualized data thru June 2021</t>
  </si>
  <si>
    <t>Total planned 2021</t>
  </si>
  <si>
    <t>Amount Pro Formed</t>
  </si>
  <si>
    <t>Diff vs 2019</t>
  </si>
  <si>
    <t>Amount pro formed reasonable, whether compared ot annualized March 2021, annualized June 2021 or planned total 2021.</t>
  </si>
  <si>
    <t>Annualized Jun 2021</t>
  </si>
  <si>
    <t>Diff from PF 2021</t>
  </si>
  <si>
    <t>Pro forma 2021</t>
  </si>
  <si>
    <t>Actual thru March</t>
  </si>
  <si>
    <t>Actual thru June</t>
  </si>
  <si>
    <t>Total 6 mo. Actual / 6 mo. Expected 2021</t>
  </si>
  <si>
    <t>Difference above pro forma</t>
  </si>
  <si>
    <t>Anualized</t>
  </si>
  <si>
    <t>ALL-IN IS/IT Expenses</t>
  </si>
  <si>
    <t>Total Actual</t>
  </si>
  <si>
    <t>Monthly 2021 Actual versus Pro Forma Balances</t>
  </si>
  <si>
    <t>6 Mo. Actual /
6 Mo. Expected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</si>
</sst>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imes New Roman"/>
      <family val="1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8" fillId="0" borderId="0"/>
  </cellStyleXfs>
  <cellXfs count="157">
    <xf numFmtId="0" fontId="0" fillId="0" borderId="0" xfId="0"/>
    <xf numFmtId="43" fontId="0" fillId="0" borderId="0" xfId="1" applyFont="1"/>
    <xf numFmtId="0" fontId="0" fillId="2" borderId="0" xfId="0" applyFill="1"/>
    <xf numFmtId="0" fontId="0" fillId="3" borderId="0" xfId="0" applyFill="1"/>
    <xf numFmtId="43" fontId="2" fillId="0" borderId="0" xfId="1" applyFont="1" applyBorder="1"/>
    <xf numFmtId="43" fontId="0" fillId="0" borderId="0" xfId="0" applyNumberFormat="1"/>
    <xf numFmtId="0" fontId="0" fillId="2" borderId="0" xfId="0" applyFill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0" xfId="1" applyFont="1" applyBorder="1"/>
    <xf numFmtId="0" fontId="2" fillId="0" borderId="1" xfId="0" applyFont="1" applyBorder="1"/>
    <xf numFmtId="43" fontId="2" fillId="0" borderId="1" xfId="1" applyFont="1" applyBorder="1"/>
    <xf numFmtId="0" fontId="0" fillId="0" borderId="0" xfId="0" applyFill="1" applyAlignment="1">
      <alignment horizontal="center"/>
    </xf>
    <xf numFmtId="0" fontId="0" fillId="0" borderId="6" xfId="0" applyBorder="1"/>
    <xf numFmtId="0" fontId="0" fillId="0" borderId="4" xfId="0" applyBorder="1"/>
    <xf numFmtId="164" fontId="0" fillId="0" borderId="0" xfId="0" applyNumberFormat="1"/>
    <xf numFmtId="164" fontId="0" fillId="0" borderId="0" xfId="1" applyNumberFormat="1" applyFont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0" borderId="1" xfId="1" applyNumberFormat="1" applyFont="1" applyBorder="1"/>
    <xf numFmtId="164" fontId="0" fillId="0" borderId="5" xfId="1" applyNumberFormat="1" applyFont="1" applyBorder="1"/>
    <xf numFmtId="164" fontId="0" fillId="0" borderId="7" xfId="1" applyNumberFormat="1" applyFont="1" applyBorder="1"/>
    <xf numFmtId="164" fontId="0" fillId="0" borderId="0" xfId="0" applyNumberFormat="1" applyAlignment="1">
      <alignment horizontal="center"/>
    </xf>
    <xf numFmtId="164" fontId="2" fillId="0" borderId="0" xfId="1" applyNumberFormat="1" applyFont="1" applyBorder="1"/>
    <xf numFmtId="164" fontId="0" fillId="0" borderId="5" xfId="0" applyNumberFormat="1" applyBorder="1"/>
    <xf numFmtId="164" fontId="0" fillId="5" borderId="3" xfId="0" applyNumberFormat="1" applyFill="1" applyBorder="1"/>
    <xf numFmtId="164" fontId="0" fillId="5" borderId="3" xfId="1" applyNumberFormat="1" applyFont="1" applyFill="1" applyBorder="1"/>
    <xf numFmtId="164" fontId="0" fillId="5" borderId="8" xfId="0" applyNumberFormat="1" applyFill="1" applyBorder="1"/>
    <xf numFmtId="164" fontId="0" fillId="5" borderId="9" xfId="0" applyNumberFormat="1" applyFill="1" applyBorder="1"/>
    <xf numFmtId="164" fontId="0" fillId="0" borderId="0" xfId="0" quotePrefix="1" applyNumberFormat="1" applyAlignment="1">
      <alignment horizontal="center"/>
    </xf>
    <xf numFmtId="165" fontId="0" fillId="0" borderId="0" xfId="5" applyNumberFormat="1" applyFont="1"/>
    <xf numFmtId="164" fontId="0" fillId="5" borderId="11" xfId="0" applyNumberFormat="1" applyFill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Alignment="1">
      <alignment horizontal="right"/>
    </xf>
    <xf numFmtId="164" fontId="0" fillId="0" borderId="1" xfId="0" applyNumberFormat="1" applyBorder="1"/>
    <xf numFmtId="164" fontId="2" fillId="0" borderId="3" xfId="1" applyNumberFormat="1" applyFont="1" applyBorder="1"/>
    <xf numFmtId="164" fontId="2" fillId="0" borderId="2" xfId="0" applyNumberFormat="1" applyFont="1" applyBorder="1"/>
    <xf numFmtId="0" fontId="6" fillId="7" borderId="12" xfId="0" applyFont="1" applyFill="1" applyBorder="1"/>
    <xf numFmtId="0" fontId="0" fillId="7" borderId="13" xfId="0" applyFill="1" applyBorder="1"/>
    <xf numFmtId="0" fontId="0" fillId="7" borderId="14" xfId="0" applyFill="1" applyBorder="1"/>
    <xf numFmtId="0" fontId="2" fillId="7" borderId="15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7" borderId="0" xfId="0" applyFill="1" applyBorder="1"/>
    <xf numFmtId="0" fontId="0" fillId="7" borderId="16" xfId="0" applyFill="1" applyBorder="1"/>
    <xf numFmtId="0" fontId="2" fillId="7" borderId="1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5" fontId="0" fillId="7" borderId="18" xfId="5" applyNumberFormat="1" applyFont="1" applyFill="1" applyBorder="1"/>
    <xf numFmtId="165" fontId="0" fillId="7" borderId="10" xfId="5" applyNumberFormat="1" applyFont="1" applyFill="1" applyBorder="1"/>
    <xf numFmtId="0" fontId="0" fillId="7" borderId="15" xfId="0" applyFill="1" applyBorder="1"/>
    <xf numFmtId="164" fontId="0" fillId="7" borderId="2" xfId="0" applyNumberFormat="1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164" fontId="0" fillId="0" borderId="0" xfId="0" applyNumberFormat="1" applyFill="1"/>
    <xf numFmtId="164" fontId="0" fillId="0" borderId="0" xfId="1" applyNumberFormat="1" applyFont="1" applyFill="1"/>
    <xf numFmtId="165" fontId="0" fillId="0" borderId="0" xfId="0" applyNumberFormat="1"/>
    <xf numFmtId="165" fontId="0" fillId="0" borderId="0" xfId="0" applyNumberFormat="1" applyFill="1"/>
    <xf numFmtId="0" fontId="9" fillId="0" borderId="0" xfId="6" applyFont="1" applyAlignment="1">
      <alignment horizontal="left"/>
    </xf>
    <xf numFmtId="0" fontId="10" fillId="0" borderId="0" xfId="6" applyFont="1"/>
    <xf numFmtId="0" fontId="4" fillId="0" borderId="0" xfId="4" applyAlignment="1">
      <alignment horizontal="right"/>
    </xf>
    <xf numFmtId="166" fontId="11" fillId="0" borderId="0" xfId="6" applyNumberFormat="1" applyFont="1" applyAlignment="1">
      <alignment horizontal="center"/>
    </xf>
    <xf numFmtId="0" fontId="10" fillId="0" borderId="0" xfId="6" applyFont="1" applyAlignment="1">
      <alignment horizontal="right"/>
    </xf>
    <xf numFmtId="166" fontId="10" fillId="0" borderId="0" xfId="6" applyNumberFormat="1" applyFont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/>
    </xf>
    <xf numFmtId="0" fontId="12" fillId="3" borderId="0" xfId="2" applyFont="1" applyFill="1" applyAlignment="1">
      <alignment horizontal="center" vertical="center"/>
    </xf>
    <xf numFmtId="0" fontId="12" fillId="3" borderId="4" xfId="2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164" fontId="13" fillId="0" borderId="0" xfId="3" applyNumberFormat="1" applyFont="1"/>
    <xf numFmtId="164" fontId="13" fillId="0" borderId="4" xfId="3" applyNumberFormat="1" applyFont="1" applyBorder="1"/>
    <xf numFmtId="164" fontId="13" fillId="0" borderId="0" xfId="3" applyNumberFormat="1" applyFont="1" applyBorder="1"/>
    <xf numFmtId="164" fontId="13" fillId="0" borderId="6" xfId="3" applyNumberFormat="1" applyFont="1" applyBorder="1"/>
    <xf numFmtId="164" fontId="12" fillId="0" borderId="0" xfId="2" applyNumberFormat="1" applyFont="1"/>
    <xf numFmtId="164" fontId="13" fillId="0" borderId="1" xfId="3" applyNumberFormat="1" applyFont="1" applyBorder="1"/>
    <xf numFmtId="164" fontId="13" fillId="0" borderId="5" xfId="3" applyNumberFormat="1" applyFont="1" applyBorder="1"/>
    <xf numFmtId="164" fontId="13" fillId="0" borderId="7" xfId="3" applyNumberFormat="1" applyFont="1" applyBorder="1"/>
    <xf numFmtId="164" fontId="12" fillId="0" borderId="1" xfId="2" applyNumberFormat="1" applyFont="1" applyBorder="1"/>
    <xf numFmtId="164" fontId="14" fillId="0" borderId="3" xfId="3" applyNumberFormat="1" applyFont="1" applyBorder="1"/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14" fillId="0" borderId="10" xfId="5" applyNumberFormat="1" applyFont="1" applyBorder="1"/>
    <xf numFmtId="165" fontId="13" fillId="0" borderId="2" xfId="5" applyNumberFormat="1" applyFont="1" applyBorder="1"/>
    <xf numFmtId="0" fontId="12" fillId="0" borderId="0" xfId="2" applyFont="1" applyFill="1" applyBorder="1"/>
    <xf numFmtId="0" fontId="12" fillId="0" borderId="0" xfId="2" applyFont="1" applyAlignment="1">
      <alignment horizontal="right"/>
    </xf>
    <xf numFmtId="0" fontId="16" fillId="0" borderId="0" xfId="0" applyFont="1" applyFill="1" applyBorder="1" applyAlignment="1">
      <alignment horizontal="right"/>
    </xf>
    <xf numFmtId="165" fontId="17" fillId="0" borderId="0" xfId="5" applyNumberFormat="1" applyFont="1"/>
    <xf numFmtId="165" fontId="17" fillId="0" borderId="1" xfId="5" applyNumberFormat="1" applyFont="1" applyBorder="1"/>
    <xf numFmtId="0" fontId="18" fillId="0" borderId="0" xfId="2" applyFont="1" applyAlignment="1">
      <alignment horizontal="right"/>
    </xf>
    <xf numFmtId="165" fontId="17" fillId="0" borderId="10" xfId="5" applyNumberFormat="1" applyFont="1" applyBorder="1"/>
    <xf numFmtId="165" fontId="17" fillId="0" borderId="2" xfId="2" applyNumberFormat="1" applyFont="1" applyBorder="1"/>
    <xf numFmtId="164" fontId="19" fillId="0" borderId="0" xfId="2" applyNumberFormat="1" applyFont="1"/>
    <xf numFmtId="0" fontId="12" fillId="0" borderId="1" xfId="2" applyFont="1" applyBorder="1" applyAlignment="1">
      <alignment horizontal="center"/>
    </xf>
    <xf numFmtId="0" fontId="13" fillId="0" borderId="13" xfId="0" applyFont="1" applyBorder="1"/>
    <xf numFmtId="0" fontId="12" fillId="0" borderId="13" xfId="2" applyFont="1" applyBorder="1"/>
    <xf numFmtId="0" fontId="12" fillId="0" borderId="14" xfId="2" applyFont="1" applyBorder="1"/>
    <xf numFmtId="0" fontId="14" fillId="0" borderId="1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65" fontId="14" fillId="0" borderId="23" xfId="5" applyNumberFormat="1" applyFont="1" applyBorder="1"/>
    <xf numFmtId="0" fontId="12" fillId="0" borderId="0" xfId="2" applyFont="1" applyBorder="1"/>
    <xf numFmtId="165" fontId="13" fillId="0" borderId="24" xfId="5" applyNumberFormat="1" applyFont="1" applyBorder="1"/>
    <xf numFmtId="0" fontId="12" fillId="0" borderId="19" xfId="2" applyFont="1" applyBorder="1"/>
    <xf numFmtId="0" fontId="12" fillId="0" borderId="20" xfId="2" applyFont="1" applyBorder="1"/>
    <xf numFmtId="0" fontId="12" fillId="0" borderId="20" xfId="2" applyFont="1" applyFill="1" applyBorder="1"/>
    <xf numFmtId="0" fontId="14" fillId="6" borderId="0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164" fontId="13" fillId="6" borderId="1" xfId="0" applyNumberFormat="1" applyFont="1" applyFill="1" applyBorder="1"/>
    <xf numFmtId="164" fontId="13" fillId="6" borderId="0" xfId="0" applyNumberFormat="1" applyFont="1" applyFill="1" applyBorder="1"/>
    <xf numFmtId="0" fontId="15" fillId="0" borderId="12" xfId="0" applyFont="1" applyBorder="1"/>
    <xf numFmtId="0" fontId="14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65" fontId="14" fillId="0" borderId="18" xfId="5" applyNumberFormat="1" applyFont="1" applyBorder="1"/>
    <xf numFmtId="0" fontId="13" fillId="0" borderId="15" xfId="0" applyFont="1" applyBorder="1" applyAlignment="1">
      <alignment horizontal="right"/>
    </xf>
    <xf numFmtId="164" fontId="12" fillId="6" borderId="10" xfId="2" applyNumberFormat="1" applyFont="1" applyFill="1" applyBorder="1"/>
    <xf numFmtId="0" fontId="13" fillId="6" borderId="0" xfId="0" applyFont="1" applyFill="1" applyBorder="1" applyAlignment="1">
      <alignment horizontal="right"/>
    </xf>
    <xf numFmtId="0" fontId="14" fillId="8" borderId="0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164" fontId="12" fillId="8" borderId="1" xfId="2" applyNumberFormat="1" applyFont="1" applyFill="1" applyBorder="1"/>
    <xf numFmtId="0" fontId="12" fillId="8" borderId="0" xfId="2" applyFont="1" applyFill="1" applyBorder="1"/>
    <xf numFmtId="165" fontId="14" fillId="0" borderId="25" xfId="2" applyNumberFormat="1" applyFont="1" applyBorder="1"/>
    <xf numFmtId="0" fontId="14" fillId="0" borderId="20" xfId="2" applyFont="1" applyBorder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164" fontId="0" fillId="0" borderId="10" xfId="0" applyNumberFormat="1" applyFont="1" applyBorder="1"/>
    <xf numFmtId="164" fontId="0" fillId="0" borderId="10" xfId="0" applyNumberFormat="1" applyBorder="1"/>
    <xf numFmtId="164" fontId="2" fillId="0" borderId="10" xfId="0" applyNumberFormat="1" applyFont="1" applyBorder="1"/>
    <xf numFmtId="0" fontId="7" fillId="5" borderId="0" xfId="0" applyFont="1" applyFill="1"/>
    <xf numFmtId="0" fontId="0" fillId="5" borderId="0" xfId="0" applyFill="1"/>
    <xf numFmtId="0" fontId="20" fillId="5" borderId="0" xfId="2" applyFont="1" applyFill="1"/>
    <xf numFmtId="0" fontId="2" fillId="7" borderId="22" xfId="0" applyFont="1" applyFill="1" applyBorder="1" applyAlignment="1">
      <alignment horizontal="center"/>
    </xf>
    <xf numFmtId="165" fontId="0" fillId="7" borderId="16" xfId="5" applyNumberFormat="1" applyFont="1" applyFill="1" applyBorder="1"/>
    <xf numFmtId="0" fontId="2" fillId="7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2" xfId="0" applyFont="1" applyBorder="1"/>
    <xf numFmtId="164" fontId="2" fillId="0" borderId="14" xfId="0" applyNumberFormat="1" applyFont="1" applyBorder="1"/>
    <xf numFmtId="0" fontId="2" fillId="0" borderId="15" xfId="0" applyFont="1" applyBorder="1"/>
    <xf numFmtId="165" fontId="2" fillId="0" borderId="16" xfId="0" applyNumberFormat="1" applyFont="1" applyBorder="1"/>
    <xf numFmtId="0" fontId="2" fillId="0" borderId="19" xfId="0" applyFont="1" applyBorder="1"/>
    <xf numFmtId="164" fontId="2" fillId="0" borderId="21" xfId="0" applyNumberFormat="1" applyFont="1" applyBorder="1"/>
    <xf numFmtId="0" fontId="2" fillId="7" borderId="16" xfId="0" applyFont="1" applyFill="1" applyBorder="1" applyAlignment="1">
      <alignment horizontal="center" wrapText="1"/>
    </xf>
    <xf numFmtId="0" fontId="2" fillId="7" borderId="22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2" fillId="3" borderId="4" xfId="2" applyFont="1" applyFill="1" applyBorder="1" applyAlignment="1">
      <alignment horizontal="center"/>
    </xf>
    <xf numFmtId="0" fontId="12" fillId="3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/>
    </xf>
    <xf numFmtId="0" fontId="12" fillId="2" borderId="6" xfId="2" applyFont="1" applyFill="1" applyBorder="1" applyAlignment="1">
      <alignment horizontal="center"/>
    </xf>
    <xf numFmtId="0" fontId="20" fillId="0" borderId="0" xfId="2" applyFont="1" applyAlignment="1">
      <alignment horizontal="left" vertical="top" wrapText="1"/>
    </xf>
  </cellXfs>
  <cellStyles count="7">
    <cellStyle name="Comma" xfId="1" builtinId="3"/>
    <cellStyle name="Comma 2" xfId="3" xr:uid="{56CA5AAB-0BCF-46F1-B7DC-69F3176A19B1}"/>
    <cellStyle name="Currency" xfId="5" builtinId="4"/>
    <cellStyle name="Normal" xfId="0" builtinId="0"/>
    <cellStyle name="Normal 2" xfId="2" xr:uid="{D7B3AEAA-849A-4CFF-BCA2-4AF55FCE6484}"/>
    <cellStyle name="Normal 3" xfId="4" xr:uid="{46AA4EBD-5E2B-4FA5-996C-DCE6AC1C3CB6}"/>
    <cellStyle name="Normal_Incent2007recon" xfId="6" xr:uid="{F491EB79-4458-4C6C-9545-05B7158E06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A23F6-9306-4850-BD85-4D428DEF2996}">
  <dimension ref="B1:X57"/>
  <sheetViews>
    <sheetView tabSelected="1" view="pageBreakPreview" zoomScale="70" zoomScaleNormal="85" zoomScaleSheetLayoutView="70" workbookViewId="0">
      <selection activeCell="E40" sqref="E40"/>
    </sheetView>
  </sheetViews>
  <sheetFormatPr defaultRowHeight="15" x14ac:dyDescent="0.25"/>
  <cols>
    <col min="1" max="1" width="4" customWidth="1"/>
    <col min="2" max="2" width="11" customWidth="1"/>
    <col min="3" max="3" width="14.7109375" customWidth="1"/>
    <col min="4" max="4" width="35.85546875" customWidth="1"/>
    <col min="5" max="5" width="19.28515625" customWidth="1"/>
    <col min="6" max="6" width="24.28515625" bestFit="1" customWidth="1"/>
    <col min="7" max="8" width="17.85546875" customWidth="1"/>
    <col min="9" max="9" width="15.28515625" bestFit="1" customWidth="1"/>
    <col min="10" max="10" width="3.28515625" style="32" customWidth="1"/>
    <col min="11" max="11" width="24.5703125" customWidth="1"/>
    <col min="12" max="12" width="22.7109375" customWidth="1"/>
    <col min="13" max="13" width="15.28515625" bestFit="1" customWidth="1"/>
    <col min="14" max="14" width="18.85546875" customWidth="1"/>
    <col min="15" max="15" width="18.7109375" customWidth="1"/>
    <col min="16" max="16" width="17.85546875" customWidth="1"/>
    <col min="17" max="17" width="3.85546875" customWidth="1"/>
    <col min="18" max="18" width="8" customWidth="1"/>
    <col min="19" max="19" width="8.140625" customWidth="1"/>
    <col min="20" max="20" width="12.28515625" bestFit="1" customWidth="1"/>
    <col min="21" max="21" width="11.7109375" bestFit="1" customWidth="1"/>
    <col min="22" max="22" width="17.28515625" customWidth="1"/>
    <col min="23" max="23" width="10.5703125" bestFit="1" customWidth="1"/>
    <col min="24" max="24" width="10.140625" customWidth="1"/>
  </cols>
  <sheetData>
    <row r="1" spans="2:20" ht="15.75" x14ac:dyDescent="0.25">
      <c r="B1" s="130" t="s">
        <v>43</v>
      </c>
      <c r="C1" s="131"/>
      <c r="D1" s="131"/>
      <c r="E1" s="130" t="s">
        <v>70</v>
      </c>
      <c r="F1" s="131"/>
      <c r="L1" s="130" t="s">
        <v>71</v>
      </c>
      <c r="M1" s="131"/>
      <c r="N1" s="131"/>
      <c r="O1" s="131"/>
    </row>
    <row r="2" spans="2:20" ht="15" customHeight="1" x14ac:dyDescent="0.25">
      <c r="E2" s="147" t="s">
        <v>29</v>
      </c>
      <c r="F2" s="146" t="s">
        <v>49</v>
      </c>
      <c r="G2" s="149" t="s">
        <v>50</v>
      </c>
      <c r="H2" s="148" t="s">
        <v>51</v>
      </c>
      <c r="I2" s="6" t="s">
        <v>42</v>
      </c>
      <c r="J2" s="12"/>
      <c r="L2" s="147" t="s">
        <v>29</v>
      </c>
      <c r="M2" s="147" t="s">
        <v>22</v>
      </c>
      <c r="N2" s="147" t="s">
        <v>52</v>
      </c>
      <c r="O2" s="148" t="s">
        <v>53</v>
      </c>
      <c r="P2" s="147" t="s">
        <v>39</v>
      </c>
    </row>
    <row r="3" spans="2:20" x14ac:dyDescent="0.25">
      <c r="E3" s="147"/>
      <c r="F3" s="146"/>
      <c r="G3" s="149"/>
      <c r="H3" s="148"/>
      <c r="I3" s="6">
        <v>2021</v>
      </c>
      <c r="J3" s="12"/>
      <c r="L3" s="147"/>
      <c r="M3" s="147"/>
      <c r="N3" s="147"/>
      <c r="O3" s="148"/>
      <c r="P3" s="147"/>
      <c r="Q3" s="12"/>
    </row>
    <row r="4" spans="2:20" x14ac:dyDescent="0.25">
      <c r="B4" t="s">
        <v>12</v>
      </c>
      <c r="C4" t="s">
        <v>13</v>
      </c>
      <c r="D4" t="s">
        <v>23</v>
      </c>
      <c r="G4" s="14"/>
      <c r="H4" s="13"/>
      <c r="K4" t="s">
        <v>23</v>
      </c>
      <c r="N4" s="14"/>
      <c r="O4" s="13"/>
    </row>
    <row r="5" spans="2:20" x14ac:dyDescent="0.25">
      <c r="B5" t="s">
        <v>2</v>
      </c>
      <c r="C5" t="s">
        <v>3</v>
      </c>
      <c r="D5" t="s">
        <v>24</v>
      </c>
      <c r="E5" s="16">
        <v>8224120.9650399815</v>
      </c>
      <c r="F5" s="16">
        <v>9187506</v>
      </c>
      <c r="G5" s="17">
        <v>5333118.0812849998</v>
      </c>
      <c r="H5" s="18">
        <v>5361052.0214183331</v>
      </c>
      <c r="I5" s="15">
        <f>SUM(G5:H5)</f>
        <v>10694170.102703333</v>
      </c>
      <c r="J5" s="55"/>
      <c r="K5" t="s">
        <v>24</v>
      </c>
      <c r="L5" s="16">
        <v>8224120.9650399815</v>
      </c>
      <c r="M5" s="16">
        <v>9595888.4299999997</v>
      </c>
      <c r="N5" s="17">
        <v>5468953.7400183342</v>
      </c>
      <c r="O5" s="18">
        <v>6185899.2016916675</v>
      </c>
      <c r="P5" s="16">
        <f t="shared" ref="P5:P17" si="0">SUM(N5:O5)</f>
        <v>11654852.941710003</v>
      </c>
      <c r="Q5" s="16"/>
      <c r="R5" t="s">
        <v>2</v>
      </c>
      <c r="S5" t="s">
        <v>3</v>
      </c>
      <c r="T5" s="15">
        <f>P5-L5</f>
        <v>3430731.9766700212</v>
      </c>
    </row>
    <row r="6" spans="2:20" x14ac:dyDescent="0.25">
      <c r="B6" t="s">
        <v>2</v>
      </c>
      <c r="C6" t="s">
        <v>3</v>
      </c>
      <c r="D6" t="s">
        <v>4</v>
      </c>
      <c r="E6" s="16">
        <v>424560.84999999992</v>
      </c>
      <c r="F6" s="16">
        <v>343959</v>
      </c>
      <c r="G6" s="17">
        <v>176236.55499999996</v>
      </c>
      <c r="H6" s="18">
        <v>176236.55499999996</v>
      </c>
      <c r="I6" s="15">
        <f t="shared" ref="I6:I14" si="1">SUM(G6:H6)</f>
        <v>352473.10999999993</v>
      </c>
      <c r="J6" s="55"/>
      <c r="K6" t="s">
        <v>4</v>
      </c>
      <c r="L6" s="16">
        <v>424560.84999999992</v>
      </c>
      <c r="M6" s="16">
        <v>418494.96750000003</v>
      </c>
      <c r="N6" s="17">
        <v>276610.79000000004</v>
      </c>
      <c r="O6" s="18">
        <v>350512.02</v>
      </c>
      <c r="P6" s="16">
        <f t="shared" si="0"/>
        <v>627122.81000000006</v>
      </c>
      <c r="Q6" s="16"/>
      <c r="R6" t="s">
        <v>2</v>
      </c>
      <c r="S6" t="s">
        <v>3</v>
      </c>
      <c r="T6" s="15">
        <f t="shared" ref="T6:T17" si="2">P6-L6</f>
        <v>202561.96000000014</v>
      </c>
    </row>
    <row r="7" spans="2:20" x14ac:dyDescent="0.25">
      <c r="B7" t="s">
        <v>2</v>
      </c>
      <c r="C7" t="s">
        <v>3</v>
      </c>
      <c r="D7" t="s">
        <v>5</v>
      </c>
      <c r="E7" s="16">
        <v>918371.32999999903</v>
      </c>
      <c r="F7" s="16">
        <v>877885</v>
      </c>
      <c r="G7" s="17">
        <v>448033.26000000007</v>
      </c>
      <c r="H7" s="18">
        <v>448033.26000000007</v>
      </c>
      <c r="I7" s="15">
        <f t="shared" si="1"/>
        <v>896066.52000000014</v>
      </c>
      <c r="J7" s="55"/>
      <c r="K7" t="s">
        <v>5</v>
      </c>
      <c r="L7" s="16">
        <v>918371.32999999903</v>
      </c>
      <c r="M7" s="16">
        <v>859899.17000000062</v>
      </c>
      <c r="N7" s="17">
        <v>490546.97550000006</v>
      </c>
      <c r="O7" s="18">
        <v>530707.21160000004</v>
      </c>
      <c r="P7" s="16">
        <f t="shared" si="0"/>
        <v>1021254.1871000001</v>
      </c>
      <c r="Q7" s="16"/>
      <c r="R7" t="s">
        <v>2</v>
      </c>
      <c r="S7" t="s">
        <v>3</v>
      </c>
      <c r="T7" s="15">
        <f t="shared" si="2"/>
        <v>102882.85710000107</v>
      </c>
    </row>
    <row r="8" spans="2:20" x14ac:dyDescent="0.25">
      <c r="B8" t="s">
        <v>2</v>
      </c>
      <c r="C8" t="s">
        <v>3</v>
      </c>
      <c r="D8" t="s">
        <v>6</v>
      </c>
      <c r="E8" s="16">
        <v>677821.02075166628</v>
      </c>
      <c r="F8" s="16">
        <v>1151345</v>
      </c>
      <c r="G8" s="17">
        <v>673142.90499999991</v>
      </c>
      <c r="H8" s="18">
        <v>673142.90499999991</v>
      </c>
      <c r="I8" s="15">
        <f t="shared" si="1"/>
        <v>1346285.8099999998</v>
      </c>
      <c r="J8" s="55"/>
      <c r="K8" t="s">
        <v>6</v>
      </c>
      <c r="L8" s="16">
        <v>677821.02075166628</v>
      </c>
      <c r="M8" s="16">
        <v>1071659.9883333324</v>
      </c>
      <c r="N8" s="17">
        <v>597863.58151083323</v>
      </c>
      <c r="O8" s="18">
        <v>591700.36308499984</v>
      </c>
      <c r="P8" s="16">
        <f t="shared" si="0"/>
        <v>1189563.9445958331</v>
      </c>
      <c r="Q8" s="16"/>
      <c r="R8" t="s">
        <v>2</v>
      </c>
      <c r="S8" t="s">
        <v>3</v>
      </c>
      <c r="T8" s="15">
        <f t="shared" si="2"/>
        <v>511742.9238441668</v>
      </c>
    </row>
    <row r="9" spans="2:20" x14ac:dyDescent="0.25">
      <c r="B9" t="s">
        <v>2</v>
      </c>
      <c r="C9" t="s">
        <v>3</v>
      </c>
      <c r="D9" t="s">
        <v>7</v>
      </c>
      <c r="E9" s="16">
        <v>1096511.1758333344</v>
      </c>
      <c r="F9" s="16">
        <v>1159481</v>
      </c>
      <c r="G9" s="17">
        <v>590632.31812500011</v>
      </c>
      <c r="H9" s="18">
        <v>590632.31812500011</v>
      </c>
      <c r="I9" s="15">
        <f t="shared" si="1"/>
        <v>1181264.6362500002</v>
      </c>
      <c r="J9" s="55"/>
      <c r="K9" t="s">
        <v>7</v>
      </c>
      <c r="L9" s="16">
        <v>1096511.1758333344</v>
      </c>
      <c r="M9" s="16">
        <v>1143797.0899999987</v>
      </c>
      <c r="N9" s="17">
        <v>605693.42761554639</v>
      </c>
      <c r="O9" s="18">
        <v>693236.72444869531</v>
      </c>
      <c r="P9" s="16">
        <f t="shared" si="0"/>
        <v>1298930.1520642417</v>
      </c>
      <c r="Q9" s="16"/>
      <c r="R9" t="s">
        <v>2</v>
      </c>
      <c r="S9" t="s">
        <v>3</v>
      </c>
      <c r="T9" s="15">
        <f t="shared" si="2"/>
        <v>202418.97623090725</v>
      </c>
    </row>
    <row r="10" spans="2:20" x14ac:dyDescent="0.25">
      <c r="B10" t="s">
        <v>2</v>
      </c>
      <c r="C10" t="s">
        <v>3</v>
      </c>
      <c r="D10" t="s">
        <v>8</v>
      </c>
      <c r="E10" s="16">
        <v>996581.18000000133</v>
      </c>
      <c r="F10" s="16">
        <v>1195003</v>
      </c>
      <c r="G10" s="17">
        <v>639416.85771999997</v>
      </c>
      <c r="H10" s="18">
        <v>639416.85771999997</v>
      </c>
      <c r="I10" s="15">
        <f t="shared" si="1"/>
        <v>1278833.7154399999</v>
      </c>
      <c r="J10" s="55"/>
      <c r="K10" t="s">
        <v>8</v>
      </c>
      <c r="L10" s="16">
        <v>996581.18000000133</v>
      </c>
      <c r="M10" s="16">
        <v>1253650.4120533334</v>
      </c>
      <c r="N10" s="17">
        <v>859037.8453866666</v>
      </c>
      <c r="O10" s="18">
        <v>866025.8788699999</v>
      </c>
      <c r="P10" s="16">
        <f t="shared" si="0"/>
        <v>1725063.7242566664</v>
      </c>
      <c r="Q10" s="16"/>
      <c r="R10" t="s">
        <v>2</v>
      </c>
      <c r="S10" t="s">
        <v>3</v>
      </c>
      <c r="T10" s="15">
        <f t="shared" si="2"/>
        <v>728482.54425666505</v>
      </c>
    </row>
    <row r="11" spans="2:20" x14ac:dyDescent="0.25">
      <c r="B11" t="s">
        <v>2</v>
      </c>
      <c r="C11" t="s">
        <v>9</v>
      </c>
      <c r="D11" t="s">
        <v>7</v>
      </c>
      <c r="E11" s="16">
        <v>79734</v>
      </c>
      <c r="F11" s="16">
        <v>84937</v>
      </c>
      <c r="G11" s="17">
        <v>42468.3</v>
      </c>
      <c r="H11" s="18">
        <v>42468.3</v>
      </c>
      <c r="I11" s="15">
        <f t="shared" si="1"/>
        <v>84936.6</v>
      </c>
      <c r="J11" s="55"/>
      <c r="K11" t="s">
        <v>7</v>
      </c>
      <c r="L11" s="16">
        <v>79734</v>
      </c>
      <c r="M11" s="16">
        <v>84936.6</v>
      </c>
      <c r="N11" s="17">
        <v>39867</v>
      </c>
      <c r="O11" s="18">
        <v>39867</v>
      </c>
      <c r="P11" s="16">
        <f t="shared" si="0"/>
        <v>79734</v>
      </c>
      <c r="Q11" s="16"/>
      <c r="R11" t="s">
        <v>2</v>
      </c>
      <c r="S11" t="s">
        <v>9</v>
      </c>
      <c r="T11" s="15">
        <f t="shared" si="2"/>
        <v>0</v>
      </c>
    </row>
    <row r="12" spans="2:20" x14ac:dyDescent="0.25">
      <c r="B12" t="s">
        <v>2</v>
      </c>
      <c r="C12" t="s">
        <v>10</v>
      </c>
      <c r="D12" t="s">
        <v>24</v>
      </c>
      <c r="E12" s="16">
        <v>165852.90999999989</v>
      </c>
      <c r="F12" s="16">
        <v>376181</v>
      </c>
      <c r="G12" s="17">
        <v>210654.54</v>
      </c>
      <c r="H12" s="18">
        <v>210654.54</v>
      </c>
      <c r="I12" s="15">
        <f t="shared" si="1"/>
        <v>421309.08</v>
      </c>
      <c r="J12" s="55"/>
      <c r="K12" t="s">
        <v>24</v>
      </c>
      <c r="L12" s="16">
        <v>165852.90999999989</v>
      </c>
      <c r="M12" s="16">
        <v>377238.07000000018</v>
      </c>
      <c r="N12" s="17">
        <v>212249.88000000003</v>
      </c>
      <c r="O12" s="18">
        <v>230586.88000000003</v>
      </c>
      <c r="P12" s="16">
        <f t="shared" si="0"/>
        <v>442836.76000000007</v>
      </c>
      <c r="Q12" s="16"/>
      <c r="R12" t="s">
        <v>2</v>
      </c>
      <c r="S12" t="s">
        <v>10</v>
      </c>
      <c r="T12" s="15">
        <f t="shared" si="2"/>
        <v>276983.85000000021</v>
      </c>
    </row>
    <row r="13" spans="2:20" x14ac:dyDescent="0.25">
      <c r="B13" t="s">
        <v>2</v>
      </c>
      <c r="C13" t="s">
        <v>10</v>
      </c>
      <c r="D13" t="s">
        <v>7</v>
      </c>
      <c r="E13" s="16">
        <v>125808.33114285715</v>
      </c>
      <c r="F13" s="16">
        <v>309255</v>
      </c>
      <c r="G13" s="17">
        <v>171116.4057</v>
      </c>
      <c r="H13" s="18">
        <v>171116.4057</v>
      </c>
      <c r="I13" s="15">
        <f t="shared" si="1"/>
        <v>342232.81140000001</v>
      </c>
      <c r="J13" s="55"/>
      <c r="K13" t="s">
        <v>7</v>
      </c>
      <c r="L13" s="16">
        <v>125808.33114285715</v>
      </c>
      <c r="M13" s="16">
        <v>309255.23482857127</v>
      </c>
      <c r="N13" s="17">
        <v>190244.72</v>
      </c>
      <c r="O13" s="18">
        <v>206934.99</v>
      </c>
      <c r="P13" s="16">
        <f t="shared" si="0"/>
        <v>397179.70999999996</v>
      </c>
      <c r="Q13" s="16"/>
      <c r="R13" t="s">
        <v>2</v>
      </c>
      <c r="S13" t="s">
        <v>10</v>
      </c>
      <c r="T13" s="15">
        <f t="shared" si="2"/>
        <v>271371.37885714282</v>
      </c>
    </row>
    <row r="14" spans="2:20" x14ac:dyDescent="0.25">
      <c r="B14" t="s">
        <v>2</v>
      </c>
      <c r="C14" t="s">
        <v>10</v>
      </c>
      <c r="D14" t="s">
        <v>8</v>
      </c>
      <c r="E14" s="16">
        <v>85652.420000000042</v>
      </c>
      <c r="F14" s="16">
        <v>131904</v>
      </c>
      <c r="G14" s="17">
        <v>67387.38</v>
      </c>
      <c r="H14" s="18">
        <v>67387.38</v>
      </c>
      <c r="I14" s="15">
        <f t="shared" si="1"/>
        <v>134774.76</v>
      </c>
      <c r="J14" s="55"/>
      <c r="K14" t="s">
        <v>8</v>
      </c>
      <c r="L14" s="16">
        <v>85652.420000000042</v>
      </c>
      <c r="M14" s="16">
        <v>131904.45999999996</v>
      </c>
      <c r="N14" s="17">
        <v>67387.38</v>
      </c>
      <c r="O14" s="18">
        <v>67387.38</v>
      </c>
      <c r="P14" s="16">
        <f t="shared" si="0"/>
        <v>134774.76</v>
      </c>
      <c r="Q14" s="16"/>
      <c r="R14" t="s">
        <v>2</v>
      </c>
      <c r="S14" t="s">
        <v>10</v>
      </c>
      <c r="T14" s="15">
        <f t="shared" si="2"/>
        <v>49122.339999999967</v>
      </c>
    </row>
    <row r="15" spans="2:20" x14ac:dyDescent="0.25">
      <c r="B15" t="s">
        <v>11</v>
      </c>
      <c r="C15" t="s">
        <v>9</v>
      </c>
      <c r="D15" t="s">
        <v>24</v>
      </c>
      <c r="E15" s="15"/>
      <c r="F15" s="16"/>
      <c r="G15" s="17"/>
      <c r="H15" s="18"/>
      <c r="K15" t="s">
        <v>24</v>
      </c>
      <c r="L15" s="15"/>
      <c r="M15" s="16">
        <v>814253.31999999937</v>
      </c>
      <c r="N15" s="17">
        <v>459585.51999999996</v>
      </c>
      <c r="O15" s="18">
        <v>567110.67499999993</v>
      </c>
      <c r="P15" s="16">
        <f t="shared" si="0"/>
        <v>1026696.1949999998</v>
      </c>
      <c r="Q15" s="16"/>
      <c r="R15" t="s">
        <v>11</v>
      </c>
      <c r="S15" t="s">
        <v>9</v>
      </c>
      <c r="T15" s="15">
        <f t="shared" si="2"/>
        <v>1026696.1949999998</v>
      </c>
    </row>
    <row r="16" spans="2:20" x14ac:dyDescent="0.25">
      <c r="B16" t="s">
        <v>11</v>
      </c>
      <c r="C16" t="s">
        <v>10</v>
      </c>
      <c r="D16" t="s">
        <v>8</v>
      </c>
      <c r="E16" s="16">
        <v>30975</v>
      </c>
      <c r="F16" s="16"/>
      <c r="G16" s="17"/>
      <c r="H16" s="18"/>
      <c r="K16" t="s">
        <v>8</v>
      </c>
      <c r="L16" s="16">
        <v>30975</v>
      </c>
      <c r="M16" s="16"/>
      <c r="N16" s="17"/>
      <c r="O16" s="18"/>
      <c r="P16" s="16">
        <f t="shared" si="0"/>
        <v>0</v>
      </c>
      <c r="Q16" s="16"/>
      <c r="R16" t="s">
        <v>11</v>
      </c>
      <c r="S16" t="s">
        <v>10</v>
      </c>
      <c r="T16" s="15">
        <f t="shared" si="2"/>
        <v>-30975</v>
      </c>
    </row>
    <row r="17" spans="2:24" x14ac:dyDescent="0.25">
      <c r="B17" t="s">
        <v>11</v>
      </c>
      <c r="C17" t="s">
        <v>10</v>
      </c>
      <c r="D17" t="s">
        <v>24</v>
      </c>
      <c r="E17" s="19">
        <v>136733.12000000002</v>
      </c>
      <c r="F17" s="19">
        <v>108271</v>
      </c>
      <c r="G17" s="20">
        <v>53103.48</v>
      </c>
      <c r="H17" s="21">
        <v>53103.48</v>
      </c>
      <c r="I17" s="24">
        <f t="shared" ref="I17" si="3">SUM(G17:H17)</f>
        <v>106206.96</v>
      </c>
      <c r="J17" s="34"/>
      <c r="K17" t="s">
        <v>24</v>
      </c>
      <c r="L17" s="19">
        <v>136733.12000000002</v>
      </c>
      <c r="M17" s="19">
        <v>108271.38000000002</v>
      </c>
      <c r="N17" s="20">
        <v>53103.48</v>
      </c>
      <c r="O17" s="21">
        <v>53103.48</v>
      </c>
      <c r="P17" s="19">
        <f t="shared" si="0"/>
        <v>106206.96</v>
      </c>
      <c r="Q17" s="19"/>
      <c r="R17" t="s">
        <v>11</v>
      </c>
      <c r="S17" t="s">
        <v>10</v>
      </c>
      <c r="T17" s="15">
        <f t="shared" si="2"/>
        <v>-30526.160000000018</v>
      </c>
    </row>
    <row r="18" spans="2:24" x14ac:dyDescent="0.25">
      <c r="E18" s="15"/>
      <c r="F18" s="15"/>
      <c r="G18" s="17"/>
      <c r="H18" s="18"/>
      <c r="L18" s="15"/>
      <c r="M18" s="15"/>
      <c r="N18" s="17"/>
      <c r="O18" s="18"/>
      <c r="P18" s="16"/>
      <c r="Q18" s="16"/>
    </row>
    <row r="19" spans="2:24" ht="15.75" thickBot="1" x14ac:dyDescent="0.3">
      <c r="D19" t="s">
        <v>25</v>
      </c>
      <c r="E19" s="25">
        <f>SUM(E5:E17)</f>
        <v>12962722.302767839</v>
      </c>
      <c r="F19" s="27">
        <f>SUM(F5:F17)</f>
        <v>14925727</v>
      </c>
      <c r="G19" s="17">
        <v>8405310.0828299988</v>
      </c>
      <c r="H19" s="18">
        <v>8433244.022963332</v>
      </c>
      <c r="I19" s="28">
        <f t="shared" ref="I19" si="4">SUM(G19:H19)</f>
        <v>16838554.105793331</v>
      </c>
      <c r="J19" s="34"/>
      <c r="K19" t="s">
        <v>25</v>
      </c>
      <c r="L19" s="25">
        <f>SUM(L5:L17)</f>
        <v>12962722.302767839</v>
      </c>
      <c r="M19" s="25">
        <f>SUM(M5:M17)</f>
        <v>16169249.122715237</v>
      </c>
      <c r="N19" s="17">
        <v>9321144.3400313817</v>
      </c>
      <c r="O19" s="18">
        <v>10383071.804695366</v>
      </c>
      <c r="P19" s="26">
        <f>SUM(P5:P17)</f>
        <v>19704216.14472675</v>
      </c>
      <c r="Q19" s="16"/>
      <c r="T19" s="15">
        <f>SUM(T5:T18)</f>
        <v>6741493.8419589046</v>
      </c>
    </row>
    <row r="20" spans="2:24" ht="15.75" thickTop="1" x14ac:dyDescent="0.25">
      <c r="E20" s="5"/>
      <c r="F20" s="5"/>
      <c r="G20" s="1"/>
      <c r="H20" s="1"/>
      <c r="L20" s="5"/>
      <c r="M20" s="5"/>
      <c r="N20" s="1"/>
      <c r="O20" s="1"/>
      <c r="P20" s="1"/>
      <c r="Q20" s="1"/>
    </row>
    <row r="21" spans="2:24" x14ac:dyDescent="0.25">
      <c r="D21" s="7" t="s">
        <v>34</v>
      </c>
      <c r="E21" s="11" t="s">
        <v>35</v>
      </c>
      <c r="F21" s="10" t="s">
        <v>33</v>
      </c>
      <c r="G21" s="33" t="s">
        <v>64</v>
      </c>
      <c r="K21" s="7"/>
      <c r="L21" s="11" t="s">
        <v>35</v>
      </c>
      <c r="M21" s="9"/>
      <c r="N21" s="8" t="s">
        <v>34</v>
      </c>
      <c r="O21" s="1"/>
      <c r="P21" s="1"/>
      <c r="Q21" s="1"/>
      <c r="S21" t="s">
        <v>77</v>
      </c>
      <c r="T21" s="15">
        <f>T5+T6+T7+T8+T9+T10</f>
        <v>5178821.2381017609</v>
      </c>
    </row>
    <row r="22" spans="2:24" x14ac:dyDescent="0.25">
      <c r="D22" s="15"/>
      <c r="E22" s="15" t="s">
        <v>30</v>
      </c>
      <c r="F22" s="15">
        <f>L19</f>
        <v>12962722.302767839</v>
      </c>
      <c r="H22" s="15"/>
      <c r="I22" s="16"/>
      <c r="J22" s="56"/>
      <c r="K22" s="15"/>
      <c r="L22" s="15" t="s">
        <v>30</v>
      </c>
      <c r="M22" s="16">
        <f>L19</f>
        <v>12962722.302767839</v>
      </c>
      <c r="O22" s="16"/>
      <c r="P22" s="16"/>
      <c r="Q22" s="16"/>
      <c r="S22" t="s">
        <v>78</v>
      </c>
      <c r="T22" s="15">
        <f>T12+T13+T14</f>
        <v>597477.56885714305</v>
      </c>
    </row>
    <row r="23" spans="2:24" x14ac:dyDescent="0.25">
      <c r="E23" s="16"/>
      <c r="G23" s="15"/>
      <c r="H23" s="15"/>
      <c r="I23" s="16"/>
      <c r="J23" s="56"/>
      <c r="K23" s="15"/>
      <c r="L23" s="16"/>
      <c r="M23" s="16"/>
      <c r="O23" s="16"/>
      <c r="P23" s="16"/>
      <c r="Q23" s="16"/>
      <c r="S23" t="s">
        <v>79</v>
      </c>
      <c r="T23" s="15">
        <f>T15</f>
        <v>1026696.1949999998</v>
      </c>
    </row>
    <row r="24" spans="2:24" x14ac:dyDescent="0.25">
      <c r="E24" s="35" t="s">
        <v>31</v>
      </c>
      <c r="F24" s="15">
        <f>F19</f>
        <v>14925727</v>
      </c>
      <c r="G24" s="15">
        <f>F24-F22</f>
        <v>1963004.6972321607</v>
      </c>
      <c r="H24" s="15"/>
      <c r="I24" s="16"/>
      <c r="J24" s="56"/>
      <c r="K24" s="15"/>
      <c r="L24" s="16" t="s">
        <v>36</v>
      </c>
      <c r="M24" s="16">
        <f>M19</f>
        <v>16169249.122715237</v>
      </c>
      <c r="N24" s="15">
        <f>M24-M22</f>
        <v>3206526.8199473973</v>
      </c>
      <c r="O24" s="16"/>
      <c r="P24" s="16"/>
      <c r="Q24" s="16"/>
      <c r="S24" t="s">
        <v>80</v>
      </c>
      <c r="T24" s="15">
        <f>T16+T17</f>
        <v>-61501.160000000018</v>
      </c>
    </row>
    <row r="25" spans="2:24" x14ac:dyDescent="0.25">
      <c r="E25" s="16"/>
      <c r="G25" s="15"/>
      <c r="H25" s="15"/>
      <c r="I25" s="16"/>
      <c r="J25" s="56"/>
      <c r="K25" s="15"/>
      <c r="L25" s="16"/>
      <c r="M25" s="16"/>
      <c r="N25" s="15"/>
      <c r="O25" s="16"/>
      <c r="P25" s="16"/>
      <c r="Q25" s="16"/>
      <c r="T25" t="s">
        <v>80</v>
      </c>
      <c r="U25" t="s">
        <v>79</v>
      </c>
      <c r="V25" t="s">
        <v>77</v>
      </c>
      <c r="W25" t="s">
        <v>78</v>
      </c>
    </row>
    <row r="26" spans="2:24" x14ac:dyDescent="0.25">
      <c r="C26" s="1"/>
      <c r="D26" s="15"/>
      <c r="E26" s="1" t="s">
        <v>32</v>
      </c>
      <c r="F26" s="16">
        <f>SUM(G19:H19)</f>
        <v>16838554.105793331</v>
      </c>
      <c r="G26" s="36">
        <f>F26-F24</f>
        <v>1912827.1057933308</v>
      </c>
      <c r="H26" s="16"/>
      <c r="I26" s="15"/>
      <c r="J26" s="55"/>
      <c r="K26" s="15"/>
      <c r="L26" s="16" t="s">
        <v>37</v>
      </c>
      <c r="M26" s="16">
        <f>G44</f>
        <v>0</v>
      </c>
      <c r="N26" s="36">
        <f>M26-M24</f>
        <v>-16169249.122715237</v>
      </c>
      <c r="O26" s="15"/>
      <c r="P26" s="15"/>
      <c r="Q26" s="15"/>
      <c r="S26" t="s">
        <v>81</v>
      </c>
      <c r="T26" s="16">
        <f>T24</f>
        <v>-61501.160000000018</v>
      </c>
      <c r="U26" s="16">
        <f>T23*V32</f>
        <v>710360.83035854984</v>
      </c>
      <c r="V26" s="16">
        <f>T21*V30*V32</f>
        <v>2790361.4085862753</v>
      </c>
      <c r="W26" s="16">
        <f>T22*V30</f>
        <v>465279.68197181157</v>
      </c>
      <c r="X26" s="15">
        <f>SUM(T26:W26)</f>
        <v>3904500.7609166368</v>
      </c>
    </row>
    <row r="27" spans="2:24" x14ac:dyDescent="0.25">
      <c r="C27" s="1"/>
      <c r="D27" s="1"/>
      <c r="E27" s="16"/>
      <c r="F27" s="15"/>
      <c r="G27" s="16"/>
      <c r="H27" s="16"/>
      <c r="K27" s="1"/>
      <c r="L27" s="16"/>
      <c r="N27" s="16"/>
      <c r="S27" t="s">
        <v>82</v>
      </c>
      <c r="T27" s="16"/>
      <c r="U27" s="16"/>
      <c r="V27" s="16">
        <f>T21*V36*V37</f>
        <v>771178.37880309706</v>
      </c>
      <c r="W27" s="16">
        <f>T22*V35</f>
        <v>132197.88688533148</v>
      </c>
      <c r="X27" s="15">
        <f>SUM(V27:W27)</f>
        <v>903376.26568842854</v>
      </c>
    </row>
    <row r="28" spans="2:24" ht="15.75" thickBot="1" x14ac:dyDescent="0.3">
      <c r="C28" s="1"/>
      <c r="D28" s="1"/>
      <c r="E28" s="16"/>
      <c r="F28" s="15" t="s">
        <v>65</v>
      </c>
      <c r="G28" s="37">
        <f>G24+G26</f>
        <v>3875831.8030254915</v>
      </c>
      <c r="H28" s="16"/>
      <c r="K28" s="1"/>
      <c r="L28" s="16"/>
      <c r="M28" s="35" t="s">
        <v>68</v>
      </c>
      <c r="N28" s="37">
        <f>N24+N26</f>
        <v>-12962722.302767839</v>
      </c>
      <c r="T28" s="16"/>
      <c r="U28" s="16"/>
      <c r="V28" s="16"/>
      <c r="W28" s="16"/>
    </row>
    <row r="29" spans="2:24" ht="15.75" thickTop="1" x14ac:dyDescent="0.25">
      <c r="C29" s="4"/>
      <c r="D29" s="4"/>
      <c r="E29" s="23"/>
      <c r="F29" s="15"/>
      <c r="G29" s="16"/>
      <c r="H29" s="16"/>
      <c r="K29" s="4"/>
      <c r="L29" s="23"/>
      <c r="U29" s="59" t="s">
        <v>72</v>
      </c>
      <c r="V29" s="60"/>
    </row>
    <row r="30" spans="2:24" x14ac:dyDescent="0.25">
      <c r="C30" s="1"/>
      <c r="F30" s="15"/>
      <c r="G30" s="16"/>
      <c r="H30" s="16"/>
      <c r="K30" s="1"/>
      <c r="L30" s="16"/>
      <c r="U30" s="61" t="s">
        <v>73</v>
      </c>
      <c r="V30" s="62">
        <v>0.77873999999999999</v>
      </c>
    </row>
    <row r="31" spans="2:24" x14ac:dyDescent="0.25">
      <c r="C31" s="1"/>
      <c r="F31" s="15"/>
      <c r="G31" s="16"/>
      <c r="H31" s="16"/>
      <c r="K31" s="1"/>
      <c r="L31" s="16"/>
      <c r="M31" s="16"/>
      <c r="O31" s="15"/>
      <c r="P31" s="145" t="s">
        <v>47</v>
      </c>
      <c r="U31" s="61" t="s">
        <v>74</v>
      </c>
      <c r="V31" s="62">
        <v>0.70577999999999996</v>
      </c>
    </row>
    <row r="32" spans="2:24" x14ac:dyDescent="0.25">
      <c r="C32" s="1"/>
      <c r="G32" s="1"/>
      <c r="H32" s="1"/>
      <c r="K32" s="1"/>
      <c r="L32" s="1"/>
      <c r="M32" s="15" t="s">
        <v>40</v>
      </c>
      <c r="N32" s="22" t="s">
        <v>42</v>
      </c>
      <c r="O32" s="22" t="s">
        <v>41</v>
      </c>
      <c r="P32" s="145"/>
      <c r="U32" s="61" t="s">
        <v>75</v>
      </c>
      <c r="V32" s="62">
        <v>0.69189000000000001</v>
      </c>
    </row>
    <row r="33" spans="3:22" x14ac:dyDescent="0.25">
      <c r="C33" s="1"/>
      <c r="K33" s="1"/>
      <c r="L33" s="1"/>
      <c r="M33" s="29" t="s">
        <v>44</v>
      </c>
      <c r="N33" s="15">
        <f>L19</f>
        <v>12962722.302767839</v>
      </c>
      <c r="O33" s="15">
        <f>L19</f>
        <v>12962722.302767839</v>
      </c>
      <c r="P33" s="15">
        <f>O33-N33</f>
        <v>0</v>
      </c>
      <c r="U33" s="63"/>
      <c r="V33" s="64"/>
    </row>
    <row r="34" spans="3:22" x14ac:dyDescent="0.25">
      <c r="C34" s="4"/>
      <c r="K34" s="4"/>
      <c r="L34" s="4"/>
      <c r="M34" s="29" t="s">
        <v>45</v>
      </c>
      <c r="N34" s="15">
        <f>F19</f>
        <v>14925727</v>
      </c>
      <c r="O34" s="15">
        <f>M19</f>
        <v>16169249.122715237</v>
      </c>
      <c r="P34" s="15">
        <f>O34-N34</f>
        <v>1243522.1227152366</v>
      </c>
      <c r="U34" s="59" t="s">
        <v>76</v>
      </c>
      <c r="V34" s="64"/>
    </row>
    <row r="35" spans="3:22" x14ac:dyDescent="0.25">
      <c r="C35" s="4"/>
      <c r="G35" s="30"/>
      <c r="H35" s="30"/>
      <c r="I35" s="30"/>
      <c r="J35" s="58"/>
      <c r="K35" s="4"/>
      <c r="L35" s="4"/>
      <c r="M35" s="29" t="s">
        <v>46</v>
      </c>
      <c r="N35" s="36">
        <f>G19+H19</f>
        <v>16838554.105793331</v>
      </c>
      <c r="O35" s="36">
        <f>P19</f>
        <v>19704216.14472675</v>
      </c>
      <c r="P35" s="36">
        <f>O35-N35</f>
        <v>2865662.0389334187</v>
      </c>
      <c r="U35" s="61" t="s">
        <v>73</v>
      </c>
      <c r="V35" s="62">
        <v>0.22126000000000001</v>
      </c>
    </row>
    <row r="36" spans="3:22" ht="15.75" thickBot="1" x14ac:dyDescent="0.3">
      <c r="G36" s="15"/>
      <c r="H36" s="15"/>
      <c r="I36" s="15"/>
      <c r="J36" s="55"/>
      <c r="M36" s="1"/>
      <c r="N36" s="38">
        <f>N35-N33</f>
        <v>3875831.8030254915</v>
      </c>
      <c r="O36" s="38">
        <f>O35-O33</f>
        <v>6741493.8419589102</v>
      </c>
      <c r="P36" s="15">
        <f>P34+P35</f>
        <v>4109184.1616486553</v>
      </c>
      <c r="U36" s="61" t="s">
        <v>74</v>
      </c>
      <c r="V36" s="62">
        <v>0.20513000000000001</v>
      </c>
    </row>
    <row r="37" spans="3:22" ht="16.5" thickTop="1" thickBot="1" x14ac:dyDescent="0.3">
      <c r="G37" s="57"/>
      <c r="H37" s="57"/>
      <c r="I37" s="57"/>
      <c r="M37" s="1"/>
      <c r="U37" s="61" t="s">
        <v>75</v>
      </c>
      <c r="V37" s="62">
        <v>0.72592999999999996</v>
      </c>
    </row>
    <row r="38" spans="3:22" x14ac:dyDescent="0.25">
      <c r="M38" s="39" t="s">
        <v>85</v>
      </c>
      <c r="N38" s="40"/>
      <c r="O38" s="40"/>
      <c r="P38" s="41"/>
      <c r="Q38" s="44"/>
    </row>
    <row r="39" spans="3:22" x14ac:dyDescent="0.25">
      <c r="M39" s="42" t="s">
        <v>55</v>
      </c>
      <c r="N39" s="43" t="s">
        <v>56</v>
      </c>
      <c r="O39" s="43" t="s">
        <v>56</v>
      </c>
      <c r="P39" s="45"/>
      <c r="Q39" s="44"/>
    </row>
    <row r="40" spans="3:22" x14ac:dyDescent="0.25">
      <c r="M40" s="46">
        <v>2019</v>
      </c>
      <c r="N40" s="47">
        <v>2020</v>
      </c>
      <c r="O40" s="47">
        <v>2021</v>
      </c>
      <c r="P40" s="133" t="s">
        <v>48</v>
      </c>
      <c r="Q40" s="44"/>
    </row>
    <row r="41" spans="3:22" ht="15.75" thickBot="1" x14ac:dyDescent="0.3">
      <c r="M41" s="48">
        <f>O33</f>
        <v>12962722.302767839</v>
      </c>
      <c r="N41" s="49">
        <f>N34</f>
        <v>14925727</v>
      </c>
      <c r="O41" s="49">
        <f>N35</f>
        <v>16838554.105793331</v>
      </c>
      <c r="P41" s="45"/>
      <c r="Q41" s="44"/>
    </row>
    <row r="42" spans="3:22" ht="15.75" thickBot="1" x14ac:dyDescent="0.3">
      <c r="M42" s="50" t="s">
        <v>54</v>
      </c>
      <c r="N42" s="51">
        <f>N41-M41</f>
        <v>1963004.6972321607</v>
      </c>
      <c r="O42" s="51">
        <f>O41-N41</f>
        <v>1912827.1057933308</v>
      </c>
      <c r="P42" s="31">
        <f>N42+O42</f>
        <v>3875831.8030254915</v>
      </c>
      <c r="Q42" s="44"/>
    </row>
    <row r="43" spans="3:22" ht="11.25" customHeight="1" thickTop="1" x14ac:dyDescent="0.25">
      <c r="M43" s="50"/>
      <c r="N43" s="44"/>
      <c r="O43" s="44"/>
      <c r="P43" s="45"/>
      <c r="Q43" s="44"/>
    </row>
    <row r="44" spans="3:22" x14ac:dyDescent="0.25">
      <c r="G44" s="5"/>
      <c r="M44" s="50"/>
      <c r="N44" s="44"/>
      <c r="O44" s="44" t="s">
        <v>66</v>
      </c>
      <c r="P44" s="134">
        <v>2012757</v>
      </c>
      <c r="Q44" s="44"/>
    </row>
    <row r="45" spans="3:22" x14ac:dyDescent="0.25">
      <c r="M45" s="50"/>
      <c r="N45" s="44"/>
      <c r="O45" s="44" t="s">
        <v>67</v>
      </c>
      <c r="P45" s="134">
        <v>624064</v>
      </c>
      <c r="Q45" s="44"/>
    </row>
    <row r="46" spans="3:22" ht="6" customHeight="1" thickBot="1" x14ac:dyDescent="0.3">
      <c r="M46" s="52"/>
      <c r="N46" s="53"/>
      <c r="O46" s="53"/>
      <c r="P46" s="54"/>
      <c r="Q46" s="44"/>
    </row>
    <row r="47" spans="3:22" ht="15.75" thickBot="1" x14ac:dyDescent="0.3">
      <c r="Q47" s="136"/>
    </row>
    <row r="48" spans="3:22" x14ac:dyDescent="0.25">
      <c r="M48" s="39" t="s">
        <v>86</v>
      </c>
      <c r="N48" s="40"/>
      <c r="O48" s="40"/>
      <c r="P48" s="41"/>
      <c r="Q48" s="44"/>
    </row>
    <row r="49" spans="13:22" ht="30.75" thickBot="1" x14ac:dyDescent="0.3">
      <c r="M49" s="42" t="s">
        <v>55</v>
      </c>
      <c r="N49" s="43" t="s">
        <v>55</v>
      </c>
      <c r="O49" s="135" t="s">
        <v>104</v>
      </c>
      <c r="P49" s="143" t="s">
        <v>69</v>
      </c>
      <c r="Q49" s="44"/>
    </row>
    <row r="50" spans="13:22" x14ac:dyDescent="0.25">
      <c r="M50" s="46">
        <v>2019</v>
      </c>
      <c r="N50" s="47">
        <v>2020</v>
      </c>
      <c r="O50" s="47">
        <v>2021</v>
      </c>
      <c r="P50" s="144"/>
      <c r="Q50" s="44"/>
      <c r="T50" s="137" t="s">
        <v>93</v>
      </c>
      <c r="V50" s="138">
        <f>N19*2</f>
        <v>18642288.680062763</v>
      </c>
    </row>
    <row r="51" spans="13:22" ht="15.75" thickBot="1" x14ac:dyDescent="0.3">
      <c r="M51" s="48">
        <f>L19</f>
        <v>12962722.302767839</v>
      </c>
      <c r="N51" s="49">
        <f>M19</f>
        <v>16169249.122715237</v>
      </c>
      <c r="O51" s="49">
        <f>P19</f>
        <v>19704216.14472675</v>
      </c>
      <c r="P51" s="45"/>
      <c r="Q51" s="44"/>
      <c r="T51" s="139" t="s">
        <v>95</v>
      </c>
      <c r="V51" s="140">
        <f>O41</f>
        <v>16838554.105793331</v>
      </c>
    </row>
    <row r="52" spans="13:22" ht="15.75" thickBot="1" x14ac:dyDescent="0.3">
      <c r="M52" s="50" t="s">
        <v>34</v>
      </c>
      <c r="N52" s="51">
        <f>N51-M51</f>
        <v>3206526.8199473973</v>
      </c>
      <c r="O52" s="51">
        <f>O51-N51</f>
        <v>3534967.0220115129</v>
      </c>
      <c r="P52" s="31">
        <f>N52+O52</f>
        <v>6741493.8419589102</v>
      </c>
      <c r="Q52" s="44"/>
      <c r="T52" s="141" t="s">
        <v>94</v>
      </c>
      <c r="V52" s="142">
        <f>V50-V51</f>
        <v>1803734.5742694326</v>
      </c>
    </row>
    <row r="53" spans="13:22" ht="7.5" customHeight="1" thickTop="1" x14ac:dyDescent="0.25">
      <c r="M53" s="50"/>
      <c r="N53" s="44"/>
      <c r="O53" s="44"/>
      <c r="P53" s="45"/>
      <c r="Q53" s="44"/>
    </row>
    <row r="54" spans="13:22" x14ac:dyDescent="0.25">
      <c r="M54" s="50"/>
      <c r="N54" s="44"/>
      <c r="O54" s="44" t="s">
        <v>66</v>
      </c>
      <c r="P54" s="134">
        <f>X26</f>
        <v>3904500.7609166368</v>
      </c>
      <c r="Q54" s="44"/>
    </row>
    <row r="55" spans="13:22" x14ac:dyDescent="0.25">
      <c r="M55" s="50"/>
      <c r="N55" s="44"/>
      <c r="O55" s="44" t="s">
        <v>67</v>
      </c>
      <c r="P55" s="134">
        <f>X27</f>
        <v>903376.26568842854</v>
      </c>
      <c r="Q55" s="44"/>
    </row>
    <row r="56" spans="13:22" ht="6.75" customHeight="1" thickBot="1" x14ac:dyDescent="0.3">
      <c r="M56" s="52"/>
      <c r="N56" s="53"/>
      <c r="O56" s="53"/>
      <c r="P56" s="54"/>
      <c r="Q56" s="44"/>
    </row>
    <row r="57" spans="13:22" x14ac:dyDescent="0.25">
      <c r="Q57" s="136"/>
    </row>
  </sheetData>
  <mergeCells count="11">
    <mergeCell ref="P49:P50"/>
    <mergeCell ref="P31:P32"/>
    <mergeCell ref="F2:F3"/>
    <mergeCell ref="E2:E3"/>
    <mergeCell ref="L2:L3"/>
    <mergeCell ref="M2:M3"/>
    <mergeCell ref="N2:N3"/>
    <mergeCell ref="O2:O3"/>
    <mergeCell ref="G2:G3"/>
    <mergeCell ref="H2:H3"/>
    <mergeCell ref="P2:P3"/>
  </mergeCells>
  <phoneticPr fontId="5" type="noConversion"/>
  <pageMargins left="0.7" right="0.7" top="0.75" bottom="0.75" header="0.3" footer="0.3"/>
  <pageSetup scale="61" fitToWidth="2" fitToHeight="2" orientation="landscape" r:id="rId1"/>
  <headerFooter scaleWithDoc="0">
    <oddHeader xml:space="preserve">&amp;LBENCH REQUEST 10 </oddHeader>
    <oddFooter>&amp;LBench Reques 10 - Attachment A&amp;RPage &amp;P of &amp;N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F465B-AFF2-4BAA-98D6-FE012D973FDE}">
  <sheetPr>
    <pageSetUpPr fitToPage="1"/>
  </sheetPr>
  <dimension ref="B1:P35"/>
  <sheetViews>
    <sheetView view="pageBreakPreview" zoomScale="85" zoomScaleNormal="100" zoomScaleSheetLayoutView="85" workbookViewId="0">
      <selection activeCell="E38" sqref="E38"/>
    </sheetView>
  </sheetViews>
  <sheetFormatPr defaultRowHeight="15" x14ac:dyDescent="0.25"/>
  <cols>
    <col min="4" max="4" width="30.5703125" customWidth="1"/>
    <col min="5" max="5" width="13.42578125" bestFit="1" customWidth="1"/>
    <col min="6" max="6" width="13.28515625" bestFit="1" customWidth="1"/>
    <col min="7" max="7" width="14.28515625" bestFit="1" customWidth="1"/>
    <col min="8" max="10" width="13.28515625" bestFit="1" customWidth="1"/>
    <col min="11" max="11" width="13.42578125" bestFit="1" customWidth="1"/>
    <col min="12" max="12" width="13.28515625" bestFit="1" customWidth="1"/>
    <col min="13" max="16" width="13.42578125" bestFit="1" customWidth="1"/>
  </cols>
  <sheetData>
    <row r="1" spans="2:16" ht="15.75" x14ac:dyDescent="0.25">
      <c r="B1" s="130" t="s">
        <v>103</v>
      </c>
      <c r="C1" s="130"/>
      <c r="D1" s="130"/>
    </row>
    <row r="2" spans="2:16" x14ac:dyDescent="0.25">
      <c r="F2" s="150" t="s">
        <v>14</v>
      </c>
      <c r="G2" s="150"/>
      <c r="H2" s="150"/>
      <c r="I2" s="150"/>
      <c r="L2" s="151" t="s">
        <v>26</v>
      </c>
      <c r="M2" s="151"/>
      <c r="N2" s="151"/>
      <c r="O2" s="151"/>
    </row>
    <row r="3" spans="2:16" x14ac:dyDescent="0.25">
      <c r="B3" t="s">
        <v>27</v>
      </c>
      <c r="C3" t="s">
        <v>0</v>
      </c>
      <c r="D3" t="s">
        <v>1</v>
      </c>
      <c r="E3" s="3">
        <v>202101</v>
      </c>
      <c r="F3" s="3">
        <v>202102</v>
      </c>
      <c r="G3" s="3">
        <v>202103</v>
      </c>
      <c r="H3" s="3">
        <v>202104</v>
      </c>
      <c r="I3" s="3">
        <v>202105</v>
      </c>
      <c r="J3" s="3">
        <v>202106</v>
      </c>
      <c r="K3" s="2">
        <v>202107</v>
      </c>
      <c r="L3" s="2">
        <v>202108</v>
      </c>
      <c r="M3" s="2">
        <v>202109</v>
      </c>
      <c r="N3" s="2">
        <v>202110</v>
      </c>
      <c r="O3" s="2">
        <v>202111</v>
      </c>
      <c r="P3" s="2">
        <v>202112</v>
      </c>
    </row>
    <row r="4" spans="2:16" x14ac:dyDescent="0.25">
      <c r="B4" t="s">
        <v>2</v>
      </c>
      <c r="C4" t="s">
        <v>3</v>
      </c>
      <c r="D4" t="s">
        <v>24</v>
      </c>
      <c r="E4" s="1">
        <v>728755.58903083368</v>
      </c>
      <c r="F4" s="1">
        <v>959981.3250308336</v>
      </c>
      <c r="G4" s="1">
        <v>967123.25003083341</v>
      </c>
      <c r="H4" s="1">
        <v>944888.0900308335</v>
      </c>
      <c r="I4" s="1">
        <v>953578.01419750019</v>
      </c>
      <c r="J4" s="1">
        <v>914627.47169750021</v>
      </c>
      <c r="K4" s="1">
        <v>1117267.1328775003</v>
      </c>
      <c r="L4" s="1">
        <v>969014.80279416672</v>
      </c>
      <c r="M4" s="1">
        <v>1014575.4930966668</v>
      </c>
      <c r="N4" s="1">
        <v>1032980.6506966667</v>
      </c>
      <c r="O4" s="1">
        <v>1026917.0978633332</v>
      </c>
      <c r="P4" s="1">
        <v>1025144.0243633331</v>
      </c>
    </row>
    <row r="5" spans="2:16" x14ac:dyDescent="0.25">
      <c r="B5" t="s">
        <v>2</v>
      </c>
      <c r="C5" t="s">
        <v>3</v>
      </c>
      <c r="D5" t="s">
        <v>4</v>
      </c>
      <c r="E5" s="1">
        <v>-10856.429999999995</v>
      </c>
      <c r="F5" s="1">
        <v>244329.82</v>
      </c>
      <c r="G5" s="1">
        <v>-95311.58</v>
      </c>
      <c r="H5" s="1">
        <v>46149.66</v>
      </c>
      <c r="I5" s="1">
        <v>46149.66</v>
      </c>
      <c r="J5" s="1">
        <v>46149.66</v>
      </c>
      <c r="K5" s="1">
        <v>86302.92</v>
      </c>
      <c r="L5" s="1">
        <v>52841.82</v>
      </c>
      <c r="M5" s="1">
        <v>52841.82</v>
      </c>
      <c r="N5" s="1">
        <v>52841.82</v>
      </c>
      <c r="O5" s="1">
        <v>52841.82</v>
      </c>
      <c r="P5" s="1">
        <v>52841.82</v>
      </c>
    </row>
    <row r="6" spans="2:16" x14ac:dyDescent="0.25">
      <c r="B6" t="s">
        <v>2</v>
      </c>
      <c r="C6" t="s">
        <v>3</v>
      </c>
      <c r="D6" t="s">
        <v>5</v>
      </c>
      <c r="E6" s="1">
        <v>80316.368000000002</v>
      </c>
      <c r="F6" s="1">
        <v>81827.387999999992</v>
      </c>
      <c r="G6" s="1">
        <v>77194.627999999997</v>
      </c>
      <c r="H6" s="1">
        <v>88969.450499999992</v>
      </c>
      <c r="I6" s="1">
        <v>81119.570500000002</v>
      </c>
      <c r="J6" s="1">
        <v>81119.570500000002</v>
      </c>
      <c r="K6" s="1">
        <v>105071.56966666666</v>
      </c>
      <c r="L6" s="1">
        <v>85111.569666666663</v>
      </c>
      <c r="M6" s="1">
        <v>85111.569666666663</v>
      </c>
      <c r="N6" s="1">
        <v>85111.569666666663</v>
      </c>
      <c r="O6" s="1">
        <v>85111.569666666663</v>
      </c>
      <c r="P6" s="1">
        <v>85189.363266666667</v>
      </c>
    </row>
    <row r="7" spans="2:16" x14ac:dyDescent="0.25">
      <c r="B7" t="s">
        <v>2</v>
      </c>
      <c r="C7" t="s">
        <v>3</v>
      </c>
      <c r="D7" t="s">
        <v>6</v>
      </c>
      <c r="E7" s="1">
        <v>98593.07249999998</v>
      </c>
      <c r="F7" s="1">
        <v>89545.499797499986</v>
      </c>
      <c r="G7" s="1">
        <v>103199.03313083331</v>
      </c>
      <c r="H7" s="1">
        <v>98351.233130833309</v>
      </c>
      <c r="I7" s="1">
        <v>109313.50982083331</v>
      </c>
      <c r="J7" s="1">
        <v>98861.233130833309</v>
      </c>
      <c r="K7" s="1">
        <v>98606.233130833309</v>
      </c>
      <c r="L7" s="1">
        <v>98606.233130833309</v>
      </c>
      <c r="M7" s="1">
        <v>98606.233130833309</v>
      </c>
      <c r="N7" s="1">
        <v>98606.233130833309</v>
      </c>
      <c r="O7" s="1">
        <v>98606.233130833309</v>
      </c>
      <c r="P7" s="1">
        <v>98669.197430833316</v>
      </c>
    </row>
    <row r="8" spans="2:16" x14ac:dyDescent="0.25">
      <c r="B8" t="s">
        <v>2</v>
      </c>
      <c r="C8" t="s">
        <v>3</v>
      </c>
      <c r="D8" t="s">
        <v>7</v>
      </c>
      <c r="E8" s="1">
        <v>82869.420000000013</v>
      </c>
      <c r="F8" s="1">
        <v>106131.84475</v>
      </c>
      <c r="G8" s="1">
        <v>94530.213573529429</v>
      </c>
      <c r="H8" s="1">
        <v>94530.213573529429</v>
      </c>
      <c r="I8" s="1">
        <v>120597.01357352943</v>
      </c>
      <c r="J8" s="1">
        <v>107034.72214495801</v>
      </c>
      <c r="K8" s="1">
        <v>110922.722144958</v>
      </c>
      <c r="L8" s="1">
        <v>107682.72214495801</v>
      </c>
      <c r="M8" s="1">
        <v>118657.82003969482</v>
      </c>
      <c r="N8" s="1">
        <v>118657.82003969482</v>
      </c>
      <c r="O8" s="1">
        <v>118657.82003969482</v>
      </c>
      <c r="P8" s="1">
        <v>118657.82003969482</v>
      </c>
    </row>
    <row r="9" spans="2:16" x14ac:dyDescent="0.25">
      <c r="B9" t="s">
        <v>2</v>
      </c>
      <c r="C9" t="s">
        <v>3</v>
      </c>
      <c r="D9" t="s">
        <v>8</v>
      </c>
      <c r="E9" s="1">
        <v>144340.91416666665</v>
      </c>
      <c r="F9" s="1">
        <v>149300.95040666664</v>
      </c>
      <c r="G9" s="1">
        <v>128410.06416666668</v>
      </c>
      <c r="H9" s="1">
        <v>141222.24540666665</v>
      </c>
      <c r="I9" s="1">
        <v>131621.6275</v>
      </c>
      <c r="J9" s="1">
        <v>164142.04373999999</v>
      </c>
      <c r="K9" s="1">
        <v>154745.83666666664</v>
      </c>
      <c r="L9" s="1">
        <v>142254.09665666666</v>
      </c>
      <c r="M9" s="1">
        <v>142254.10041666665</v>
      </c>
      <c r="N9" s="1">
        <v>142254.09665666666</v>
      </c>
      <c r="O9" s="1">
        <v>142254.10041666665</v>
      </c>
      <c r="P9" s="1">
        <v>142263.64805666666</v>
      </c>
    </row>
    <row r="10" spans="2:16" x14ac:dyDescent="0.25">
      <c r="B10" t="s">
        <v>2</v>
      </c>
      <c r="C10" t="s">
        <v>9</v>
      </c>
      <c r="D10" t="s">
        <v>7</v>
      </c>
      <c r="E10" s="1">
        <v>6644.5</v>
      </c>
      <c r="F10" s="1">
        <v>6644.5</v>
      </c>
      <c r="G10" s="1">
        <v>6644.5</v>
      </c>
      <c r="H10" s="1">
        <v>6644.5</v>
      </c>
      <c r="I10" s="1">
        <v>6644.5</v>
      </c>
      <c r="J10" s="1">
        <v>6644.5</v>
      </c>
      <c r="K10" s="1">
        <v>6644.5</v>
      </c>
      <c r="L10" s="1">
        <v>6644.5</v>
      </c>
      <c r="M10" s="1">
        <v>6644.5</v>
      </c>
      <c r="N10" s="1">
        <v>6644.5</v>
      </c>
      <c r="O10" s="1">
        <v>6644.5</v>
      </c>
      <c r="P10" s="1">
        <v>6644.5</v>
      </c>
    </row>
    <row r="11" spans="2:16" x14ac:dyDescent="0.25">
      <c r="B11" t="s">
        <v>2</v>
      </c>
      <c r="C11" t="s">
        <v>10</v>
      </c>
      <c r="D11" t="s">
        <v>24</v>
      </c>
      <c r="E11" s="1">
        <v>35374.980000000003</v>
      </c>
      <c r="F11" s="1">
        <v>35374.980000000003</v>
      </c>
      <c r="G11" s="1">
        <v>35374.980000000003</v>
      </c>
      <c r="H11" s="1">
        <v>35374.980000000003</v>
      </c>
      <c r="I11" s="1">
        <v>35374.980000000003</v>
      </c>
      <c r="J11" s="1">
        <v>35374.980000000003</v>
      </c>
      <c r="K11" s="1">
        <v>45376.98</v>
      </c>
      <c r="L11" s="1">
        <v>37041.980000000003</v>
      </c>
      <c r="M11" s="1">
        <v>37041.980000000003</v>
      </c>
      <c r="N11" s="1">
        <v>37041.980000000003</v>
      </c>
      <c r="O11" s="1">
        <v>37041.980000000003</v>
      </c>
      <c r="P11" s="1">
        <v>37041.980000000003</v>
      </c>
    </row>
    <row r="12" spans="2:16" x14ac:dyDescent="0.25">
      <c r="B12" t="s">
        <v>2</v>
      </c>
      <c r="C12" t="s">
        <v>10</v>
      </c>
      <c r="D12" t="s">
        <v>7</v>
      </c>
      <c r="E12" s="1">
        <v>17267.98</v>
      </c>
      <c r="F12" s="1">
        <v>17267.98</v>
      </c>
      <c r="G12" s="1">
        <v>17267.98</v>
      </c>
      <c r="H12" s="1">
        <v>17267.98</v>
      </c>
      <c r="I12" s="1">
        <v>19272.78</v>
      </c>
      <c r="J12" s="1">
        <v>101900.02</v>
      </c>
      <c r="K12" s="1">
        <v>32208.68</v>
      </c>
      <c r="L12" s="1">
        <v>32208.68</v>
      </c>
      <c r="M12" s="1">
        <v>36532.549999999996</v>
      </c>
      <c r="N12" s="1">
        <v>35328.36</v>
      </c>
      <c r="O12" s="1">
        <v>35328.36</v>
      </c>
      <c r="P12" s="1">
        <v>35328.36</v>
      </c>
    </row>
    <row r="13" spans="2:16" x14ac:dyDescent="0.25">
      <c r="B13" t="s">
        <v>2</v>
      </c>
      <c r="C13" t="s">
        <v>10</v>
      </c>
      <c r="D13" t="s">
        <v>8</v>
      </c>
      <c r="E13" s="1">
        <v>11231.230000000001</v>
      </c>
      <c r="F13" s="1">
        <v>11231.230000000001</v>
      </c>
      <c r="G13" s="1">
        <v>11231.230000000001</v>
      </c>
      <c r="H13" s="1">
        <v>11231.230000000001</v>
      </c>
      <c r="I13" s="1">
        <v>11231.230000000001</v>
      </c>
      <c r="J13" s="1">
        <v>11231.230000000001</v>
      </c>
      <c r="K13" s="1">
        <v>11231.230000000001</v>
      </c>
      <c r="L13" s="1">
        <v>11231.230000000001</v>
      </c>
      <c r="M13" s="1">
        <v>11231.230000000001</v>
      </c>
      <c r="N13" s="1">
        <v>11231.230000000001</v>
      </c>
      <c r="O13" s="1">
        <v>11231.230000000001</v>
      </c>
      <c r="P13" s="1">
        <v>11231.230000000001</v>
      </c>
    </row>
    <row r="14" spans="2:16" x14ac:dyDescent="0.25">
      <c r="B14" t="s">
        <v>11</v>
      </c>
      <c r="C14" t="s">
        <v>9</v>
      </c>
      <c r="D14" t="s">
        <v>24</v>
      </c>
      <c r="E14" s="1">
        <v>61940.17</v>
      </c>
      <c r="F14" s="1">
        <v>61940.179999999993</v>
      </c>
      <c r="G14" s="1">
        <v>101210.83</v>
      </c>
      <c r="H14" s="1">
        <v>75030.499999999985</v>
      </c>
      <c r="I14" s="1">
        <v>76304.409999999989</v>
      </c>
      <c r="J14" s="1">
        <v>83159.429999999993</v>
      </c>
      <c r="K14" s="1">
        <v>101005.94583333333</v>
      </c>
      <c r="L14" s="1">
        <v>93220.945833333331</v>
      </c>
      <c r="M14" s="1">
        <v>93220.945833333331</v>
      </c>
      <c r="N14" s="1">
        <v>93220.945833333331</v>
      </c>
      <c r="O14" s="1">
        <v>93220.945833333331</v>
      </c>
      <c r="P14" s="1">
        <v>93220.945833333331</v>
      </c>
    </row>
    <row r="15" spans="2:16" x14ac:dyDescent="0.25">
      <c r="B15" t="s">
        <v>11</v>
      </c>
      <c r="C15" t="s">
        <v>10</v>
      </c>
      <c r="D15" t="s">
        <v>24</v>
      </c>
      <c r="E15" s="1">
        <v>8850.58</v>
      </c>
      <c r="F15" s="1">
        <v>8850.58</v>
      </c>
      <c r="G15" s="1">
        <v>8850.58</v>
      </c>
      <c r="H15" s="1">
        <v>8850.58</v>
      </c>
      <c r="I15" s="1">
        <v>8850.58</v>
      </c>
      <c r="J15" s="1">
        <v>8850.58</v>
      </c>
      <c r="K15" s="1">
        <v>8850.58</v>
      </c>
      <c r="L15" s="1">
        <v>8850.58</v>
      </c>
      <c r="M15" s="1">
        <v>8850.58</v>
      </c>
      <c r="N15" s="1">
        <v>8850.58</v>
      </c>
      <c r="O15" s="1">
        <v>8850.58</v>
      </c>
      <c r="P15" s="1">
        <v>8850.58</v>
      </c>
    </row>
    <row r="16" spans="2:16" x14ac:dyDescent="0.25">
      <c r="E16" s="19">
        <f>SUM(E4:E15)</f>
        <v>1265328.3736975002</v>
      </c>
      <c r="F16" s="19">
        <f t="shared" ref="F16:P16" si="0">SUM(F4:F15)</f>
        <v>1772426.2779850001</v>
      </c>
      <c r="G16" s="19">
        <f t="shared" si="0"/>
        <v>1455725.7089018631</v>
      </c>
      <c r="H16" s="19">
        <f t="shared" si="0"/>
        <v>1568510.6626418629</v>
      </c>
      <c r="I16" s="19">
        <f t="shared" si="0"/>
        <v>1600057.8755918629</v>
      </c>
      <c r="J16" s="19">
        <f t="shared" si="0"/>
        <v>1659095.4412132918</v>
      </c>
      <c r="K16" s="19">
        <f t="shared" si="0"/>
        <v>1878234.3303199583</v>
      </c>
      <c r="L16" s="19">
        <f t="shared" si="0"/>
        <v>1644709.1602266247</v>
      </c>
      <c r="M16" s="19">
        <f t="shared" si="0"/>
        <v>1705568.8221838616</v>
      </c>
      <c r="N16" s="19">
        <f t="shared" si="0"/>
        <v>1722769.7860238617</v>
      </c>
      <c r="O16" s="19">
        <f t="shared" si="0"/>
        <v>1716706.2369505281</v>
      </c>
      <c r="P16" s="19">
        <f t="shared" si="0"/>
        <v>1715083.468990528</v>
      </c>
    </row>
    <row r="17" spans="2:16" x14ac:dyDescent="0.25">
      <c r="F17" s="35" t="s">
        <v>96</v>
      </c>
      <c r="G17" s="125">
        <f>SUM(E16:G16)</f>
        <v>4493480.3605843633</v>
      </c>
      <c r="I17" s="35" t="s">
        <v>97</v>
      </c>
      <c r="J17" s="125">
        <f>SUM(E16:J16)</f>
        <v>9321144.3400313798</v>
      </c>
      <c r="O17" s="35" t="s">
        <v>98</v>
      </c>
      <c r="P17" s="125">
        <f>SUM(E16:P16)</f>
        <v>19704216.144726742</v>
      </c>
    </row>
    <row r="18" spans="2:16" x14ac:dyDescent="0.25">
      <c r="F18" t="s">
        <v>100</v>
      </c>
      <c r="G18" s="128">
        <f>G17*4</f>
        <v>17973921.442337453</v>
      </c>
      <c r="I18" t="s">
        <v>100</v>
      </c>
      <c r="J18" s="128">
        <f>J17*2</f>
        <v>18642288.68006276</v>
      </c>
      <c r="O18" s="35"/>
      <c r="P18" s="125"/>
    </row>
    <row r="19" spans="2:16" x14ac:dyDescent="0.25">
      <c r="F19" s="151" t="s">
        <v>28</v>
      </c>
      <c r="G19" s="151"/>
      <c r="H19" s="151"/>
      <c r="I19" s="151"/>
      <c r="J19" s="151"/>
      <c r="K19" s="151"/>
      <c r="L19" s="151"/>
      <c r="M19" s="151"/>
      <c r="N19" s="151"/>
      <c r="O19" s="151"/>
    </row>
    <row r="20" spans="2:16" x14ac:dyDescent="0.25">
      <c r="B20" t="s">
        <v>27</v>
      </c>
      <c r="C20" t="s">
        <v>0</v>
      </c>
      <c r="D20" t="s">
        <v>1</v>
      </c>
      <c r="E20" s="2">
        <v>202101</v>
      </c>
      <c r="F20" s="2">
        <v>202102</v>
      </c>
      <c r="G20" s="2">
        <v>202103</v>
      </c>
      <c r="H20" s="2">
        <v>202104</v>
      </c>
      <c r="I20" s="2">
        <v>202105</v>
      </c>
      <c r="J20" s="2">
        <v>202106</v>
      </c>
      <c r="K20" s="2">
        <v>202107</v>
      </c>
      <c r="L20" s="2">
        <v>202108</v>
      </c>
      <c r="M20" s="2">
        <v>202109</v>
      </c>
      <c r="N20" s="2">
        <v>202110</v>
      </c>
      <c r="O20" s="2">
        <v>202111</v>
      </c>
      <c r="P20" s="2">
        <v>202112</v>
      </c>
    </row>
    <row r="21" spans="2:16" x14ac:dyDescent="0.25">
      <c r="B21" t="s">
        <v>2</v>
      </c>
      <c r="C21" t="s">
        <v>3</v>
      </c>
      <c r="D21" t="s">
        <v>4</v>
      </c>
      <c r="E21" s="1">
        <v>29372.759166666663</v>
      </c>
      <c r="F21" s="1">
        <v>29372.759166666663</v>
      </c>
      <c r="G21" s="1">
        <v>29372.759166666663</v>
      </c>
      <c r="H21" s="1">
        <v>29372.759166666663</v>
      </c>
      <c r="I21" s="1">
        <v>29372.759166666663</v>
      </c>
      <c r="J21" s="1">
        <v>29372.759166666663</v>
      </c>
      <c r="K21" s="1">
        <v>29372.759166666663</v>
      </c>
      <c r="L21" s="1">
        <v>29372.759166666663</v>
      </c>
      <c r="M21" s="1">
        <v>29372.759166666663</v>
      </c>
      <c r="N21" s="1">
        <v>29372.759166666663</v>
      </c>
      <c r="O21" s="1">
        <v>29372.759166666663</v>
      </c>
      <c r="P21" s="1">
        <v>29372.759166666663</v>
      </c>
    </row>
    <row r="22" spans="2:16" x14ac:dyDescent="0.25">
      <c r="B22" t="s">
        <v>2</v>
      </c>
      <c r="C22" t="s">
        <v>3</v>
      </c>
      <c r="D22" t="s">
        <v>5</v>
      </c>
      <c r="E22" s="1">
        <v>74672.210000000006</v>
      </c>
      <c r="F22" s="1">
        <v>74672.210000000006</v>
      </c>
      <c r="G22" s="1">
        <v>74672.210000000006</v>
      </c>
      <c r="H22" s="1">
        <v>74672.210000000006</v>
      </c>
      <c r="I22" s="1">
        <v>74672.210000000006</v>
      </c>
      <c r="J22" s="1">
        <v>74672.210000000006</v>
      </c>
      <c r="K22" s="1">
        <v>74672.210000000006</v>
      </c>
      <c r="L22" s="1">
        <v>74672.210000000006</v>
      </c>
      <c r="M22" s="1">
        <v>74672.210000000006</v>
      </c>
      <c r="N22" s="1">
        <v>74672.210000000006</v>
      </c>
      <c r="O22" s="1">
        <v>74672.210000000006</v>
      </c>
      <c r="P22" s="1">
        <v>74672.210000000006</v>
      </c>
    </row>
    <row r="23" spans="2:16" x14ac:dyDescent="0.25">
      <c r="B23" t="s">
        <v>2</v>
      </c>
      <c r="C23" t="s">
        <v>3</v>
      </c>
      <c r="D23" t="s">
        <v>6</v>
      </c>
      <c r="E23" s="1">
        <v>112190.48416666666</v>
      </c>
      <c r="F23" s="1">
        <v>112190.48416666666</v>
      </c>
      <c r="G23" s="1">
        <v>112190.48416666666</v>
      </c>
      <c r="H23" s="1">
        <v>112190.48416666666</v>
      </c>
      <c r="I23" s="1">
        <v>112190.48416666666</v>
      </c>
      <c r="J23" s="1">
        <v>112190.48416666666</v>
      </c>
      <c r="K23" s="1">
        <v>112190.48416666666</v>
      </c>
      <c r="L23" s="1">
        <v>112190.48416666666</v>
      </c>
      <c r="M23" s="1">
        <v>112190.48416666666</v>
      </c>
      <c r="N23" s="1">
        <v>112190.48416666666</v>
      </c>
      <c r="O23" s="1">
        <v>112190.48416666666</v>
      </c>
      <c r="P23" s="1">
        <v>112190.48416666666</v>
      </c>
    </row>
    <row r="24" spans="2:16" x14ac:dyDescent="0.25">
      <c r="B24" t="s">
        <v>2</v>
      </c>
      <c r="C24" t="s">
        <v>3</v>
      </c>
      <c r="D24" t="s">
        <v>7</v>
      </c>
      <c r="E24" s="1">
        <v>98438.719687500008</v>
      </c>
      <c r="F24" s="1">
        <v>98438.719687500008</v>
      </c>
      <c r="G24" s="1">
        <v>98438.719687500008</v>
      </c>
      <c r="H24" s="1">
        <v>98438.719687500008</v>
      </c>
      <c r="I24" s="1">
        <v>98438.719687500008</v>
      </c>
      <c r="J24" s="1">
        <v>98438.719687500008</v>
      </c>
      <c r="K24" s="1">
        <v>98438.719687500008</v>
      </c>
      <c r="L24" s="1">
        <v>98438.719687500008</v>
      </c>
      <c r="M24" s="1">
        <v>98438.719687500008</v>
      </c>
      <c r="N24" s="1">
        <v>98438.719687500008</v>
      </c>
      <c r="O24" s="1">
        <v>98438.719687500008</v>
      </c>
      <c r="P24" s="1">
        <v>98438.719687500008</v>
      </c>
    </row>
    <row r="25" spans="2:16" x14ac:dyDescent="0.25">
      <c r="B25" t="s">
        <v>2</v>
      </c>
      <c r="C25" t="s">
        <v>3</v>
      </c>
      <c r="D25" t="s">
        <v>8</v>
      </c>
      <c r="E25" s="1">
        <v>106569.47816666667</v>
      </c>
      <c r="F25" s="1">
        <v>106569.47440666666</v>
      </c>
      <c r="G25" s="1">
        <v>106569.47816666667</v>
      </c>
      <c r="H25" s="1">
        <v>106569.47440666666</v>
      </c>
      <c r="I25" s="1">
        <v>106569.47816666667</v>
      </c>
      <c r="J25" s="1">
        <v>106569.47440666666</v>
      </c>
      <c r="K25" s="1">
        <v>106569.47816666667</v>
      </c>
      <c r="L25" s="1">
        <v>106569.47440666666</v>
      </c>
      <c r="M25" s="1">
        <v>106569.47816666667</v>
      </c>
      <c r="N25" s="1">
        <v>106569.47440666666</v>
      </c>
      <c r="O25" s="1">
        <v>106569.47816666667</v>
      </c>
      <c r="P25" s="1">
        <v>106569.47440666666</v>
      </c>
    </row>
    <row r="26" spans="2:16" x14ac:dyDescent="0.25">
      <c r="B26" t="s">
        <v>2</v>
      </c>
      <c r="C26" t="s">
        <v>3</v>
      </c>
      <c r="D26" t="s">
        <v>24</v>
      </c>
      <c r="E26" s="1">
        <v>888821.24214750004</v>
      </c>
      <c r="F26" s="1">
        <v>888821.33214750001</v>
      </c>
      <c r="G26" s="1">
        <v>888821.33214750001</v>
      </c>
      <c r="H26" s="1">
        <v>888821.33214750001</v>
      </c>
      <c r="I26" s="1">
        <v>888916.42134749994</v>
      </c>
      <c r="J26" s="1">
        <v>888916.42134749994</v>
      </c>
      <c r="K26" s="1">
        <v>888916.42134749994</v>
      </c>
      <c r="L26" s="1">
        <v>888916.42134749994</v>
      </c>
      <c r="M26" s="1">
        <v>894710.46134749998</v>
      </c>
      <c r="N26" s="1">
        <v>894710.46134749998</v>
      </c>
      <c r="O26" s="1">
        <v>896899.12801416661</v>
      </c>
      <c r="P26" s="1">
        <v>896899.12801416661</v>
      </c>
    </row>
    <row r="27" spans="2:16" x14ac:dyDescent="0.25">
      <c r="B27" t="s">
        <v>2</v>
      </c>
      <c r="C27" t="s">
        <v>9</v>
      </c>
      <c r="D27" t="s">
        <v>7</v>
      </c>
      <c r="E27" s="1">
        <v>7078.05</v>
      </c>
      <c r="F27" s="1">
        <v>7078.05</v>
      </c>
      <c r="G27" s="1">
        <v>7078.05</v>
      </c>
      <c r="H27" s="1">
        <v>7078.05</v>
      </c>
      <c r="I27" s="1">
        <v>7078.05</v>
      </c>
      <c r="J27" s="1">
        <v>7078.05</v>
      </c>
      <c r="K27" s="1">
        <v>7078.05</v>
      </c>
      <c r="L27" s="1">
        <v>7078.05</v>
      </c>
      <c r="M27" s="1">
        <v>7078.05</v>
      </c>
      <c r="N27" s="1">
        <v>7078.05</v>
      </c>
      <c r="O27" s="1">
        <v>7078.05</v>
      </c>
      <c r="P27" s="1">
        <v>7078.05</v>
      </c>
    </row>
    <row r="28" spans="2:16" x14ac:dyDescent="0.25">
      <c r="B28" t="s">
        <v>2</v>
      </c>
      <c r="C28" t="s">
        <v>10</v>
      </c>
      <c r="D28" t="s">
        <v>7</v>
      </c>
      <c r="E28" s="1">
        <v>28519.400949999999</v>
      </c>
      <c r="F28" s="1">
        <v>28519.400949999999</v>
      </c>
      <c r="G28" s="1">
        <v>28519.400949999999</v>
      </c>
      <c r="H28" s="1">
        <v>28519.400949999999</v>
      </c>
      <c r="I28" s="1">
        <v>28519.400949999999</v>
      </c>
      <c r="J28" s="1">
        <v>28519.400949999999</v>
      </c>
      <c r="K28" s="1">
        <v>28519.400949999999</v>
      </c>
      <c r="L28" s="1">
        <v>28519.400949999999</v>
      </c>
      <c r="M28" s="1">
        <v>28519.400949999999</v>
      </c>
      <c r="N28" s="1">
        <v>28519.400949999999</v>
      </c>
      <c r="O28" s="1">
        <v>28519.400949999999</v>
      </c>
      <c r="P28" s="1">
        <v>28519.400949999999</v>
      </c>
    </row>
    <row r="29" spans="2:16" x14ac:dyDescent="0.25">
      <c r="B29" t="s">
        <v>2</v>
      </c>
      <c r="C29" t="s">
        <v>10</v>
      </c>
      <c r="D29" t="s">
        <v>8</v>
      </c>
      <c r="E29" s="1">
        <v>11231.230000000001</v>
      </c>
      <c r="F29" s="1">
        <v>11231.230000000001</v>
      </c>
      <c r="G29" s="1">
        <v>11231.230000000001</v>
      </c>
      <c r="H29" s="1">
        <v>11231.230000000001</v>
      </c>
      <c r="I29" s="1">
        <v>11231.230000000001</v>
      </c>
      <c r="J29" s="1">
        <v>11231.230000000001</v>
      </c>
      <c r="K29" s="1">
        <v>11231.230000000001</v>
      </c>
      <c r="L29" s="1">
        <v>11231.230000000001</v>
      </c>
      <c r="M29" s="1">
        <v>11231.230000000001</v>
      </c>
      <c r="N29" s="1">
        <v>11231.230000000001</v>
      </c>
      <c r="O29" s="1">
        <v>11231.230000000001</v>
      </c>
      <c r="P29" s="1">
        <v>11231.230000000001</v>
      </c>
    </row>
    <row r="30" spans="2:16" x14ac:dyDescent="0.25">
      <c r="B30" t="s">
        <v>2</v>
      </c>
      <c r="C30" t="s">
        <v>10</v>
      </c>
      <c r="D30" t="s">
        <v>24</v>
      </c>
      <c r="E30" s="1">
        <v>35109.090000000004</v>
      </c>
      <c r="F30" s="1">
        <v>35109.090000000004</v>
      </c>
      <c r="G30" s="1">
        <v>35109.090000000004</v>
      </c>
      <c r="H30" s="1">
        <v>35109.090000000004</v>
      </c>
      <c r="I30" s="1">
        <v>35109.090000000004</v>
      </c>
      <c r="J30" s="1">
        <v>35109.090000000004</v>
      </c>
      <c r="K30" s="1">
        <v>35109.090000000004</v>
      </c>
      <c r="L30" s="1">
        <v>35109.090000000004</v>
      </c>
      <c r="M30" s="1">
        <v>35109.090000000004</v>
      </c>
      <c r="N30" s="1">
        <v>35109.090000000004</v>
      </c>
      <c r="O30" s="1">
        <v>35109.090000000004</v>
      </c>
      <c r="P30" s="1">
        <v>35109.090000000004</v>
      </c>
    </row>
    <row r="31" spans="2:16" x14ac:dyDescent="0.25">
      <c r="B31" t="s">
        <v>11</v>
      </c>
      <c r="C31" t="s">
        <v>10</v>
      </c>
      <c r="D31" t="s">
        <v>24</v>
      </c>
      <c r="E31" s="1">
        <v>8850.58</v>
      </c>
      <c r="F31" s="1">
        <v>8850.58</v>
      </c>
      <c r="G31" s="1">
        <v>8850.58</v>
      </c>
      <c r="H31" s="1">
        <v>8850.58</v>
      </c>
      <c r="I31" s="1">
        <v>8850.58</v>
      </c>
      <c r="J31" s="1">
        <v>8850.58</v>
      </c>
      <c r="K31" s="1">
        <v>8850.58</v>
      </c>
      <c r="L31" s="1">
        <v>8850.58</v>
      </c>
      <c r="M31" s="1">
        <v>8850.58</v>
      </c>
      <c r="N31" s="1">
        <v>8850.58</v>
      </c>
      <c r="O31" s="1">
        <v>8850.58</v>
      </c>
      <c r="P31" s="1">
        <v>8850.58</v>
      </c>
    </row>
    <row r="32" spans="2:16" x14ac:dyDescent="0.25">
      <c r="E32" s="19">
        <f>SUM(E21:E31)</f>
        <v>1400853.2442850003</v>
      </c>
      <c r="F32" s="19">
        <f t="shared" ref="F32:P32" si="1">SUM(F21:F31)</f>
        <v>1400853.3305250001</v>
      </c>
      <c r="G32" s="19">
        <f t="shared" si="1"/>
        <v>1400853.3342850001</v>
      </c>
      <c r="H32" s="19">
        <f t="shared" si="1"/>
        <v>1400853.3305250001</v>
      </c>
      <c r="I32" s="19">
        <f t="shared" si="1"/>
        <v>1400948.4234849999</v>
      </c>
      <c r="J32" s="19">
        <f t="shared" si="1"/>
        <v>1400948.4197250002</v>
      </c>
      <c r="K32" s="19">
        <f t="shared" si="1"/>
        <v>1400948.4234849999</v>
      </c>
      <c r="L32" s="19">
        <f t="shared" si="1"/>
        <v>1400948.4197250002</v>
      </c>
      <c r="M32" s="19">
        <f t="shared" si="1"/>
        <v>1406742.463485</v>
      </c>
      <c r="N32" s="19">
        <f t="shared" si="1"/>
        <v>1406742.4597250002</v>
      </c>
      <c r="O32" s="19">
        <f t="shared" si="1"/>
        <v>1408931.1301516667</v>
      </c>
      <c r="P32" s="19">
        <f t="shared" si="1"/>
        <v>1408931.1263916667</v>
      </c>
    </row>
    <row r="33" spans="6:16" x14ac:dyDescent="0.25">
      <c r="G33" s="127">
        <f>SUM(E32:G32)</f>
        <v>4202559.9090950005</v>
      </c>
      <c r="J33" s="128">
        <f>SUM(E32:J32)</f>
        <v>8405310.0828300007</v>
      </c>
      <c r="P33" s="129">
        <f>SUM(E32:P32)</f>
        <v>16838554.105793335</v>
      </c>
    </row>
    <row r="34" spans="6:16" x14ac:dyDescent="0.25">
      <c r="F34" t="s">
        <v>100</v>
      </c>
      <c r="G34" s="128">
        <f>G33*4</f>
        <v>16810239.636380002</v>
      </c>
      <c r="I34" t="s">
        <v>100</v>
      </c>
      <c r="J34" s="128">
        <f>J33*2</f>
        <v>16810620.165660001</v>
      </c>
    </row>
    <row r="35" spans="6:16" x14ac:dyDescent="0.25">
      <c r="F35" s="126" t="s">
        <v>99</v>
      </c>
      <c r="G35" s="125">
        <f>G18-G34</f>
        <v>1163681.8059574515</v>
      </c>
      <c r="I35" s="126" t="s">
        <v>99</v>
      </c>
      <c r="J35" s="125">
        <f>J18-J34</f>
        <v>1831668.5144027583</v>
      </c>
      <c r="O35" s="126" t="s">
        <v>99</v>
      </c>
      <c r="P35" s="125">
        <f>P17-P33</f>
        <v>2865662.0389334075</v>
      </c>
    </row>
  </sheetData>
  <mergeCells count="3">
    <mergeCell ref="F2:I2"/>
    <mergeCell ref="L2:O2"/>
    <mergeCell ref="F19:O19"/>
  </mergeCells>
  <pageMargins left="0.7" right="0.7" top="0.75" bottom="0.75" header="0.3" footer="0.3"/>
  <pageSetup scale="56" orientation="landscape" horizontalDpi="90" verticalDpi="90" r:id="rId1"/>
  <headerFooter scaleWithDoc="0">
    <oddHeader>&amp;LBENCH REQUEST 10</oddHeader>
    <oddFooter>&amp;LBench Reques 10 - Attachment 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1DF42-D0A0-47FD-B027-F756D596051F}">
  <dimension ref="B1:R44"/>
  <sheetViews>
    <sheetView view="pageBreakPreview" zoomScale="85" zoomScaleNormal="100" zoomScaleSheetLayoutView="85" workbookViewId="0">
      <selection activeCell="F54" sqref="F54"/>
    </sheetView>
  </sheetViews>
  <sheetFormatPr defaultRowHeight="12.75" x14ac:dyDescent="0.2"/>
  <cols>
    <col min="1" max="1" width="2.28515625" style="65" customWidth="1"/>
    <col min="2" max="2" width="7" style="65" bestFit="1" customWidth="1"/>
    <col min="3" max="3" width="7.5703125" style="65" customWidth="1"/>
    <col min="4" max="4" width="17" style="65" customWidth="1"/>
    <col min="5" max="5" width="16.5703125" style="65" bestFit="1" customWidth="1"/>
    <col min="6" max="6" width="19.7109375" style="65" customWidth="1"/>
    <col min="7" max="7" width="18.28515625" style="65" bestFit="1" customWidth="1"/>
    <col min="8" max="8" width="24.42578125" style="65" customWidth="1"/>
    <col min="9" max="9" width="25.28515625" style="65" customWidth="1"/>
    <col min="10" max="10" width="25.140625" style="65" customWidth="1"/>
    <col min="11" max="11" width="17.85546875" style="65" bestFit="1" customWidth="1"/>
    <col min="12" max="17" width="13.28515625" style="65" bestFit="1" customWidth="1"/>
    <col min="18" max="18" width="17" style="65" bestFit="1" customWidth="1"/>
    <col min="19" max="16384" width="9.140625" style="65"/>
  </cols>
  <sheetData>
    <row r="1" spans="2:18" x14ac:dyDescent="0.2">
      <c r="D1" s="132" t="s">
        <v>101</v>
      </c>
    </row>
    <row r="2" spans="2:18" ht="15" customHeight="1" x14ac:dyDescent="0.2">
      <c r="B2" s="65" t="s">
        <v>12</v>
      </c>
      <c r="C2" s="65" t="s">
        <v>13</v>
      </c>
      <c r="D2" s="66" t="s">
        <v>102</v>
      </c>
      <c r="E2" s="66" t="s">
        <v>102</v>
      </c>
      <c r="F2" s="152" t="s">
        <v>14</v>
      </c>
      <c r="G2" s="153"/>
      <c r="H2" s="153"/>
      <c r="I2" s="153"/>
      <c r="J2" s="153"/>
      <c r="K2" s="153"/>
      <c r="L2" s="154" t="s">
        <v>15</v>
      </c>
      <c r="M2" s="154"/>
      <c r="N2" s="154"/>
      <c r="O2" s="154"/>
      <c r="P2" s="154"/>
      <c r="Q2" s="155"/>
      <c r="R2" s="66" t="s">
        <v>38</v>
      </c>
    </row>
    <row r="3" spans="2:18" x14ac:dyDescent="0.2">
      <c r="D3" s="67">
        <v>2019</v>
      </c>
      <c r="E3" s="67">
        <v>2020</v>
      </c>
      <c r="F3" s="68">
        <v>202101</v>
      </c>
      <c r="G3" s="69">
        <v>202102</v>
      </c>
      <c r="H3" s="69">
        <v>202103</v>
      </c>
      <c r="I3" s="69">
        <v>202104</v>
      </c>
      <c r="J3" s="69">
        <v>202105</v>
      </c>
      <c r="K3" s="69">
        <v>202106</v>
      </c>
      <c r="L3" s="70">
        <v>202107</v>
      </c>
      <c r="M3" s="70">
        <v>202108</v>
      </c>
      <c r="N3" s="70">
        <v>202109</v>
      </c>
      <c r="O3" s="70">
        <v>202110</v>
      </c>
      <c r="P3" s="70">
        <v>202111</v>
      </c>
      <c r="Q3" s="71">
        <v>202112</v>
      </c>
      <c r="R3" s="72">
        <v>2021</v>
      </c>
    </row>
    <row r="4" spans="2:18" ht="15" x14ac:dyDescent="0.25">
      <c r="B4" s="65" t="s">
        <v>2</v>
      </c>
      <c r="C4" s="65" t="s">
        <v>3</v>
      </c>
      <c r="D4" s="73">
        <v>22970391.930000007</v>
      </c>
      <c r="E4" s="73">
        <v>24308691.980000004</v>
      </c>
      <c r="F4" s="74">
        <v>1730324.23</v>
      </c>
      <c r="G4" s="75">
        <v>2508294.42</v>
      </c>
      <c r="H4" s="75">
        <v>2266744.33</v>
      </c>
      <c r="I4" s="75">
        <v>2201935.4500000002</v>
      </c>
      <c r="J4" s="75">
        <v>2360613.7700000005</v>
      </c>
      <c r="K4" s="75">
        <v>2250645.5699999998</v>
      </c>
      <c r="L4" s="75">
        <v>2284080.0666065528</v>
      </c>
      <c r="M4" s="75">
        <v>2286868.3802377977</v>
      </c>
      <c r="N4" s="75">
        <v>2347549.403256644</v>
      </c>
      <c r="O4" s="75">
        <v>2303126.4036902762</v>
      </c>
      <c r="P4" s="75">
        <v>2305587.666302186</v>
      </c>
      <c r="Q4" s="76">
        <v>2470097.0634283386</v>
      </c>
      <c r="R4" s="77">
        <f>SUM(F4:Q4)</f>
        <v>27315866.753521793</v>
      </c>
    </row>
    <row r="5" spans="2:18" ht="15" x14ac:dyDescent="0.25">
      <c r="C5" s="65" t="s">
        <v>9</v>
      </c>
      <c r="D5" s="73">
        <v>135824.45000000001</v>
      </c>
      <c r="E5" s="73">
        <v>121524.10999999999</v>
      </c>
      <c r="F5" s="74">
        <v>8597.74</v>
      </c>
      <c r="G5" s="75">
        <v>9361.39</v>
      </c>
      <c r="H5" s="75">
        <v>12383.28</v>
      </c>
      <c r="I5" s="75">
        <v>8425.36</v>
      </c>
      <c r="J5" s="75">
        <v>11521.81</v>
      </c>
      <c r="K5" s="75">
        <v>8922.6400000000012</v>
      </c>
      <c r="L5" s="75">
        <v>6644.5</v>
      </c>
      <c r="M5" s="75">
        <v>6804.5</v>
      </c>
      <c r="N5" s="75">
        <v>6644.5</v>
      </c>
      <c r="O5" s="75">
        <v>6644.5</v>
      </c>
      <c r="P5" s="75">
        <v>6804.5</v>
      </c>
      <c r="Q5" s="76">
        <v>8644.5</v>
      </c>
      <c r="R5" s="77">
        <f>SUM(F5:Q5)</f>
        <v>101399.22</v>
      </c>
    </row>
    <row r="6" spans="2:18" ht="15" x14ac:dyDescent="0.25">
      <c r="C6" s="65" t="s">
        <v>16</v>
      </c>
      <c r="D6" s="73">
        <v>35859.839999999997</v>
      </c>
      <c r="E6" s="73">
        <v>20622.43</v>
      </c>
      <c r="F6" s="74">
        <v>0</v>
      </c>
      <c r="G6" s="75">
        <v>1905.08</v>
      </c>
      <c r="H6" s="75">
        <v>5352.3200000000006</v>
      </c>
      <c r="I6" s="75">
        <v>-0.22</v>
      </c>
      <c r="J6" s="75">
        <v>2290.9299999999998</v>
      </c>
      <c r="K6" s="75">
        <v>0</v>
      </c>
      <c r="L6" s="75">
        <v>3800</v>
      </c>
      <c r="M6" s="75">
        <v>3800</v>
      </c>
      <c r="N6" s="75">
        <v>4300</v>
      </c>
      <c r="O6" s="75">
        <v>3800</v>
      </c>
      <c r="P6" s="75">
        <v>3800</v>
      </c>
      <c r="Q6" s="76">
        <v>3800</v>
      </c>
      <c r="R6" s="77">
        <f t="shared" ref="R6:R13" si="0">SUM(F6:Q6)</f>
        <v>32848.11</v>
      </c>
    </row>
    <row r="7" spans="2:18" ht="15" x14ac:dyDescent="0.25">
      <c r="C7" s="65" t="s">
        <v>10</v>
      </c>
      <c r="D7" s="73">
        <v>392077.27999999997</v>
      </c>
      <c r="E7" s="73">
        <v>819741.06</v>
      </c>
      <c r="F7" s="74">
        <v>63874.13</v>
      </c>
      <c r="G7" s="75">
        <v>63874.19</v>
      </c>
      <c r="H7" s="75">
        <v>63874.19</v>
      </c>
      <c r="I7" s="75">
        <v>63874.19</v>
      </c>
      <c r="J7" s="75">
        <v>65878.990000000005</v>
      </c>
      <c r="K7" s="75">
        <v>148506.23000000001</v>
      </c>
      <c r="L7" s="75">
        <v>79533.62</v>
      </c>
      <c r="M7" s="75">
        <v>80105.047999999995</v>
      </c>
      <c r="N7" s="75">
        <v>83224.80799999999</v>
      </c>
      <c r="O7" s="75">
        <v>83224.80799999999</v>
      </c>
      <c r="P7" s="75">
        <v>83224.811999999991</v>
      </c>
      <c r="Q7" s="76">
        <v>82653.37999999999</v>
      </c>
      <c r="R7" s="77">
        <f t="shared" si="0"/>
        <v>961848.39599999995</v>
      </c>
    </row>
    <row r="8" spans="2:18" ht="15" x14ac:dyDescent="0.25">
      <c r="B8" s="65" t="s">
        <v>11</v>
      </c>
      <c r="C8" s="65" t="s">
        <v>9</v>
      </c>
      <c r="D8" s="73">
        <v>533933.37</v>
      </c>
      <c r="E8" s="73">
        <v>1034071.0599999999</v>
      </c>
      <c r="F8" s="74">
        <v>84517.37</v>
      </c>
      <c r="G8" s="75">
        <v>71004.94</v>
      </c>
      <c r="H8" s="75">
        <v>110059.25</v>
      </c>
      <c r="I8" s="75">
        <v>75643.86</v>
      </c>
      <c r="J8" s="75">
        <v>80633.009999999995</v>
      </c>
      <c r="K8" s="75">
        <v>83339.149999999994</v>
      </c>
      <c r="L8" s="75">
        <v>94620.665833000006</v>
      </c>
      <c r="M8" s="75">
        <v>94620.665833000006</v>
      </c>
      <c r="N8" s="75">
        <v>102474.66583300001</v>
      </c>
      <c r="O8" s="75">
        <v>94620.665833000006</v>
      </c>
      <c r="P8" s="75">
        <v>103702.95483300001</v>
      </c>
      <c r="Q8" s="76">
        <v>94620.665833000006</v>
      </c>
      <c r="R8" s="77">
        <f t="shared" si="0"/>
        <v>1089857.8639979998</v>
      </c>
    </row>
    <row r="9" spans="2:18" ht="15" x14ac:dyDescent="0.25">
      <c r="C9" s="65" t="s">
        <v>16</v>
      </c>
      <c r="D9" s="73">
        <v>-0.21</v>
      </c>
      <c r="E9" s="73">
        <v>0</v>
      </c>
      <c r="F9" s="74">
        <v>0</v>
      </c>
      <c r="G9" s="75">
        <v>315.54000000000002</v>
      </c>
      <c r="H9" s="75">
        <v>2631.33</v>
      </c>
      <c r="I9" s="75">
        <v>-164.45</v>
      </c>
      <c r="J9" s="75">
        <v>651.65</v>
      </c>
      <c r="K9" s="75">
        <v>0</v>
      </c>
      <c r="L9" s="75">
        <v>1000</v>
      </c>
      <c r="M9" s="75">
        <v>1000</v>
      </c>
      <c r="N9" s="75">
        <v>0</v>
      </c>
      <c r="O9" s="75">
        <v>0</v>
      </c>
      <c r="P9" s="75">
        <v>0</v>
      </c>
      <c r="Q9" s="76">
        <v>0</v>
      </c>
      <c r="R9" s="77">
        <f t="shared" si="0"/>
        <v>5434.07</v>
      </c>
    </row>
    <row r="10" spans="2:18" ht="15" x14ac:dyDescent="0.25">
      <c r="C10" s="65" t="s">
        <v>10</v>
      </c>
      <c r="D10" s="73">
        <v>179553.3</v>
      </c>
      <c r="E10" s="73">
        <v>132938.47</v>
      </c>
      <c r="F10" s="74">
        <v>8972.5300000000007</v>
      </c>
      <c r="G10" s="75">
        <v>8997.91</v>
      </c>
      <c r="H10" s="75">
        <v>9150.85</v>
      </c>
      <c r="I10" s="75">
        <v>8999.8700000000008</v>
      </c>
      <c r="J10" s="75">
        <v>9009.7899999999991</v>
      </c>
      <c r="K10" s="75">
        <v>9149.17</v>
      </c>
      <c r="L10" s="75">
        <v>9250.58</v>
      </c>
      <c r="M10" s="75">
        <v>9390.58</v>
      </c>
      <c r="N10" s="75">
        <v>9250.58</v>
      </c>
      <c r="O10" s="75">
        <v>9250.58</v>
      </c>
      <c r="P10" s="75">
        <v>9390.58</v>
      </c>
      <c r="Q10" s="76">
        <v>9250.58</v>
      </c>
      <c r="R10" s="77">
        <f t="shared" si="0"/>
        <v>110063.6</v>
      </c>
    </row>
    <row r="11" spans="2:18" ht="15" x14ac:dyDescent="0.25">
      <c r="B11" s="65" t="s">
        <v>17</v>
      </c>
      <c r="C11" s="65" t="s">
        <v>18</v>
      </c>
      <c r="D11" s="73">
        <v>5351.82</v>
      </c>
      <c r="E11" s="73">
        <v>5498.9500000000007</v>
      </c>
      <c r="F11" s="74">
        <v>216.85</v>
      </c>
      <c r="G11" s="75">
        <v>141.85</v>
      </c>
      <c r="H11" s="75">
        <v>347.62</v>
      </c>
      <c r="I11" s="75">
        <v>422.62</v>
      </c>
      <c r="J11" s="75">
        <v>0</v>
      </c>
      <c r="K11" s="75">
        <v>347.62</v>
      </c>
      <c r="L11" s="75">
        <v>430</v>
      </c>
      <c r="M11" s="75">
        <v>1355</v>
      </c>
      <c r="N11" s="75">
        <v>1355</v>
      </c>
      <c r="O11" s="75">
        <v>430</v>
      </c>
      <c r="P11" s="75">
        <v>355</v>
      </c>
      <c r="Q11" s="76">
        <v>355</v>
      </c>
      <c r="R11" s="77">
        <f t="shared" si="0"/>
        <v>5756.5599999999995</v>
      </c>
    </row>
    <row r="12" spans="2:18" ht="15" x14ac:dyDescent="0.25">
      <c r="C12" s="65" t="s">
        <v>10</v>
      </c>
      <c r="D12" s="73">
        <v>3766.92</v>
      </c>
      <c r="E12" s="73">
        <v>6912.72</v>
      </c>
      <c r="F12" s="74">
        <v>0</v>
      </c>
      <c r="G12" s="75">
        <v>0</v>
      </c>
      <c r="H12" s="75">
        <v>0</v>
      </c>
      <c r="I12" s="75">
        <v>0</v>
      </c>
      <c r="J12" s="75">
        <v>0</v>
      </c>
      <c r="K12" s="75"/>
      <c r="L12" s="75"/>
      <c r="M12" s="75"/>
      <c r="N12" s="75"/>
      <c r="O12" s="75"/>
      <c r="P12" s="75"/>
      <c r="Q12" s="76"/>
      <c r="R12" s="77">
        <f>SUM(F12:Q12)</f>
        <v>0</v>
      </c>
    </row>
    <row r="13" spans="2:18" ht="15" x14ac:dyDescent="0.25">
      <c r="B13" s="65" t="s">
        <v>19</v>
      </c>
      <c r="C13" s="65" t="s">
        <v>19</v>
      </c>
      <c r="D13" s="78">
        <v>0</v>
      </c>
      <c r="E13" s="78">
        <v>33107.29</v>
      </c>
      <c r="F13" s="79">
        <v>31.9</v>
      </c>
      <c r="G13" s="78">
        <v>1064.97</v>
      </c>
      <c r="H13" s="78">
        <v>-471.57000000000005</v>
      </c>
      <c r="I13" s="78">
        <v>106.84</v>
      </c>
      <c r="J13" s="78">
        <v>0</v>
      </c>
      <c r="K13" s="78">
        <v>0</v>
      </c>
      <c r="L13" s="78"/>
      <c r="M13" s="78"/>
      <c r="N13" s="78"/>
      <c r="O13" s="78"/>
      <c r="P13" s="78"/>
      <c r="Q13" s="80"/>
      <c r="R13" s="81">
        <f t="shared" si="0"/>
        <v>732.1400000000001</v>
      </c>
    </row>
    <row r="14" spans="2:18" ht="15" x14ac:dyDescent="0.25">
      <c r="D14" s="73"/>
      <c r="E14" s="73"/>
      <c r="F14" s="74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6"/>
      <c r="R14" s="77"/>
    </row>
    <row r="15" spans="2:18" ht="15.75" thickBot="1" x14ac:dyDescent="0.3">
      <c r="D15" s="82">
        <v>24256758.70000001</v>
      </c>
      <c r="E15" s="82">
        <v>26483108.069999997</v>
      </c>
      <c r="F15" s="79">
        <v>1896534.7499999998</v>
      </c>
      <c r="G15" s="78">
        <v>2664960.2900000005</v>
      </c>
      <c r="H15" s="78">
        <v>2470071.6</v>
      </c>
      <c r="I15" s="78">
        <v>2359243.5199999996</v>
      </c>
      <c r="J15" s="78">
        <v>2530599.9500000007</v>
      </c>
      <c r="K15" s="78">
        <v>2500910.38</v>
      </c>
      <c r="L15" s="78">
        <v>2479359.4324395531</v>
      </c>
      <c r="M15" s="78">
        <v>2483944.1740707979</v>
      </c>
      <c r="N15" s="78">
        <v>2554798.9570896444</v>
      </c>
      <c r="O15" s="78">
        <v>2501096.9575232766</v>
      </c>
      <c r="P15" s="78">
        <v>2512865.5131351859</v>
      </c>
      <c r="Q15" s="80">
        <v>2669421.1892613387</v>
      </c>
      <c r="R15" s="82">
        <f>SUM(R4:R13)</f>
        <v>29623806.713519793</v>
      </c>
    </row>
    <row r="16" spans="2:18" ht="13.5" thickTop="1" x14ac:dyDescent="0.2">
      <c r="D16" s="77"/>
      <c r="E16" s="77"/>
      <c r="F16" s="77"/>
      <c r="G16" s="77"/>
      <c r="H16" s="77"/>
      <c r="I16" s="77"/>
      <c r="J16" s="77"/>
      <c r="K16" s="95">
        <f>SUM(F15:K15)</f>
        <v>14422320.490000002</v>
      </c>
      <c r="L16" s="77"/>
      <c r="M16" s="77"/>
      <c r="N16" s="77"/>
      <c r="O16" s="77"/>
      <c r="P16" s="77"/>
      <c r="Q16" s="77"/>
      <c r="R16" s="77"/>
    </row>
    <row r="18" spans="4:11" x14ac:dyDescent="0.2">
      <c r="E18" s="66">
        <v>2019</v>
      </c>
      <c r="F18" s="66">
        <v>2020</v>
      </c>
      <c r="G18" s="66">
        <v>2021</v>
      </c>
    </row>
    <row r="19" spans="4:11" x14ac:dyDescent="0.2">
      <c r="D19" s="65" t="s">
        <v>20</v>
      </c>
      <c r="E19" s="77">
        <f>D15</f>
        <v>24256758.70000001</v>
      </c>
      <c r="F19" s="77">
        <f>E15</f>
        <v>26483108.069999997</v>
      </c>
      <c r="G19" s="77">
        <f>SUM(F15:Q15)</f>
        <v>29623806.7135198</v>
      </c>
    </row>
    <row r="20" spans="4:11" x14ac:dyDescent="0.2">
      <c r="E20" s="77"/>
      <c r="F20" s="77"/>
      <c r="G20" s="77"/>
    </row>
    <row r="21" spans="4:11" x14ac:dyDescent="0.2">
      <c r="D21" s="65" t="s">
        <v>21</v>
      </c>
      <c r="E21" s="77"/>
      <c r="F21" s="77">
        <f>F19-E19</f>
        <v>2226349.3699999861</v>
      </c>
      <c r="G21" s="77">
        <f>G19-F19</f>
        <v>3140698.6435198039</v>
      </c>
      <c r="H21" s="77">
        <f>SUM(F21:G21)</f>
        <v>5367048.01351979</v>
      </c>
    </row>
    <row r="26" spans="4:11" ht="13.5" thickBot="1" x14ac:dyDescent="0.25"/>
    <row r="27" spans="4:11" ht="15" x14ac:dyDescent="0.25">
      <c r="E27" s="103"/>
      <c r="F27" s="112" t="s">
        <v>57</v>
      </c>
      <c r="G27" s="97"/>
      <c r="H27" s="97"/>
      <c r="I27" s="97"/>
      <c r="J27" s="98"/>
      <c r="K27" s="99"/>
    </row>
    <row r="28" spans="4:11" ht="14.25" x14ac:dyDescent="0.2">
      <c r="E28" s="103"/>
      <c r="F28" s="113" t="s">
        <v>55</v>
      </c>
      <c r="G28" s="83" t="s">
        <v>41</v>
      </c>
      <c r="H28" s="119" t="s">
        <v>55</v>
      </c>
      <c r="I28" s="108" t="s">
        <v>55</v>
      </c>
      <c r="J28" s="108" t="s">
        <v>15</v>
      </c>
      <c r="K28" s="100" t="s">
        <v>61</v>
      </c>
    </row>
    <row r="29" spans="4:11" ht="14.25" x14ac:dyDescent="0.2">
      <c r="E29" s="103"/>
      <c r="F29" s="114">
        <v>2019</v>
      </c>
      <c r="G29" s="84">
        <v>2020</v>
      </c>
      <c r="H29" s="120" t="s">
        <v>58</v>
      </c>
      <c r="I29" s="109" t="s">
        <v>59</v>
      </c>
      <c r="J29" s="109" t="s">
        <v>60</v>
      </c>
      <c r="K29" s="101">
        <v>2021</v>
      </c>
    </row>
    <row r="30" spans="4:11" ht="15" x14ac:dyDescent="0.25">
      <c r="E30" s="103"/>
      <c r="F30" s="115">
        <f>D15</f>
        <v>24256758.70000001</v>
      </c>
      <c r="G30" s="85">
        <f>E15</f>
        <v>26483108.069999997</v>
      </c>
      <c r="H30" s="121">
        <f>SUM(F15:H15)</f>
        <v>7031566.6400000006</v>
      </c>
      <c r="I30" s="110">
        <f>SUM(F15:K15)</f>
        <v>14422320.490000002</v>
      </c>
      <c r="J30" s="117">
        <f>SUM(L15:Q15)</f>
        <v>15201486.223519795</v>
      </c>
      <c r="K30" s="102">
        <f>I30+J30</f>
        <v>29623806.713519797</v>
      </c>
    </row>
    <row r="31" spans="4:11" ht="15.75" thickBot="1" x14ac:dyDescent="0.3">
      <c r="E31" s="103"/>
      <c r="F31" s="116" t="s">
        <v>83</v>
      </c>
      <c r="G31" s="86">
        <f>G30-F30</f>
        <v>2226349.3699999861</v>
      </c>
      <c r="H31" s="122"/>
      <c r="I31" s="111"/>
      <c r="J31" s="118" t="s">
        <v>63</v>
      </c>
      <c r="K31" s="104">
        <f>K30-G30</f>
        <v>3140698.6435198002</v>
      </c>
    </row>
    <row r="32" spans="4:11" ht="19.5" customHeight="1" thickTop="1" thickBot="1" x14ac:dyDescent="0.25">
      <c r="E32" s="103"/>
      <c r="F32" s="105"/>
      <c r="G32" s="106"/>
      <c r="H32" s="106"/>
      <c r="I32" s="107"/>
      <c r="J32" s="124" t="s">
        <v>83</v>
      </c>
      <c r="K32" s="123">
        <f>K30-F30</f>
        <v>5367048.0135197863</v>
      </c>
    </row>
    <row r="33" spans="6:11" x14ac:dyDescent="0.2">
      <c r="I33" s="87"/>
    </row>
    <row r="34" spans="6:11" ht="15" x14ac:dyDescent="0.25">
      <c r="J34" s="89" t="s">
        <v>59</v>
      </c>
      <c r="K34" s="90">
        <f>I30</f>
        <v>14422320.490000002</v>
      </c>
    </row>
    <row r="35" spans="6:11" ht="15" x14ac:dyDescent="0.25">
      <c r="J35" s="89" t="s">
        <v>62</v>
      </c>
      <c r="K35" s="91">
        <f>K34</f>
        <v>14422320.490000002</v>
      </c>
    </row>
    <row r="36" spans="6:11" ht="13.5" x14ac:dyDescent="0.25">
      <c r="J36" s="92" t="s">
        <v>84</v>
      </c>
      <c r="K36" s="93">
        <f>K34+K35</f>
        <v>28844640.980000004</v>
      </c>
    </row>
    <row r="37" spans="6:11" ht="14.25" thickBot="1" x14ac:dyDescent="0.3">
      <c r="H37" s="96" t="s">
        <v>91</v>
      </c>
      <c r="J37" s="92" t="s">
        <v>83</v>
      </c>
      <c r="K37" s="94">
        <f>K36-F30</f>
        <v>4587882.2799999937</v>
      </c>
    </row>
    <row r="38" spans="6:11" ht="13.5" thickTop="1" x14ac:dyDescent="0.2">
      <c r="F38" s="88" t="s">
        <v>87</v>
      </c>
      <c r="G38" s="77">
        <f>(F15+G15+H15)*4</f>
        <v>28126266.560000002</v>
      </c>
      <c r="H38" s="77">
        <f>G38-D15</f>
        <v>3869507.859999992</v>
      </c>
    </row>
    <row r="39" spans="6:11" x14ac:dyDescent="0.2">
      <c r="F39" s="88" t="s">
        <v>88</v>
      </c>
      <c r="G39" s="77">
        <f>K16*2</f>
        <v>28844640.980000004</v>
      </c>
      <c r="H39" s="77">
        <f>G39-D15</f>
        <v>4587882.2799999937</v>
      </c>
    </row>
    <row r="40" spans="6:11" x14ac:dyDescent="0.2">
      <c r="F40" s="65" t="s">
        <v>89</v>
      </c>
      <c r="G40" s="77">
        <f>R15</f>
        <v>29623806.713519793</v>
      </c>
      <c r="H40" s="77">
        <f>G40-D15</f>
        <v>5367048.0135197826</v>
      </c>
    </row>
    <row r="42" spans="6:11" x14ac:dyDescent="0.2">
      <c r="F42" s="88" t="s">
        <v>90</v>
      </c>
      <c r="H42" s="77">
        <f>'ProForma to Actuals '!G28</f>
        <v>3875831.8030254915</v>
      </c>
    </row>
    <row r="43" spans="6:11" x14ac:dyDescent="0.2">
      <c r="G43" s="156" t="s">
        <v>92</v>
      </c>
      <c r="H43" s="156"/>
      <c r="I43" s="156"/>
      <c r="J43" s="156"/>
      <c r="K43" s="156"/>
    </row>
    <row r="44" spans="6:11" ht="21.75" customHeight="1" x14ac:dyDescent="0.2">
      <c r="G44" s="156"/>
      <c r="H44" s="156"/>
      <c r="I44" s="156"/>
      <c r="J44" s="156"/>
      <c r="K44" s="156"/>
    </row>
  </sheetData>
  <mergeCells count="3">
    <mergeCell ref="F2:K2"/>
    <mergeCell ref="L2:Q2"/>
    <mergeCell ref="G43:K44"/>
  </mergeCells>
  <pageMargins left="0.7" right="0.7" top="0.75" bottom="0.75" header="0.3" footer="0.3"/>
  <pageSetup scale="68" fitToWidth="2" orientation="landscape" horizontalDpi="90" verticalDpi="90" r:id="rId1"/>
  <headerFooter scaleWithDoc="0">
    <oddHeader>&amp;LBench Reques 10</oddHeader>
    <oddFooter>&amp;LBench Reques 10 - Attachment A&amp;RPage &amp;P of &amp;N</oddFooter>
  </headerFooter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 - Final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2022-04-25T07:00:00+00:00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1BAFBC6-8BDA-4B92-90E7-8B77A1414240}"/>
</file>

<file path=customXml/itemProps2.xml><?xml version="1.0" encoding="utf-8"?>
<ds:datastoreItem xmlns:ds="http://schemas.openxmlformats.org/officeDocument/2006/customXml" ds:itemID="{8DB751F2-FFF6-4F56-B851-CDEEC33B4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A05F2A-60EE-4A3D-8A53-CF7CB5431346}">
  <ds:schemaRefs>
    <ds:schemaRef ds:uri="http://schemas.microsoft.com/office/infopath/2007/PartnerControls"/>
    <ds:schemaRef ds:uri="http://www.w3.org/XML/1998/namespace"/>
    <ds:schemaRef ds:uri="fd3c3131-909c-46cb-9c84-966c29926aa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9f0386eb-c56e-4df4-ab88-5d2323aaaa47"/>
    <ds:schemaRef ds:uri="http://schemas.microsoft.com/office/2006/metadata/properties"/>
    <ds:schemaRef ds:uri="dc463f71-b30c-4ab2-9473-d307f9d35888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83CD8788-7E9F-444F-89ED-77AB122FAE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ProForma to Actuals </vt:lpstr>
      <vt:lpstr>Monthly 2021 Comparison</vt:lpstr>
      <vt:lpstr>2019-2021 All-In</vt:lpstr>
      <vt:lpstr>'2019-2021 All-In'!Print_Area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Kahovec, Nathan</dc:creator>
  <cp:keywords/>
  <dc:description/>
  <cp:lastModifiedBy>Brewster, Stacey (UTC)</cp:lastModifiedBy>
  <cp:revision/>
  <cp:lastPrinted>2021-07-16T19:44:17Z</cp:lastPrinted>
  <dcterms:created xsi:type="dcterms:W3CDTF">2021-07-15T22:12:53Z</dcterms:created>
  <dcterms:modified xsi:type="dcterms:W3CDTF">2021-12-09T19:38:09Z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0x0101006E56B4D1795A2E4DB2F0B01679ED314A00EA77B5ED84937743973E7F67CD421E1E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