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wmf" ContentType="image/x-wmf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pivotTables/pivotTable1.xml" ContentType="application/vnd.openxmlformats-officedocument.spreadsheetml.pivotTabl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charts/colors3.xml" ContentType="application/vnd.ms-office.chartcolorstyle+xml"/>
  <Override PartName="/xl/charts/style3.xml" ContentType="application/vnd.ms-office.chartstyle+xml"/>
  <Override PartName="/xl/charts/chart3.xml" ContentType="application/vnd.openxmlformats-officedocument.drawingml.chart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14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sharedStrings.xml" ContentType="application/vnd.openxmlformats-officedocument.spreadsheetml.sharedStrings+xml"/>
  <Override PartName="/xl/worksheets/sheet15.xml" ContentType="application/vnd.openxmlformats-officedocument.spreadsheetml.workshee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10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4.xml" ContentType="application/vnd.openxmlformats-officedocument.spreadsheetml.externalLink+xml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printerSettings/printerSettings1.bin" ContentType="application/vnd.openxmlformats-officedocument.spreadsheetml.printerSettings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xl/externalLinks/externalLink17.xml" ContentType="application/vnd.openxmlformats-officedocument.spreadsheetml.externalLink+xml"/>
  <Override PartName="/xl/printerSettings/printerSettings5.bin" ContentType="application/vnd.openxmlformats-officedocument.spreadsheetml.printerSettings"/>
  <Override PartName="/xl/externalLinks/externalLink13.xml" ContentType="application/vnd.openxmlformats-officedocument.spreadsheetml.externalLink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xl/externalLinks/externalLink12.xml" ContentType="application/vnd.openxmlformats-officedocument.spreadsheetml.externalLink+xml"/>
  <Override PartName="/xl/printerSettings/printerSettings6.bin" ContentType="application/vnd.openxmlformats-officedocument.spreadsheetml.printerSettings"/>
  <Override PartName="/xl/externalLinks/externalLink11.xml" ContentType="application/vnd.openxmlformats-officedocument.spreadsheetml.externalLink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Sestdpt1.puget.com\soppw\LoadStud\E3 and Cadmus\2023\2023 Decarb study for stipulation o\"/>
    </mc:Choice>
  </mc:AlternateContent>
  <bookViews>
    <workbookView xWindow="0" yWindow="0" windowWidth="23280" windowHeight="11250" firstSheet="1" activeTab="2"/>
  </bookViews>
  <sheets>
    <sheet name="2022-2026budget" sheetId="4" state="hidden" r:id="rId1"/>
    <sheet name="Sept GRC Settlement B" sheetId="21" r:id="rId2"/>
    <sheet name="Dec Settlement B" sheetId="26" r:id="rId3"/>
    <sheet name="Settlement H Constrained area " sheetId="25" r:id="rId4"/>
    <sheet name="working papers" sheetId="12" r:id="rId5"/>
    <sheet name="Scenario Cost Data Summary" sheetId="10" r:id="rId6"/>
    <sheet name="Scenario O&amp;M 2024-2050" sheetId="14" r:id="rId7"/>
    <sheet name="Scenario capex 2024-2050" sheetId="17" r:id="rId8"/>
    <sheet name="Customer summary" sheetId="9" r:id="rId9"/>
    <sheet name="Customer Count Cadmus" sheetId="20" r:id="rId10"/>
    <sheet name="NCC-JBsummary" sheetId="13" state="hidden" r:id="rId11"/>
    <sheet name="20yr breakout - edits" sheetId="3" state="hidden" r:id="rId12"/>
    <sheet name="20 yr breakout-original" sheetId="7" state="hidden" r:id="rId13"/>
    <sheet name="2020 - 20 yr plan" sheetId="1" state="hidden" r:id="rId14"/>
    <sheet name="avg category spend" sheetId="5" state="hidden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</externalReferences>
  <definedNames>
    <definedName name="\a" localSheetId="2">#REF!</definedName>
    <definedName name="\a" localSheetId="7">#REF!</definedName>
    <definedName name="\a">#REF!</definedName>
    <definedName name="\b" localSheetId="2">#REF!</definedName>
    <definedName name="\b" localSheetId="7">#REF!</definedName>
    <definedName name="\b">#REF!</definedName>
    <definedName name="_ASD2" localSheetId="2">#REF!</definedName>
    <definedName name="_ASD2" localSheetId="7">#REF!</definedName>
    <definedName name="_ASD2">#REF!</definedName>
    <definedName name="_xlnm._FilterDatabase" localSheetId="11" hidden="1">'20yr breakout - edits'!$A$1:$V$35</definedName>
    <definedName name="_www1" localSheetId="2" hidden="1">{#N/A,#N/A,FALSE,"schA"}</definedName>
    <definedName name="_www1" hidden="1">{#N/A,#N/A,FALSE,"schA"}</definedName>
    <definedName name="Acq1BookLife">'[1]Thermal Acq Inputs'!$H$46</definedName>
    <definedName name="Acq1CapPer">'[1]Thermal Acq Inputs'!$H$47</definedName>
    <definedName name="Acq1StrartDate">'[1]Thermal Acq Inputs'!$H$48</definedName>
    <definedName name="Acq2BookLife">'[1]Thermal Acq Inputs'!$H$111</definedName>
    <definedName name="Acq2CapPer">'[1]Thermal Acq Inputs'!$H$112</definedName>
    <definedName name="Acq2StartDate">'[1]Thermal Acq Inputs'!$H$113</definedName>
    <definedName name="Acq3BookLife">'[1]Thermal Acq Inputs'!$H$177</definedName>
    <definedName name="Acq3CapPer">'[1]Thermal Acq Inputs'!$H$178</definedName>
    <definedName name="Acq3StartDate">'[1]Thermal Acq Inputs'!$H$179</definedName>
    <definedName name="Acq4BookLife">'[1]Thermal Acq Inputs'!$H$242</definedName>
    <definedName name="Acq4CapPer">'[1]Thermal Acq Inputs'!$H$243</definedName>
    <definedName name="Acq4StartDate">'[1]Thermal Acq Inputs'!$H$244</definedName>
    <definedName name="Acq5BookLife">'[1]Thermal Acq Inputs'!$H$308</definedName>
    <definedName name="Acq5CapPer">'[1]Thermal Acq Inputs'!$H$309</definedName>
    <definedName name="Acq5StartDate">'[1]Thermal Acq Inputs'!$H$310</definedName>
    <definedName name="AcqTherm_01">[1]LPProblem!$C$20</definedName>
    <definedName name="AcqTherm_02">[1]LPProblem!$C$21</definedName>
    <definedName name="AcqTherm_03">[1]LPProblem!$C$22</definedName>
    <definedName name="AcqTherm_04">[1]LPProblem!$C$23</definedName>
    <definedName name="AcqTherm_05">[1]LPProblem!$C$24</definedName>
    <definedName name="AcqWind_01">[1]LPProblem!$C$25</definedName>
    <definedName name="AcqWind_02">[1]LPProblem!$C$26</definedName>
    <definedName name="AcqWind_03">[1]LPProblem!$C$27</definedName>
    <definedName name="AcqWind_04">[1]LPProblem!$C$28</definedName>
    <definedName name="AcqWind_05">[1]LPProblem!$C$29</definedName>
    <definedName name="ActualType" localSheetId="2">#REF!</definedName>
    <definedName name="ActualType" localSheetId="7">#REF!</definedName>
    <definedName name="ActualType">#REF!</definedName>
    <definedName name="adj_rev_temp" localSheetId="2">[2]Sheet1!#REF!</definedName>
    <definedName name="adj_rev_temp" localSheetId="7">[2]Sheet1!#REF!</definedName>
    <definedName name="adj_rev_temp">[2]Sheet1!#REF!</definedName>
    <definedName name="Aero_FOM" localSheetId="2">#REF!</definedName>
    <definedName name="Aero_FOM" localSheetId="7">#REF!</definedName>
    <definedName name="Aero_FOM">#REF!</definedName>
    <definedName name="Aero_Gas_Trans" localSheetId="2">#REF!</definedName>
    <definedName name="Aero_Gas_Trans" localSheetId="7">#REF!</definedName>
    <definedName name="Aero_Gas_Trans">#REF!</definedName>
    <definedName name="Aero_Trans" localSheetId="2">#REF!</definedName>
    <definedName name="Aero_Trans" localSheetId="7">#REF!</definedName>
    <definedName name="Aero_Trans">#REF!</definedName>
    <definedName name="amort_exp" localSheetId="2">[2]Sheet1!#REF!</definedName>
    <definedName name="amort_exp" localSheetId="7">[2]Sheet1!#REF!</definedName>
    <definedName name="amort_exp">[2]Sheet1!#REF!</definedName>
    <definedName name="AS_OF_DATE" localSheetId="2">#REF!</definedName>
    <definedName name="AS_OF_DATE" localSheetId="7">#REF!</definedName>
    <definedName name="AS_OF_DATE">#REF!</definedName>
    <definedName name="ASD" localSheetId="2">#REF!</definedName>
    <definedName name="ASD" localSheetId="7">#REF!</definedName>
    <definedName name="ASD">#REF!</definedName>
    <definedName name="asofdate" localSheetId="2">#REF!</definedName>
    <definedName name="asofdate" localSheetId="7">#REF!</definedName>
    <definedName name="asofdate">#REF!</definedName>
    <definedName name="AssumptionOutput" localSheetId="7">#REF!</definedName>
    <definedName name="AssumptionOutput">#REF!</definedName>
    <definedName name="ASSUMPTIONS" localSheetId="7">#REF!</definedName>
    <definedName name="ASSUMPTIONS">#REF!</definedName>
    <definedName name="balsh1stqtr97" localSheetId="2">'Dec Settlement B'!balsh1stqtr97</definedName>
    <definedName name="balsh1stqtr97">[0]!balsh1stqtr97</definedName>
    <definedName name="balshet2ndqtr" localSheetId="2">'Dec Settlement B'!balshet2ndqtr</definedName>
    <definedName name="balshet2ndqtr">[0]!balshet2ndqtr</definedName>
    <definedName name="Base_Year" localSheetId="2">#REF!</definedName>
    <definedName name="Base_Year" localSheetId="7">#REF!</definedName>
    <definedName name="Base_Year">#REF!</definedName>
    <definedName name="Batteries" localSheetId="2">#REF!</definedName>
    <definedName name="Batteries" localSheetId="7">#REF!</definedName>
    <definedName name="Batteries">#REF!</definedName>
    <definedName name="Batteries_2" localSheetId="2">#REF!</definedName>
    <definedName name="Batteries_2" localSheetId="7">#REF!</definedName>
    <definedName name="Batteries_2">#REF!</definedName>
    <definedName name="BatteriesBookLife" localSheetId="7">#REF!</definedName>
    <definedName name="BatteriesBookLife">#REF!</definedName>
    <definedName name="Battery_FOM" localSheetId="7">#REF!</definedName>
    <definedName name="Battery_FOM">#REF!</definedName>
    <definedName name="BB" localSheetId="7">[2]Sheet1!#REF!</definedName>
    <definedName name="BB">[2]Sheet1!#REF!</definedName>
    <definedName name="BBB" localSheetId="7">[2]Sheet1!#REF!</definedName>
    <definedName name="BBB">[2]Sheet1!#REF!</definedName>
    <definedName name="benrate" localSheetId="2">#REF!</definedName>
    <definedName name="benrate" localSheetId="7">#REF!</definedName>
    <definedName name="benrate">#REF!</definedName>
    <definedName name="BIO_CAP">[3]Assumptions!$M$8</definedName>
    <definedName name="BIO_FOM" localSheetId="2">#REF!</definedName>
    <definedName name="BIO_FOM" localSheetId="7">#REF!</definedName>
    <definedName name="BIO_FOM">#REF!</definedName>
    <definedName name="Bio_RECcredit" localSheetId="2">#REF!</definedName>
    <definedName name="Bio_RECcredit" localSheetId="7">#REF!</definedName>
    <definedName name="Bio_RECcredit">#REF!</definedName>
    <definedName name="Bio_Rev_Esc" localSheetId="2">#REF!</definedName>
    <definedName name="Bio_Rev_Esc" localSheetId="7">#REF!</definedName>
    <definedName name="Bio_Rev_Esc">#REF!</definedName>
    <definedName name="Bio_VOM_Esc" localSheetId="7">#REF!</definedName>
    <definedName name="Bio_VOM_Esc">#REF!</definedName>
    <definedName name="Biomass" localSheetId="7">#REF!</definedName>
    <definedName name="Biomass">#REF!</definedName>
    <definedName name="Biomass_PeakCredit" localSheetId="7">#REF!</definedName>
    <definedName name="Biomass_PeakCredit">#REF!</definedName>
    <definedName name="Biomoss_lineloss">[4]Assumptions!$N$7</definedName>
    <definedName name="BioPTCLastYear" localSheetId="2">#REF!</definedName>
    <definedName name="BioPTCLastYear" localSheetId="7">#REF!</definedName>
    <definedName name="BioPTCLastYear">#REF!</definedName>
    <definedName name="BioPTCLoss" localSheetId="2">#REF!</definedName>
    <definedName name="BioPTCLoss" localSheetId="7">#REF!</definedName>
    <definedName name="BioPTCLoss">#REF!</definedName>
    <definedName name="BndleA">[1]LPProblem!$R$20</definedName>
    <definedName name="BndleB">[1]LPProblem!$R$21</definedName>
    <definedName name="BndleC">[1]LPProblem!$R$22</definedName>
    <definedName name="BndleD">[1]LPProblem!$R$23</definedName>
    <definedName name="BndleE">[1]LPProblem!$R$24</definedName>
    <definedName name="BndleF">[1]LPProblem!$R$25</definedName>
    <definedName name="BndleG">[1]LPProblem!$R$26</definedName>
    <definedName name="BndleH">[1]LPProblem!$R$27</definedName>
    <definedName name="BndleI">[1]LPProblem!$R$28</definedName>
    <definedName name="BndleJ">[1]LPProblem!$R$29</definedName>
    <definedName name="brdepr" localSheetId="2">#REF!</definedName>
    <definedName name="brdepr" localSheetId="7">#REF!</definedName>
    <definedName name="brdepr">#REF!</definedName>
    <definedName name="breval" localSheetId="2">#REF!</definedName>
    <definedName name="breval" localSheetId="7">#REF!</definedName>
    <definedName name="breval">#REF!</definedName>
    <definedName name="brfin" localSheetId="2">#REF!</definedName>
    <definedName name="brfin" localSheetId="7">#REF!</definedName>
    <definedName name="brfin">#REF!</definedName>
    <definedName name="briacst" localSheetId="7">#REF!</definedName>
    <definedName name="briacst">#REF!</definedName>
    <definedName name="briact" localSheetId="7">#REF!</definedName>
    <definedName name="briact">#REF!</definedName>
    <definedName name="briash" localSheetId="7">#REF!</definedName>
    <definedName name="briash">#REF!</definedName>
    <definedName name="bricum" localSheetId="7">#REF!</definedName>
    <definedName name="bricum">#REF!</definedName>
    <definedName name="brimo" localSheetId="7">#REF!</definedName>
    <definedName name="brimo">#REF!</definedName>
    <definedName name="brimw" localSheetId="7">#REF!</definedName>
    <definedName name="brimw">#REF!</definedName>
    <definedName name="brirev" localSheetId="7">#REF!</definedName>
    <definedName name="brirev">#REF!</definedName>
    <definedName name="brisust" localSheetId="7">#REF!</definedName>
    <definedName name="brisust">#REF!</definedName>
    <definedName name="briytd" localSheetId="7">#REF!</definedName>
    <definedName name="briytd">#REF!</definedName>
    <definedName name="broinc" localSheetId="7">#REF!</definedName>
    <definedName name="broinc">#REF!</definedName>
    <definedName name="bromfuel" localSheetId="7">#REF!</definedName>
    <definedName name="bromfuel">#REF!</definedName>
    <definedName name="brshex" localSheetId="7">#REF!</definedName>
    <definedName name="brshex">#REF!</definedName>
    <definedName name="Budget1997" localSheetId="2">'Dec Settlement B'!Budget1997</definedName>
    <definedName name="Budget1997">[0]!Budget1997</definedName>
    <definedName name="bun" localSheetId="2">#REF!</definedName>
    <definedName name="bun" localSheetId="7">#REF!</definedName>
    <definedName name="bun">#REF!</definedName>
    <definedName name="BusiLineexp" localSheetId="2">'Dec Settlement B'!BusiLineexp</definedName>
    <definedName name="BusiLineexp">[0]!BusiLineexp</definedName>
    <definedName name="BUV" localSheetId="2">#REF!</definedName>
    <definedName name="BUV" localSheetId="7">#REF!</definedName>
    <definedName name="BUV">#REF!</definedName>
    <definedName name="CapacityNeed" localSheetId="2">#REF!</definedName>
    <definedName name="CapacityNeed" localSheetId="7">#REF!</definedName>
    <definedName name="CapacityNeed">#REF!</definedName>
    <definedName name="capandrates" localSheetId="2">'Dec Settlement B'!capandrates</definedName>
    <definedName name="capandrates">[0]!capandrates</definedName>
    <definedName name="CapEx_ITC" localSheetId="2">#REF!</definedName>
    <definedName name="CapEx_ITC" localSheetId="7">#REF!</definedName>
    <definedName name="CapEx_ITC">#REF!</definedName>
    <definedName name="CapEx_ITC_Wind3">'[1]Wind Acq Inputs'!$J$128</definedName>
    <definedName name="CapEx_ITC_Wind4">'[1]Wind Acq Inputs'!$J$167</definedName>
    <definedName name="CapexEsc" localSheetId="2">#REF!</definedName>
    <definedName name="CapexEsc" localSheetId="7">#REF!</definedName>
    <definedName name="CapexEsc">#REF!</definedName>
    <definedName name="CaseDescription" localSheetId="2">#REF!</definedName>
    <definedName name="CaseDescription" localSheetId="7">#REF!</definedName>
    <definedName name="CaseDescription">#REF!</definedName>
    <definedName name="CBWorkbookPriority" hidden="1">-1894858854</definedName>
    <definedName name="CCCT" localSheetId="2">#REF!</definedName>
    <definedName name="CCCT" localSheetId="7">#REF!</definedName>
    <definedName name="CCCT">#REF!</definedName>
    <definedName name="CCGT_East_Rev_Esc" localSheetId="2">#REF!</definedName>
    <definedName name="CCGT_East_Rev_Esc" localSheetId="7">#REF!</definedName>
    <definedName name="CCGT_East_Rev_Esc">#REF!</definedName>
    <definedName name="CCGT_East_VOM_Esc" localSheetId="7">#REF!</definedName>
    <definedName name="CCGT_East_VOM_Esc">#REF!</definedName>
    <definedName name="CCGT_FOM" localSheetId="7">#REF!</definedName>
    <definedName name="CCGT_FOM">#REF!</definedName>
    <definedName name="CCGT_FOR" localSheetId="7">#REF!</definedName>
    <definedName name="CCGT_FOR">#REF!</definedName>
    <definedName name="CCGT_Rev_Esc" localSheetId="7">#REF!</definedName>
    <definedName name="CCGT_Rev_Esc">#REF!</definedName>
    <definedName name="CCGT_VOM_Esc" localSheetId="7">#REF!</definedName>
    <definedName name="CCGT_VOM_Esc">#REF!</definedName>
    <definedName name="CCGTeast_FOM" localSheetId="7">#REF!</definedName>
    <definedName name="CCGTeast_FOM">#REF!</definedName>
    <definedName name="Choices_Wrapper" localSheetId="2">'Dec Settlement B'!Choices_Wrapper</definedName>
    <definedName name="Choices_Wrapper">[0]!Choices_Wrapper</definedName>
    <definedName name="Coal_PeakCredit" localSheetId="2">#REF!</definedName>
    <definedName name="Coal_PeakCredit" localSheetId="7">#REF!</definedName>
    <definedName name="Coal_PeakCredit">#REF!</definedName>
    <definedName name="Coal_Prices">[5]Summary!$A$49</definedName>
    <definedName name="CoalPropTaxRate" localSheetId="2">#REF!</definedName>
    <definedName name="CoalPropTaxRate" localSheetId="7">#REF!</definedName>
    <definedName name="CoalPropTaxRate">#REF!</definedName>
    <definedName name="Colstrip_Add_Share">'[4]Colstrip Inputs'!$M$199</definedName>
    <definedName name="common" localSheetId="2">#REF!</definedName>
    <definedName name="common" localSheetId="7">#REF!</definedName>
    <definedName name="common">#REF!</definedName>
    <definedName name="Common_Lbr12" localSheetId="2">#REF!</definedName>
    <definedName name="Common_Lbr12" localSheetId="7">#REF!</definedName>
    <definedName name="Common_Lbr12">#REF!</definedName>
    <definedName name="Common_Lbr34" localSheetId="2">#REF!</definedName>
    <definedName name="Common_Lbr34" localSheetId="7">#REF!</definedName>
    <definedName name="Common_Lbr34">#REF!</definedName>
    <definedName name="Common_TB12" localSheetId="7">#REF!</definedName>
    <definedName name="Common_TB12">#REF!</definedName>
    <definedName name="Common_TB34" localSheetId="7">#REF!</definedName>
    <definedName name="Common_TB34">#REF!</definedName>
    <definedName name="Common12" localSheetId="7">#REF!</definedName>
    <definedName name="Common12">#REF!</definedName>
    <definedName name="Common34" localSheetId="7">#REF!</definedName>
    <definedName name="Common34">#REF!</definedName>
    <definedName name="Commoncost">[6]Sheet2!$B$12</definedName>
    <definedName name="Commoncost1">[6]Sheet2!$C$12</definedName>
    <definedName name="cono_yes" localSheetId="2">[2]Sheet1!#REF!</definedName>
    <definedName name="cono_yes" localSheetId="7">[2]Sheet1!#REF!</definedName>
    <definedName name="cono_yes">[2]Sheet1!#REF!</definedName>
    <definedName name="Constraint1" localSheetId="2">#REF!</definedName>
    <definedName name="Constraint1" localSheetId="7">#REF!</definedName>
    <definedName name="Constraint1">#REF!</definedName>
    <definedName name="Constraint2" localSheetId="2">#REF!</definedName>
    <definedName name="Constraint2" localSheetId="7">#REF!</definedName>
    <definedName name="Constraint2">#REF!</definedName>
    <definedName name="Constraint3" localSheetId="2">#REF!</definedName>
    <definedName name="Constraint3" localSheetId="7">#REF!</definedName>
    <definedName name="Constraint3">#REF!</definedName>
    <definedName name="Constraint4" localSheetId="7">#REF!</definedName>
    <definedName name="Constraint4">#REF!</definedName>
    <definedName name="Constraint5" localSheetId="7">#REF!</definedName>
    <definedName name="Constraint5">#REF!</definedName>
    <definedName name="Constraint6" localSheetId="7">#REF!</definedName>
    <definedName name="Constraint6">#REF!</definedName>
    <definedName name="Contract_FOM" localSheetId="7">#REF!</definedName>
    <definedName name="Contract_FOM">#REF!</definedName>
    <definedName name="ConversionFactor" localSheetId="7">#REF!</definedName>
    <definedName name="ConversionFactor">#REF!</definedName>
    <definedName name="Costdebt" localSheetId="7">#REF!</definedName>
    <definedName name="Costdebt">#REF!</definedName>
    <definedName name="costeq" localSheetId="7">#REF!</definedName>
    <definedName name="costeq">#REF!</definedName>
    <definedName name="costpref" localSheetId="7">#REF!</definedName>
    <definedName name="costpref">#REF!</definedName>
    <definedName name="CostSwitch" localSheetId="7">#REF!</definedName>
    <definedName name="CostSwitch">#REF!</definedName>
    <definedName name="Create_Easton_Cost_Report" localSheetId="7">[5]!Create_Easton_Cost_Report</definedName>
    <definedName name="Create_Easton_Cost_Report">[5]!Create_Easton_Cost_Report</definedName>
    <definedName name="CreditTable" localSheetId="2">#REF!</definedName>
    <definedName name="CreditTable" localSheetId="7">#REF!</definedName>
    <definedName name="CreditTable">#REF!</definedName>
    <definedName name="crit" localSheetId="2">#REF!</definedName>
    <definedName name="crit" localSheetId="7">#REF!</definedName>
    <definedName name="crit">#REF!</definedName>
    <definedName name="CSIssue" localSheetId="2">#REF!</definedName>
    <definedName name="CSIssue" localSheetId="7">#REF!</definedName>
    <definedName name="CSIssue">#REF!</definedName>
    <definedName name="ctacst" localSheetId="7">#REF!</definedName>
    <definedName name="ctacst">#REF!</definedName>
    <definedName name="ctact" localSheetId="7">#REF!</definedName>
    <definedName name="ctact">#REF!</definedName>
    <definedName name="ctash" localSheetId="7">#REF!</definedName>
    <definedName name="ctash">#REF!</definedName>
    <definedName name="ctgcum" localSheetId="7">#REF!</definedName>
    <definedName name="ctgcum">#REF!</definedName>
    <definedName name="ctgmo" localSheetId="7">#REF!</definedName>
    <definedName name="ctgmo">#REF!</definedName>
    <definedName name="ctgmw" localSheetId="7">#REF!</definedName>
    <definedName name="ctgmw">#REF!</definedName>
    <definedName name="ctrev" localSheetId="7">#REF!</definedName>
    <definedName name="ctrev">#REF!</definedName>
    <definedName name="ctsust" localSheetId="7">#REF!</definedName>
    <definedName name="ctsust">#REF!</definedName>
    <definedName name="ctytd" localSheetId="7">#REF!</definedName>
    <definedName name="ctytd">#REF!</definedName>
    <definedName name="CurveNumbers" localSheetId="2">'[7]Forward Curves'!#REF!</definedName>
    <definedName name="CurveNumbers" localSheetId="7">'[7]Forward Curves'!#REF!</definedName>
    <definedName name="CurveNumbers">'[7]Forward Curves'!#REF!</definedName>
    <definedName name="dasfjakl" localSheetId="2">#REF!</definedName>
    <definedName name="dasfjakl" localSheetId="7">#REF!</definedName>
    <definedName name="dasfjakl">#REF!</definedName>
    <definedName name="data">[8]log!$A$2:$D$512</definedName>
    <definedName name="DE">[1]LPProblem!$K$39</definedName>
    <definedName name="Debt">[6]Sheet3!$B$2</definedName>
    <definedName name="Debtcost">[6]Sheet2!$B$10</definedName>
    <definedName name="Debtcost1">[6]Sheet2!$C$10</definedName>
    <definedName name="DebtPerc" localSheetId="2">#REF!</definedName>
    <definedName name="DebtPerc" localSheetId="7">#REF!</definedName>
    <definedName name="DebtPerc">#REF!</definedName>
    <definedName name="decomm_a" localSheetId="2">[2]Sheet1!#REF!</definedName>
    <definedName name="decomm_a" localSheetId="7">[2]Sheet1!#REF!</definedName>
    <definedName name="decomm_a">[2]Sheet1!#REF!</definedName>
    <definedName name="decomm_b" localSheetId="7">[2]Sheet1!#REF!</definedName>
    <definedName name="decomm_b">[2]Sheet1!#REF!</definedName>
    <definedName name="def_tax_adder" localSheetId="7">[2]Sheet1!#REF!</definedName>
    <definedName name="def_tax_adder">[2]Sheet1!#REF!</definedName>
    <definedName name="DemandResponse" localSheetId="7">[4]LPProblem!#REF!</definedName>
    <definedName name="DemandResponse">[4]LPProblem!#REF!</definedName>
    <definedName name="DemandResponse1">[1]LPProblem!$U$20</definedName>
    <definedName name="DemandResponse2">[1]LPProblem!$U$21</definedName>
    <definedName name="DemandResponse3">[1]LPProblem!$U$22</definedName>
    <definedName name="DemandResponse4">[1]LPProblem!$U$23</definedName>
    <definedName name="DemandResponse5">[1]LPProblem!$U$24</definedName>
    <definedName name="Deprate">[9]Deprate!$A:$V</definedName>
    <definedName name="Depreciation" localSheetId="2">'Dec Settlement B'!Depreciation</definedName>
    <definedName name="Depreciation">[0]!Depreciation</definedName>
    <definedName name="DetailData" localSheetId="2">#REF!</definedName>
    <definedName name="DetailData" localSheetId="7">#REF!</definedName>
    <definedName name="DetailData">#REF!</definedName>
    <definedName name="df" localSheetId="2">[10]Assumptions!#REF!</definedName>
    <definedName name="df" localSheetId="7">[10]Assumptions!#REF!</definedName>
    <definedName name="df">[10]Assumptions!#REF!</definedName>
    <definedName name="DFDelta" localSheetId="2">#REF!</definedName>
    <definedName name="DFDelta" localSheetId="7">#REF!</definedName>
    <definedName name="DFDelta">#REF!</definedName>
    <definedName name="DFPurchase" localSheetId="2">#REF!</definedName>
    <definedName name="DFPurchase" localSheetId="7">#REF!</definedName>
    <definedName name="DFPurchase">#REF!</definedName>
    <definedName name="DivRate" localSheetId="2">#REF!</definedName>
    <definedName name="DivRate" localSheetId="7">#REF!</definedName>
    <definedName name="DivRate">#REF!</definedName>
    <definedName name="DJE" localSheetId="7">#REF!</definedName>
    <definedName name="DJE">#REF!</definedName>
    <definedName name="drate_nuc" localSheetId="2">[2]Sheet1!#REF!</definedName>
    <definedName name="drate_nuc" localSheetId="7">[2]Sheet1!#REF!</definedName>
    <definedName name="drate_nuc">[2]Sheet1!#REF!</definedName>
    <definedName name="drate_oth_new" localSheetId="2">[2]Sheet1!#REF!</definedName>
    <definedName name="drate_oth_new" localSheetId="7">[2]Sheet1!#REF!</definedName>
    <definedName name="drate_oth_new">[2]Sheet1!#REF!</definedName>
    <definedName name="DSR">[1]LPProblem!$R$20:$R$29</definedName>
    <definedName name="DSR_PeakCredit" localSheetId="2">#REF!</definedName>
    <definedName name="DSR_PeakCredit" localSheetId="7">#REF!</definedName>
    <definedName name="DSR_PeakCredit">#REF!</definedName>
    <definedName name="DSRTotal" localSheetId="2">#REF!</definedName>
    <definedName name="DSRTotal" localSheetId="7">#REF!</definedName>
    <definedName name="DSRTotal">#REF!</definedName>
    <definedName name="EffTaxRate" localSheetId="2">#REF!</definedName>
    <definedName name="EffTaxRate" localSheetId="7">#REF!</definedName>
    <definedName name="EffTaxRate">#REF!</definedName>
    <definedName name="emc797act" localSheetId="2">'Dec Settlement B'!emc797act</definedName>
    <definedName name="emc797act">[0]!emc797act</definedName>
    <definedName name="EMC797sum" localSheetId="2">'Dec Settlement B'!EMC797sum</definedName>
    <definedName name="EMC797sum">[0]!EMC797sum</definedName>
    <definedName name="EMC97budget" localSheetId="2">'Dec Settlement B'!EMC97budget</definedName>
    <definedName name="EMC97budget">[0]!EMC97budget</definedName>
    <definedName name="EMCeva2ndqtr" localSheetId="2">'Dec Settlement B'!EMCeva2ndqtr</definedName>
    <definedName name="EMCeva2ndqtr">[0]!EMCeva2ndqtr</definedName>
    <definedName name="emissallo" localSheetId="2">'Dec Settlement B'!emissallo</definedName>
    <definedName name="emissallo">[0]!emissallo</definedName>
    <definedName name="emp_ann_pct" localSheetId="2">[2]Sheet1!#REF!</definedName>
    <definedName name="emp_ann_pct" localSheetId="7">[2]Sheet1!#REF!</definedName>
    <definedName name="emp_ann_pct">[2]Sheet1!#REF!</definedName>
    <definedName name="EndDate" localSheetId="2">#REF!</definedName>
    <definedName name="EndDate" localSheetId="7">#REF!</definedName>
    <definedName name="EndDate">#REF!</definedName>
    <definedName name="ener_lp4" localSheetId="2">[2]Sheet1!#REF!</definedName>
    <definedName name="ener_lp4" localSheetId="7">[2]Sheet1!#REF!</definedName>
    <definedName name="ener_lp4">[2]Sheet1!#REF!</definedName>
    <definedName name="ener_lp5" localSheetId="2">[2]Sheet1!#REF!</definedName>
    <definedName name="ener_lp5" localSheetId="7">[2]Sheet1!#REF!</definedName>
    <definedName name="ener_lp5">[2]Sheet1!#REF!</definedName>
    <definedName name="ener_oth" localSheetId="2">[2]Sheet1!#REF!</definedName>
    <definedName name="ener_oth" localSheetId="7">[2]Sheet1!#REF!</definedName>
    <definedName name="ener_oth">[2]Sheet1!#REF!</definedName>
    <definedName name="ener_res" localSheetId="2">[2]Sheet1!#REF!</definedName>
    <definedName name="ener_res" localSheetId="7">[2]Sheet1!#REF!</definedName>
    <definedName name="ener_res">[2]Sheet1!#REF!</definedName>
    <definedName name="enercost" localSheetId="2">[2]Sheet1!#REF!</definedName>
    <definedName name="enercost" localSheetId="7">[2]Sheet1!#REF!</definedName>
    <definedName name="enercost">[2]Sheet1!#REF!</definedName>
    <definedName name="EPMWorkbookOptions_1">"hgEAAB+LCAAAAAAABACFkD9rwzAQR/dCv4PQHstuoUOwlaFdCg0uDbRZL/LZFnEkc7pE/vgVISn5M3R9vMePu3Ix7QZxQArWu0oWWS4FOuMb67pK7rmdFS9yoR8fyh9P243323rkpAaROhfmU7CV7JnHuVIxxiw+Z5469ZTnhVovP1amxx3MrAsMzqD8q5r/K5lWhSi/sCUMfe3qEZ1uYQhYqmt49F4HBHoDhtqt4IBn8xYf3fMtn+QZDWOj"</definedName>
    <definedName name="EPMWorkbookOptions_2" hidden="1">"mfZJvufXemy0gRGnCzOenPfwDWRhM+ASqUvlaf+Op1eqm1/qX0N0MeyGAQAA"</definedName>
    <definedName name="eq_employees" localSheetId="2">[2]Sheet1!#REF!</definedName>
    <definedName name="eq_employees" localSheetId="7">[2]Sheet1!#REF!</definedName>
    <definedName name="eq_employees">[2]Sheet1!#REF!</definedName>
    <definedName name="EquityCost" localSheetId="2">#REF!</definedName>
    <definedName name="EquityCost" localSheetId="7">#REF!</definedName>
    <definedName name="EquityCost">#REF!</definedName>
    <definedName name="EquityPerc" localSheetId="2">#REF!</definedName>
    <definedName name="EquityPerc" localSheetId="7">#REF!</definedName>
    <definedName name="EquityPerc">#REF!</definedName>
    <definedName name="Exch_FOM" localSheetId="2">#REF!</definedName>
    <definedName name="Exch_FOM" localSheetId="7">#REF!</definedName>
    <definedName name="Exch_FOM">#REF!</definedName>
    <definedName name="ExpectedCost_20yr" localSheetId="7">#REF!</definedName>
    <definedName name="ExpectedCost_20yr">#REF!</definedName>
    <definedName name="ext_funds" localSheetId="2">[2]Sheet1!#REF!</definedName>
    <definedName name="ext_funds" localSheetId="7">[2]Sheet1!#REF!</definedName>
    <definedName name="ext_funds">[2]Sheet1!#REF!</definedName>
    <definedName name="f_needs" localSheetId="2">[2]Sheet1!#REF!</definedName>
    <definedName name="f_needs" localSheetId="7">[2]Sheet1!#REF!</definedName>
    <definedName name="f_needs">[2]Sheet1!#REF!</definedName>
    <definedName name="f_sources" localSheetId="2">[2]Sheet1!#REF!</definedName>
    <definedName name="f_sources" localSheetId="7">[2]Sheet1!#REF!</definedName>
    <definedName name="f_sources">[2]Sheet1!#REF!</definedName>
    <definedName name="fas_106_ret" localSheetId="2">[2]Sheet1!#REF!</definedName>
    <definedName name="fas_106_ret" localSheetId="7">[2]Sheet1!#REF!</definedName>
    <definedName name="fas_106_ret">[2]Sheet1!#REF!</definedName>
    <definedName name="FedTaxRate" localSheetId="2">#REF!</definedName>
    <definedName name="FedTaxRate" localSheetId="7">#REF!</definedName>
    <definedName name="FedTaxRate">#REF!</definedName>
    <definedName name="Field_Names">[5]MC1!$V$3</definedName>
    <definedName name="fincosts" localSheetId="2">'Dec Settlement B'!fincosts</definedName>
    <definedName name="fincosts">[0]!fincosts</definedName>
    <definedName name="FinDecisionBio" localSheetId="2">#REF!</definedName>
    <definedName name="FinDecisionBio" localSheetId="7">#REF!</definedName>
    <definedName name="FinDecisionBio">#REF!</definedName>
    <definedName name="FinDecisionWind" localSheetId="2">#REF!</definedName>
    <definedName name="FinDecisionWind" localSheetId="7">#REF!</definedName>
    <definedName name="FinDecisionWind">#REF!</definedName>
    <definedName name="FixedPPA_01">[1]LPProblem!$C$30</definedName>
    <definedName name="FixedPPA_02">[1]LPProblem!$C$31</definedName>
    <definedName name="FixedPPA_03">[1]LPProblem!$C$32</definedName>
    <definedName name="FixedPPA_04">[1]LPProblem!$C$33</definedName>
    <definedName name="FixedPPA_05">[1]LPProblem!$C$34</definedName>
    <definedName name="FixedPPA_06">[1]LPProblem!$C$35</definedName>
    <definedName name="FixedPPA_07">[1]LPProblem!$C$36</definedName>
    <definedName name="FixedPPA_08">[1]LPProblem!$C$37</definedName>
    <definedName name="FixedPPA_09">[1]LPProblem!$C$38</definedName>
    <definedName name="FixedPPA_10">[1]LPProblem!$C$39</definedName>
    <definedName name="FixedPPA_PeakCredit" localSheetId="2">#REF!</definedName>
    <definedName name="FixedPPA_PeakCredit" localSheetId="7">#REF!</definedName>
    <definedName name="FixedPPA_PeakCredit">#REF!</definedName>
    <definedName name="FixedPPA1_CapPer">'[1]Fixed Price PPA Inputs'!$C$25</definedName>
    <definedName name="FixedPPA1_RECcredit">'[1]Fixed Price PPA Inputs'!$C$26</definedName>
    <definedName name="FixedPPA1_RPSMult">'[1]Fixed Price PPA Inputs'!$C$27</definedName>
    <definedName name="FixedPPA10_CapPer">'[1]Fixed Price PPA Inputs'!$C$304</definedName>
    <definedName name="FixedPPA10_RECcredit">'[1]Fixed Price PPA Inputs'!$C$305</definedName>
    <definedName name="FixedPPA10_RPSMult">'[1]Fixed Price PPA Inputs'!$C$306</definedName>
    <definedName name="FixedPPA2_CapPer">'[1]Fixed Price PPA Inputs'!$C$56</definedName>
    <definedName name="FixedPPA2_RECcredit">'[1]Fixed Price PPA Inputs'!$C$57</definedName>
    <definedName name="FixedPPA2_RPSMult">'[1]Fixed Price PPA Inputs'!$C$58</definedName>
    <definedName name="FixedPPA3_CapPer">'[1]Fixed Price PPA Inputs'!$C$87</definedName>
    <definedName name="FixedPPA3_RECcredit">'[1]Fixed Price PPA Inputs'!$C$88</definedName>
    <definedName name="FixedPPA3_RPSMult">'[1]Fixed Price PPA Inputs'!$C$89</definedName>
    <definedName name="FixedPPA4_CapPer">'[1]Fixed Price PPA Inputs'!$C$118</definedName>
    <definedName name="FixedPPA4_RECcredit">'[1]Fixed Price PPA Inputs'!$C$119</definedName>
    <definedName name="FixedPPA4_RPSMult">'[1]Fixed Price PPA Inputs'!$C$120</definedName>
    <definedName name="FixedPPA5_CapPer">'[1]Fixed Price PPA Inputs'!$C$149</definedName>
    <definedName name="FixedPPA5_RECcredit">'[1]Fixed Price PPA Inputs'!$C$150</definedName>
    <definedName name="FixedPPA5_RPSMult">'[1]Fixed Price PPA Inputs'!$C$151</definedName>
    <definedName name="FixedPPA6_CapPer">'[1]Fixed Price PPA Inputs'!$C$180</definedName>
    <definedName name="FixedPPA6_RECcredit">'[1]Fixed Price PPA Inputs'!$C$181</definedName>
    <definedName name="FixedPPA6_RPSMult">'[1]Fixed Price PPA Inputs'!$C$182</definedName>
    <definedName name="FixedPPA7_CapPer">'[1]Fixed Price PPA Inputs'!$C$211</definedName>
    <definedName name="FixedPPA7_RECcredit">'[1]Fixed Price PPA Inputs'!$C$212</definedName>
    <definedName name="FixedPPA7_RPSMult">'[1]Fixed Price PPA Inputs'!$C$213</definedName>
    <definedName name="FixedPPA8_CapPer">'[1]Fixed Price PPA Inputs'!$C$242</definedName>
    <definedName name="FixedPPA8_RECcredit">'[1]Fixed Price PPA Inputs'!$C$243</definedName>
    <definedName name="FixedPPA8_RPSMult">'[1]Fixed Price PPA Inputs'!$C$244</definedName>
    <definedName name="FixedPPA9_CapPer">'[1]Fixed Price PPA Inputs'!$C$273</definedName>
    <definedName name="FixedPPA9_RECcredit">'[1]Fixed Price PPA Inputs'!$C$274</definedName>
    <definedName name="FixedPPA9_RPSMult">'[1]Fixed Price PPA Inputs'!$C$275</definedName>
    <definedName name="FixPPA10IDSwitch">'[1]Fixed Price PPA Inputs'!$C$307</definedName>
    <definedName name="FixPPA1IDSwitch">'[1]Fixed Price PPA Inputs'!$C$28</definedName>
    <definedName name="FixPPA2IDSwitch">'[1]Fixed Price PPA Inputs'!$C$59</definedName>
    <definedName name="FixPPA3IDSwitch">'[1]Fixed Price PPA Inputs'!$C$90</definedName>
    <definedName name="FixPPA4IDSwitch">'[1]Fixed Price PPA Inputs'!$C$121</definedName>
    <definedName name="FixPPA5IDSwitch">'[1]Fixed Price PPA Inputs'!$C$152</definedName>
    <definedName name="FixPPA6IDSwitch">'[1]Fixed Price PPA Inputs'!$C$183</definedName>
    <definedName name="FixPPA7IDSwitch">'[1]Fixed Price PPA Inputs'!$C$214</definedName>
    <definedName name="FixPPA8IDSwitch">'[1]Fixed Price PPA Inputs'!$C$245</definedName>
    <definedName name="FixPPA9IDSwitch">'[1]Fixed Price PPA Inputs'!$C$276</definedName>
    <definedName name="Flow4_PeakCredit" localSheetId="2">#REF!</definedName>
    <definedName name="Flow4_PeakCredit" localSheetId="7">#REF!</definedName>
    <definedName name="Flow4_PeakCredit">#REF!</definedName>
    <definedName name="Flow6_PeakCredit" localSheetId="2">#REF!</definedName>
    <definedName name="Flow6_PeakCredit" localSheetId="7">#REF!</definedName>
    <definedName name="Flow6_PeakCredit">#REF!</definedName>
    <definedName name="FlowBatteryBookLife">[11]Assumptions!$C$35</definedName>
    <definedName name="flowchart" localSheetId="2">'Dec Settlement B'!flowchart</definedName>
    <definedName name="flowchart">[0]!flowchart</definedName>
    <definedName name="FOMEsc" localSheetId="2">#REF!</definedName>
    <definedName name="FOMEsc" localSheetId="7">#REF!</definedName>
    <definedName name="FOMEsc">#REF!</definedName>
    <definedName name="Forecast" localSheetId="2">#REF!</definedName>
    <definedName name="Forecast" localSheetId="7">#REF!</definedName>
    <definedName name="Forecast">#REF!</definedName>
    <definedName name="Frame_FOM" localSheetId="2">#REF!</definedName>
    <definedName name="Frame_FOM" localSheetId="7">#REF!</definedName>
    <definedName name="Frame_FOM">#REF!</definedName>
    <definedName name="fuel_ferc" localSheetId="2">[2]Sheet1!#REF!</definedName>
    <definedName name="fuel_ferc" localSheetId="7">[2]Sheet1!#REF!</definedName>
    <definedName name="fuel_ferc">[2]Sheet1!#REF!</definedName>
    <definedName name="fuel_lp4" localSheetId="2">[2]Sheet1!#REF!</definedName>
    <definedName name="fuel_lp4" localSheetId="7">[2]Sheet1!#REF!</definedName>
    <definedName name="fuel_lp4">[2]Sheet1!#REF!</definedName>
    <definedName name="fuel_lp5" localSheetId="2">[2]Sheet1!#REF!</definedName>
    <definedName name="fuel_lp5" localSheetId="7">[2]Sheet1!#REF!</definedName>
    <definedName name="fuel_lp5">[2]Sheet1!#REF!</definedName>
    <definedName name="fuel_oth" localSheetId="2">[2]Sheet1!#REF!</definedName>
    <definedName name="fuel_oth" localSheetId="7">[2]Sheet1!#REF!</definedName>
    <definedName name="fuel_oth">[2]Sheet1!#REF!</definedName>
    <definedName name="fuel_puc" localSheetId="7">[2]Sheet1!#REF!</definedName>
    <definedName name="fuel_puc">[2]Sheet1!#REF!</definedName>
    <definedName name="fuel_res" localSheetId="7">[2]Sheet1!#REF!</definedName>
    <definedName name="fuel_res">[2]Sheet1!#REF!</definedName>
    <definedName name="fuel_ugi" localSheetId="7">[2]Sheet1!#REF!</definedName>
    <definedName name="fuel_ugi">[2]Sheet1!#REF!</definedName>
    <definedName name="Fuel_Unit">[5]MC1!$V$4:$AG$11</definedName>
    <definedName name="Fuelexp" localSheetId="2">'Dec Settlement B'!Fuelexp</definedName>
    <definedName name="Fuelexp">[0]!Fuelexp</definedName>
    <definedName name="Gas_Prices">[5]Summary!$A$142</definedName>
    <definedName name="GAS_TRANSPORT_CCGT" localSheetId="2">#REF!</definedName>
    <definedName name="GAS_TRANSPORT_CCGT" localSheetId="7">#REF!</definedName>
    <definedName name="GAS_TRANSPORT_CCGT">#REF!</definedName>
    <definedName name="GasTranspEsc" localSheetId="2">#REF!</definedName>
    <definedName name="GasTranspEsc" localSheetId="7">#REF!</definedName>
    <definedName name="GasTranspEsc">#REF!</definedName>
    <definedName name="gen_emp_red" localSheetId="2">[2]Sheet1!#REF!</definedName>
    <definedName name="gen_emp_red" localSheetId="7">[2]Sheet1!#REF!</definedName>
    <definedName name="gen_emp_red">[2]Sheet1!#REF!</definedName>
    <definedName name="Generic_Resources" localSheetId="2">#REF!</definedName>
    <definedName name="Generic_Resources" localSheetId="7">#REF!</definedName>
    <definedName name="Generic_Resources">#REF!</definedName>
    <definedName name="GenRec20" localSheetId="2">#REF!</definedName>
    <definedName name="GenRec20" localSheetId="7">#REF!</definedName>
    <definedName name="GenRec20">#REF!</definedName>
    <definedName name="GenRec5" localSheetId="2">#REF!</definedName>
    <definedName name="GenRec5" localSheetId="7">#REF!</definedName>
    <definedName name="GenRec5">#REF!</definedName>
    <definedName name="Geo_RECcredit" localSheetId="7">#REF!</definedName>
    <definedName name="Geo_RECcredit">#REF!</definedName>
    <definedName name="ghr12_rate_up" localSheetId="7">[2]Sheet1!#REF!</definedName>
    <definedName name="ghr12_rate_up">[2]Sheet1!#REF!</definedName>
    <definedName name="ghr66_rate_up" localSheetId="7">[2]Sheet1!#REF!</definedName>
    <definedName name="ghr66_rate_up">[2]Sheet1!#REF!</definedName>
    <definedName name="ghsl_rate_up" localSheetId="7">[2]Sheet1!#REF!</definedName>
    <definedName name="ghsl_rate_up">[2]Sheet1!#REF!</definedName>
    <definedName name="ghugi_rate_up" localSheetId="7">[2]Sheet1!#REF!</definedName>
    <definedName name="ghugi_rate_up">[2]Sheet1!#REF!</definedName>
    <definedName name="GrifCallData" localSheetId="2">#REF!</definedName>
    <definedName name="GrifCallData" localSheetId="7">#REF!</definedName>
    <definedName name="GrifCallData">#REF!</definedName>
    <definedName name="GrifDuctData" localSheetId="2">#REF!</definedName>
    <definedName name="GrifDuctData" localSheetId="7">#REF!</definedName>
    <definedName name="GrifDuctData">#REF!</definedName>
    <definedName name="GrifGenData" localSheetId="2">#REF!</definedName>
    <definedName name="GrifGenData" localSheetId="7">#REF!</definedName>
    <definedName name="GrifGenData">#REF!</definedName>
    <definedName name="grtax" localSheetId="7">#REF!</definedName>
    <definedName name="grtax">#REF!</definedName>
    <definedName name="GTInsRate" localSheetId="7">#REF!</definedName>
    <definedName name="GTInsRate">#REF!</definedName>
    <definedName name="GTratio" localSheetId="7">#REF!</definedName>
    <definedName name="GTratio">#REF!</definedName>
    <definedName name="hhcum" localSheetId="7">#REF!</definedName>
    <definedName name="hhcum">#REF!</definedName>
    <definedName name="hhmo" localSheetId="7">#REF!</definedName>
    <definedName name="hhmo">#REF!</definedName>
    <definedName name="hhmw" localSheetId="7">#REF!</definedName>
    <definedName name="hhmw">#REF!</definedName>
    <definedName name="hhydact" localSheetId="7">#REF!</definedName>
    <definedName name="hhydact">#REF!</definedName>
    <definedName name="hhytd" localSheetId="7">#REF!</definedName>
    <definedName name="hhytd">#REF!</definedName>
    <definedName name="hltacst" localSheetId="7">#REF!</definedName>
    <definedName name="hltacst">#REF!</definedName>
    <definedName name="hltact" localSheetId="7">#REF!</definedName>
    <definedName name="hltact">#REF!</definedName>
    <definedName name="hltash" localSheetId="7">#REF!</definedName>
    <definedName name="hltash">#REF!</definedName>
    <definedName name="hltcum" localSheetId="7">#REF!</definedName>
    <definedName name="hltcum">#REF!</definedName>
    <definedName name="hltmo" localSheetId="7">#REF!</definedName>
    <definedName name="hltmo">#REF!</definedName>
    <definedName name="hltmw" localSheetId="7">#REF!</definedName>
    <definedName name="hltmw">#REF!</definedName>
    <definedName name="hltrev" localSheetId="7">#REF!</definedName>
    <definedName name="hltrev">#REF!</definedName>
    <definedName name="hltsust" localSheetId="7">#REF!</definedName>
    <definedName name="hltsust">#REF!</definedName>
    <definedName name="hltytd" localSheetId="7">#REF!</definedName>
    <definedName name="hltytd">#REF!</definedName>
    <definedName name="holidays" localSheetId="7">#REF!</definedName>
    <definedName name="holidays">#REF!</definedName>
    <definedName name="hydacst" localSheetId="7">#REF!</definedName>
    <definedName name="hydacst">#REF!</definedName>
    <definedName name="hydash" localSheetId="7">#REF!</definedName>
    <definedName name="hydash">#REF!</definedName>
    <definedName name="hydrev" localSheetId="7">#REF!</definedName>
    <definedName name="hydrev">#REF!</definedName>
    <definedName name="Hydro_PeakCredit" localSheetId="7">#REF!</definedName>
    <definedName name="Hydro_PeakCredit">#REF!</definedName>
    <definedName name="hydsust" localSheetId="7">#REF!</definedName>
    <definedName name="hydsust">#REF!</definedName>
    <definedName name="IDN" localSheetId="7">#REF!</definedName>
    <definedName name="IDN">#REF!</definedName>
    <definedName name="IDSolar_LineLoss">[4]Assumptions!$P$7</definedName>
    <definedName name="inctaxrate">0.4</definedName>
    <definedName name="indytd" localSheetId="2">#REF!</definedName>
    <definedName name="indytd" localSheetId="7">#REF!</definedName>
    <definedName name="indytd">#REF!</definedName>
    <definedName name="inflation" localSheetId="2">#REF!</definedName>
    <definedName name="inflation" localSheetId="7">#REF!</definedName>
    <definedName name="inflation">#REF!</definedName>
    <definedName name="inflation1" localSheetId="2">#REF!</definedName>
    <definedName name="inflation1" localSheetId="7">#REF!</definedName>
    <definedName name="inflation1">#REF!</definedName>
    <definedName name="init_book_depr" localSheetId="2">[2]Sheet1!#REF!</definedName>
    <definedName name="init_book_depr" localSheetId="7">[2]Sheet1!#REF!</definedName>
    <definedName name="init_book_depr">[2]Sheet1!#REF!</definedName>
    <definedName name="InsEsc" localSheetId="2">#REF!</definedName>
    <definedName name="InsEsc" localSheetId="7">#REF!</definedName>
    <definedName name="InsEsc">#REF!</definedName>
    <definedName name="InsRate" localSheetId="2">#REF!</definedName>
    <definedName name="InsRate" localSheetId="7">#REF!</definedName>
    <definedName name="InsRate">#REF!</definedName>
    <definedName name="int_real" localSheetId="2">[2]Sheet1!#REF!</definedName>
    <definedName name="int_real" localSheetId="7">[2]Sheet1!#REF!</definedName>
    <definedName name="int_real">[2]Sheet1!#REF!</definedName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ITC_AMORT_WIND1">'[1]Wind Acq Inputs'!$N$38</definedName>
    <definedName name="ITC_AMORT_WIND2">'[1]Wind Acq Inputs'!$N$82</definedName>
    <definedName name="ITC_AMORT_WIND3">'[1]Wind Acq Inputs'!$N$125</definedName>
    <definedName name="ITC_AMORT_WIND4">'[1]Wind Acq Inputs'!$N$167</definedName>
    <definedName name="ITC_BASIS_WIND2">'[1]Wind Acq Inputs'!$N$81</definedName>
    <definedName name="ITC_BASIS_WIND3">'[1]Wind Acq Inputs'!$N$124</definedName>
    <definedName name="ITC_BASIS_WIND4">'[1]Wind Acq Inputs'!$N$166</definedName>
    <definedName name="ITC_BASIS_WIND5">'[1]Wind Acq Inputs'!$N$209</definedName>
    <definedName name="ITC_PERCENT_Wind1">'[1]Wind Acq Inputs'!$N$36</definedName>
    <definedName name="ITC_PERCENT_WIND2">'[1]Wind Acq Inputs'!$N$80</definedName>
    <definedName name="ITC_PERCENT_WIND3">'[1]Wind Acq Inputs'!$N$123</definedName>
    <definedName name="ITC_PERCENT_WIND4">'[1]Wind Acq Inputs'!$N$165</definedName>
    <definedName name="ITC_PERCENT_WIND5">'[1]Wind Acq Inputs'!$N$208</definedName>
    <definedName name="ITC_Rate" localSheetId="2">#REF!</definedName>
    <definedName name="ITC_Rate" localSheetId="7">#REF!</definedName>
    <definedName name="ITC_Rate">#REF!</definedName>
    <definedName name="ITC_TaxBasisAdj" localSheetId="2">#REF!</definedName>
    <definedName name="ITC_TaxBasisAdj" localSheetId="7">#REF!</definedName>
    <definedName name="ITC_TaxBasisAdj">#REF!</definedName>
    <definedName name="ITCLastYear" localSheetId="2">#REF!</definedName>
    <definedName name="ITCLastYear" localSheetId="7">#REF!</definedName>
    <definedName name="ITCLastYear">#REF!</definedName>
    <definedName name="Jane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PosData" localSheetId="2">#REF!</definedName>
    <definedName name="JPosData" localSheetId="7">#REF!</definedName>
    <definedName name="JPosData">#REF!</definedName>
    <definedName name="LiIon2_PeakCredit">[4]Assumptions!$K$23</definedName>
    <definedName name="LiIon4_PeakCredit">[4]Assumptions!$K$24</definedName>
    <definedName name="LineLoss" localSheetId="2">#REF!</definedName>
    <definedName name="LineLoss" localSheetId="7">#REF!</definedName>
    <definedName name="LineLoss">#REF!</definedName>
    <definedName name="LTPPADebtPerc" localSheetId="2">#REF!</definedName>
    <definedName name="LTPPADebtPerc" localSheetId="7">#REF!</definedName>
    <definedName name="LTPPADebtPerc">#REF!</definedName>
    <definedName name="Macro1" localSheetId="2">'Dec Settlement B'!Macro1</definedName>
    <definedName name="Macro1">[0]!Macro1</definedName>
    <definedName name="macro2" localSheetId="2">'Dec Settlement B'!macro2</definedName>
    <definedName name="macro2">[0]!macro2</definedName>
    <definedName name="MACRS" localSheetId="2">#REF!</definedName>
    <definedName name="MACRS" localSheetId="7">#REF!</definedName>
    <definedName name="MACRS">#REF!</definedName>
    <definedName name="mccacst" localSheetId="2">#REF!</definedName>
    <definedName name="mccacst" localSheetId="7">#REF!</definedName>
    <definedName name="mccacst">#REF!</definedName>
    <definedName name="mccact" localSheetId="2">#REF!</definedName>
    <definedName name="mccact" localSheetId="7">#REF!</definedName>
    <definedName name="mccact">#REF!</definedName>
    <definedName name="mccash" localSheetId="7">#REF!</definedName>
    <definedName name="mccash">#REF!</definedName>
    <definedName name="mcccum" localSheetId="7">#REF!</definedName>
    <definedName name="mcccum">#REF!</definedName>
    <definedName name="mccmo" localSheetId="7">#REF!</definedName>
    <definedName name="mccmo">#REF!</definedName>
    <definedName name="mccmw" localSheetId="7">#REF!</definedName>
    <definedName name="mccmw">#REF!</definedName>
    <definedName name="mccrev" localSheetId="7">#REF!</definedName>
    <definedName name="mccrev">#REF!</definedName>
    <definedName name="mccsust" localSheetId="7">#REF!</definedName>
    <definedName name="mccsust">#REF!</definedName>
    <definedName name="mccytd" localSheetId="7">#REF!</definedName>
    <definedName name="mccytd">#REF!</definedName>
    <definedName name="mcoacst" localSheetId="7">#REF!</definedName>
    <definedName name="mcoacst">#REF!</definedName>
    <definedName name="mcoact" localSheetId="7">#REF!</definedName>
    <definedName name="mcoact">#REF!</definedName>
    <definedName name="mcoash" localSheetId="7">#REF!</definedName>
    <definedName name="mcoash">#REF!</definedName>
    <definedName name="mcocum" localSheetId="7">#REF!</definedName>
    <definedName name="mcocum">#REF!</definedName>
    <definedName name="mcomo" localSheetId="7">#REF!</definedName>
    <definedName name="mcomo">#REF!</definedName>
    <definedName name="mcomw" localSheetId="7">#REF!</definedName>
    <definedName name="mcomw">#REF!</definedName>
    <definedName name="mcorev" localSheetId="7">#REF!</definedName>
    <definedName name="mcorev">#REF!</definedName>
    <definedName name="mcosust" localSheetId="7">#REF!</definedName>
    <definedName name="mcosust">#REF!</definedName>
    <definedName name="mcoytd" localSheetId="7">#REF!</definedName>
    <definedName name="mcoytd">#REF!</definedName>
    <definedName name="Miller" localSheetId="2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MktExposure" localSheetId="2">#REF!</definedName>
    <definedName name="MktExposure" localSheetId="7">#REF!</definedName>
    <definedName name="MktExposure">#REF!</definedName>
    <definedName name="mohrs" localSheetId="2">#REF!</definedName>
    <definedName name="mohrs" localSheetId="7">#REF!</definedName>
    <definedName name="mohrs">#REF!</definedName>
    <definedName name="monacst" localSheetId="2">#REF!</definedName>
    <definedName name="monacst" localSheetId="7">#REF!</definedName>
    <definedName name="monacst">#REF!</definedName>
    <definedName name="monact" localSheetId="7">#REF!</definedName>
    <definedName name="monact">#REF!</definedName>
    <definedName name="monash" localSheetId="7">#REF!</definedName>
    <definedName name="monash">#REF!</definedName>
    <definedName name="moncum" localSheetId="7">#REF!</definedName>
    <definedName name="moncum">#REF!</definedName>
    <definedName name="monmo" localSheetId="7">#REF!</definedName>
    <definedName name="monmo">#REF!</definedName>
    <definedName name="monmw" localSheetId="7">#REF!</definedName>
    <definedName name="monmw">#REF!</definedName>
    <definedName name="monrev" localSheetId="7">#REF!</definedName>
    <definedName name="monrev">#REF!</definedName>
    <definedName name="monsust" localSheetId="7">#REF!</definedName>
    <definedName name="monsust">#REF!</definedName>
    <definedName name="monytd" localSheetId="7">#REF!</definedName>
    <definedName name="monytd">#REF!</definedName>
    <definedName name="MT_WIND_TRANMISSION" localSheetId="7">#REF!</definedName>
    <definedName name="MT_WIND_TRANMISSION">#REF!</definedName>
    <definedName name="MTWind_LineLoss">[4]Assumptions!$M$7</definedName>
    <definedName name="MTWind_PeakCredit" localSheetId="2">#REF!</definedName>
    <definedName name="MTWind_PeakCredit" localSheetId="7">#REF!</definedName>
    <definedName name="MTWind_PeakCredit">#REF!</definedName>
    <definedName name="MWAdd">'[1]Book Life'!$B$80</definedName>
    <definedName name="new_debt" localSheetId="2">[2]Sheet1!#REF!</definedName>
    <definedName name="new_debt" localSheetId="7">[2]Sheet1!#REF!</definedName>
    <definedName name="new_debt">[2]Sheet1!#REF!</definedName>
    <definedName name="new_debt_total" localSheetId="2">[2]Sheet1!#REF!</definedName>
    <definedName name="new_debt_total" localSheetId="7">[2]Sheet1!#REF!</definedName>
    <definedName name="new_debt_total">[2]Sheet1!#REF!</definedName>
    <definedName name="new_equity" localSheetId="2">[2]Sheet1!#REF!</definedName>
    <definedName name="new_equity" localSheetId="7">[2]Sheet1!#REF!</definedName>
    <definedName name="new_equity">[2]Sheet1!#REF!</definedName>
    <definedName name="new_pref" localSheetId="2">[2]Sheet1!#REF!</definedName>
    <definedName name="new_pref" localSheetId="7">[2]Sheet1!#REF!</definedName>
    <definedName name="new_pref">[2]Sheet1!#REF!</definedName>
    <definedName name="nuc_emp_red" localSheetId="7">[2]Sheet1!#REF!</definedName>
    <definedName name="nuc_emp_red">[2]Sheet1!#REF!</definedName>
    <definedName name="nuc_sf_depr_a" localSheetId="7">[2]Sheet1!#REF!</definedName>
    <definedName name="nuc_sf_depr_a">[2]Sheet1!#REF!</definedName>
    <definedName name="nuc_sf_depr_b" localSheetId="7">[2]Sheet1!#REF!</definedName>
    <definedName name="nuc_sf_depr_b">[2]Sheet1!#REF!</definedName>
    <definedName name="nuc_sf_depr_c" localSheetId="7">[2]Sheet1!#REF!</definedName>
    <definedName name="nuc_sf_depr_c">[2]Sheet1!#REF!</definedName>
    <definedName name="nuc_sf_depr_d" localSheetId="7">[2]Sheet1!#REF!</definedName>
    <definedName name="nuc_sf_depr_d">[2]Sheet1!#REF!</definedName>
    <definedName name="nuc_wage_0" localSheetId="7">[2]Sheet1!#REF!</definedName>
    <definedName name="nuc_wage_0">[2]Sheet1!#REF!</definedName>
    <definedName name="nuc797act" localSheetId="2">'Dec Settlement B'!nuc797act</definedName>
    <definedName name="nuc797act">[0]!nuc797act</definedName>
    <definedName name="NUC797sum" localSheetId="2">'Dec Settlement B'!NUC797sum</definedName>
    <definedName name="NUC797sum">[0]!NUC797sum</definedName>
    <definedName name="nuc97budget" localSheetId="2">'Dec Settlement B'!nuc97budget</definedName>
    <definedName name="nuc97budget">[0]!nuc97budget</definedName>
    <definedName name="NUCEVA2ndqtr" localSheetId="2">'Dec Settlement B'!NUCEVA2ndqtr</definedName>
    <definedName name="NUCEVA2ndqtr">[0]!NUCEVA2ndqtr</definedName>
    <definedName name="Nuclear_Prices">[5]Summary!$A$189</definedName>
    <definedName name="nugd_lp4" localSheetId="7">[2]Sheet1!#REF!</definedName>
    <definedName name="nugd_lp4">[2]Sheet1!#REF!</definedName>
    <definedName name="nugd_lp5" localSheetId="7">[2]Sheet1!#REF!</definedName>
    <definedName name="nugd_lp5">[2]Sheet1!#REF!</definedName>
    <definedName name="nugd_oth" localSheetId="7">[2]Sheet1!#REF!</definedName>
    <definedName name="nugd_oth">[2]Sheet1!#REF!</definedName>
    <definedName name="nugd_res" localSheetId="7">[2]Sheet1!#REF!</definedName>
    <definedName name="nugd_res">[2]Sheet1!#REF!</definedName>
    <definedName name="NvsASD">"V1999-02-28"</definedName>
    <definedName name="NvsAutoDrillOk">"VN"</definedName>
    <definedName name="NvsElapsedTime">0.00604305555316387</definedName>
    <definedName name="NvsEndTime">36245.5384840278</definedName>
    <definedName name="NvsInstSpec">"%,FPPL_SUPP_RES_CTR,TPPL_RPTD_SRC,NFOSSIL"</definedName>
    <definedName name="NvsLayoutType">"M3"</definedName>
    <definedName name="NvsNplSpec">"%,X,RNF..,CZF.."</definedName>
    <definedName name="NvsPanelEffdt">"V1900-01-01"</definedName>
    <definedName name="NvsPanelSetid">"VSHARE"</definedName>
    <definedName name="NvsReqBU">"V10000"</definedName>
    <definedName name="NvsReqBUOnly">"VN"</definedName>
    <definedName name="NvsTransLed">"VN"</definedName>
    <definedName name="NvsTreeASD">"V1999-02-28"</definedName>
    <definedName name="NvsValTbl.ACCOUNT">"GL_ACCOUNT_TBL"</definedName>
    <definedName name="NvsValTbl.BUSINESS_UNIT">"BUS_UNIT_TBL_GL"</definedName>
    <definedName name="NvsValTbl.PPL_ACTIVITY">"PPL_ACT_ALL_VW"</definedName>
    <definedName name="NvsValTbl.PPL_CONS_RES_CTR">"PPL_CRC_ALL_VW"</definedName>
    <definedName name="NvsValTbl.PRODUCT">"PROD_ALL_VW"</definedName>
    <definedName name="NvsValTbl.SCENARIO">"BD_SCENARIO_TBL"</definedName>
    <definedName name="NvsValTbl.STATISTICS_CODE">"STAT_TBL"</definedName>
    <definedName name="NvsValTbl.U_GL_RES_GROUP">"U_SUM_LEDGER"</definedName>
    <definedName name="NvsValTbl.U_GL_RESOURCE">"U_GLRESOURCE_VW"</definedName>
    <definedName name="NvsValTbl.U_PROCESS">"U_PROCESS_AL_VW"</definedName>
    <definedName name="offpeak_hours" localSheetId="2">#REF!</definedName>
    <definedName name="offpeak_hours" localSheetId="7">#REF!</definedName>
    <definedName name="offpeak_hours">#REF!</definedName>
    <definedName name="Oil_Prices">[5]Summary!$A$96</definedName>
    <definedName name="Open_FOM" localSheetId="2">#REF!</definedName>
    <definedName name="Open_FOM" localSheetId="7">#REF!</definedName>
    <definedName name="Open_FOM">#REF!</definedName>
    <definedName name="Open_FOR" localSheetId="2">#REF!</definedName>
    <definedName name="Open_FOR" localSheetId="7">#REF!</definedName>
    <definedName name="Open_FOR">#REF!</definedName>
    <definedName name="OPR" localSheetId="2">#REF!</definedName>
    <definedName name="OPR" localSheetId="7">#REF!</definedName>
    <definedName name="OPR">#REF!</definedName>
    <definedName name="oth_wage_0" localSheetId="2">[2]Sheet1!#REF!</definedName>
    <definedName name="oth_wage_0" localSheetId="7">[2]Sheet1!#REF!</definedName>
    <definedName name="oth_wage_0">[2]Sheet1!#REF!</definedName>
    <definedName name="OutYearEsc" localSheetId="2">#REF!</definedName>
    <definedName name="OutYearEsc" localSheetId="7">#REF!</definedName>
    <definedName name="OutYearEsc">#REF!</definedName>
    <definedName name="page2" localSheetId="2">#REF!</definedName>
    <definedName name="page2" localSheetId="7">#REF!</definedName>
    <definedName name="page2">#REF!</definedName>
    <definedName name="pct_apply_ehh" localSheetId="2">[2]Sheet1!#REF!</definedName>
    <definedName name="pct_apply_ehh" localSheetId="7">[2]Sheet1!#REF!</definedName>
    <definedName name="pct_apply_ehh">[2]Sheet1!#REF!</definedName>
    <definedName name="pct_apply_gh" localSheetId="2">[2]Sheet1!#REF!</definedName>
    <definedName name="pct_apply_gh" localSheetId="7">[2]Sheet1!#REF!</definedName>
    <definedName name="pct_apply_gh">[2]Sheet1!#REF!</definedName>
    <definedName name="pct_apply_gh1" localSheetId="7">[2]Sheet1!#REF!</definedName>
    <definedName name="pct_apply_gh1">[2]Sheet1!#REF!</definedName>
    <definedName name="pct_apply_grs" localSheetId="7">[2]Sheet1!#REF!</definedName>
    <definedName name="pct_apply_grs">[2]Sheet1!#REF!</definedName>
    <definedName name="pct_apply_gs1" localSheetId="7">[2]Sheet1!#REF!</definedName>
    <definedName name="pct_apply_gs1">[2]Sheet1!#REF!</definedName>
    <definedName name="pct_apply_gs3" localSheetId="7">[2]Sheet1!#REF!</definedName>
    <definedName name="pct_apply_gs3">[2]Sheet1!#REF!</definedName>
    <definedName name="pct_apply_lp4" localSheetId="7">[2]Sheet1!#REF!</definedName>
    <definedName name="pct_apply_lp4">[2]Sheet1!#REF!</definedName>
    <definedName name="pct_apply_lp5" localSheetId="7">[2]Sheet1!#REF!</definedName>
    <definedName name="pct_apply_lp5">[2]Sheet1!#REF!</definedName>
    <definedName name="pct_apply_sl" localSheetId="7">[2]Sheet1!#REF!</definedName>
    <definedName name="pct_apply_sl">[2]Sheet1!#REF!</definedName>
    <definedName name="peak_hours" localSheetId="2">#REF!</definedName>
    <definedName name="peak_hours" localSheetId="7">#REF!</definedName>
    <definedName name="peak_hours">#REF!</definedName>
    <definedName name="Peaker_East_Rev_Esc" localSheetId="2">#REF!</definedName>
    <definedName name="Peaker_East_Rev_Esc" localSheetId="7">#REF!</definedName>
    <definedName name="Peaker_East_Rev_Esc">#REF!</definedName>
    <definedName name="Peaker_East_VOM_Esc" localSheetId="2">#REF!</definedName>
    <definedName name="Peaker_East_VOM_Esc" localSheetId="7">#REF!</definedName>
    <definedName name="Peaker_East_VOM_Esc">#REF!</definedName>
    <definedName name="Peaker_Rev_Esc" localSheetId="7">#REF!</definedName>
    <definedName name="Peaker_Rev_Esc">#REF!</definedName>
    <definedName name="Peaker_VOM_Esc" localSheetId="7">#REF!</definedName>
    <definedName name="Peaker_VOM_Esc">#REF!</definedName>
    <definedName name="PeakerAero" localSheetId="7">#REF!</definedName>
    <definedName name="PeakerAero">#REF!</definedName>
    <definedName name="PeakerFrame" localSheetId="7">#REF!</definedName>
    <definedName name="PeakerFrame">#REF!</definedName>
    <definedName name="PeakerRecip" localSheetId="7">#REF!</definedName>
    <definedName name="PeakerRecip">#REF!</definedName>
    <definedName name="PED" localSheetId="7">#REF!</definedName>
    <definedName name="PED">#REF!</definedName>
    <definedName name="PlanMargin">[4]Assumptions!$K$19</definedName>
    <definedName name="PlanMargin14" localSheetId="2">#REF!</definedName>
    <definedName name="PlanMargin14" localSheetId="7">#REF!</definedName>
    <definedName name="PlanMargin14">#REF!</definedName>
    <definedName name="PlanMargin18" localSheetId="2">#REF!</definedName>
    <definedName name="PlanMargin18" localSheetId="7">#REF!</definedName>
    <definedName name="PlanMargin18">#REF!</definedName>
    <definedName name="PlanMargin23" localSheetId="2">#REF!</definedName>
    <definedName name="PlanMargin23" localSheetId="7">#REF!</definedName>
    <definedName name="PlanMargin23">#REF!</definedName>
    <definedName name="Planning_Margin" localSheetId="7">#REF!</definedName>
    <definedName name="Planning_Margin">#REF!</definedName>
    <definedName name="Portfolio_Screening_Model" localSheetId="7">#REF!</definedName>
    <definedName name="Portfolio_Screening_Model">#REF!</definedName>
    <definedName name="PPADiscRate" localSheetId="7">#REF!</definedName>
    <definedName name="PPADiscRate">#REF!</definedName>
    <definedName name="PPAEscPerc" localSheetId="7">#REF!</definedName>
    <definedName name="PPAEscPerc">#REF!</definedName>
    <definedName name="PPE797act" localSheetId="2">'Dec Settlement B'!PPE797act</definedName>
    <definedName name="PPE797act">[0]!PPE797act</definedName>
    <definedName name="ppe797sum" localSheetId="2">'Dec Settlement B'!ppe797sum</definedName>
    <definedName name="ppe797sum">[0]!ppe797sum</definedName>
    <definedName name="PPEEVA2ndqtr" localSheetId="2">'Dec Settlement B'!PPEEVA2ndqtr</definedName>
    <definedName name="PPEEVA2ndqtr">[0]!PPEEVA2ndqtr</definedName>
    <definedName name="PPL_dividends" localSheetId="2">[2]Sheet1!#REF!</definedName>
    <definedName name="PPL_dividends" localSheetId="7">[2]Sheet1!#REF!</definedName>
    <definedName name="PPL_dividends">[2]Sheet1!#REF!</definedName>
    <definedName name="Pref">[6]Sheet3!$B$3</definedName>
    <definedName name="Prefcost">[6]Sheet2!$B$11</definedName>
    <definedName name="Prefcost1">[6]Sheet2!$C$11</definedName>
    <definedName name="PreTaxDebtCost" localSheetId="2">#REF!</definedName>
    <definedName name="PreTaxDebtCost" localSheetId="7">#REF!</definedName>
    <definedName name="PreTaxDebtCost">#REF!</definedName>
    <definedName name="PreTaxWACC" localSheetId="2">#REF!</definedName>
    <definedName name="PreTaxWACC" localSheetId="7">#REF!</definedName>
    <definedName name="PreTaxWACC">#REF!</definedName>
    <definedName name="PRINT_3" localSheetId="2">#REF!</definedName>
    <definedName name="PRINT_3" localSheetId="7">#REF!</definedName>
    <definedName name="PRINT_3">#REF!</definedName>
    <definedName name="PRINT_4" localSheetId="7">#REF!</definedName>
    <definedName name="PRINT_4">#REF!</definedName>
    <definedName name="Print_Area_MI">[12]fuelbudg!$A$1:$P$1792</definedName>
    <definedName name="PropTaxRate" localSheetId="2">#REF!</definedName>
    <definedName name="PropTaxRate" localSheetId="7">#REF!</definedName>
    <definedName name="PropTaxRate">#REF!</definedName>
    <definedName name="PropTaxRatio" localSheetId="2">#REF!</definedName>
    <definedName name="PropTaxRatio" localSheetId="7">#REF!</definedName>
    <definedName name="PropTaxRatio">#REF!</definedName>
    <definedName name="Protege_Data_Range" localSheetId="2">#REF!</definedName>
    <definedName name="Protege_Data_Range" localSheetId="7">#REF!</definedName>
    <definedName name="Protege_Data_Range">#REF!</definedName>
    <definedName name="Protege_Heading_Range" localSheetId="7">#REF!</definedName>
    <definedName name="Protege_Heading_Range">#REF!</definedName>
    <definedName name="Protege_Title_Range" localSheetId="7">#REF!</definedName>
    <definedName name="Protege_Title_Range">#REF!</definedName>
    <definedName name="PTCesc" localSheetId="7">#REF!</definedName>
    <definedName name="PTCesc">#REF!</definedName>
    <definedName name="PTCLastYear" localSheetId="7">#REF!</definedName>
    <definedName name="PTCLastYear">#REF!</definedName>
    <definedName name="PTCLoss_Wind1">'[1]Wind Acq Inputs'!$J$37</definedName>
    <definedName name="PTCLoss_Wind2">'[1]Wind Acq Inputs'!$J$81</definedName>
    <definedName name="PTCLoss_Wind3">'[1]Wind Acq Inputs'!$J$124</definedName>
    <definedName name="PumpedHydro_PeakCredit" localSheetId="2">#REF!</definedName>
    <definedName name="PumpedHydro_PeakCredit" localSheetId="7">#REF!</definedName>
    <definedName name="PumpedHydro_PeakCredit">#REF!</definedName>
    <definedName name="qqq" localSheetId="2" hidden="1">{#N/A,#N/A,FALSE,"schA"}</definedName>
    <definedName name="qqq" hidden="1">{#N/A,#N/A,FALSE,"schA"}</definedName>
    <definedName name="R_needs" localSheetId="7">[2]Sheet1!#REF!</definedName>
    <definedName name="R_needs">[2]Sheet1!#REF!</definedName>
    <definedName name="R_new_interest" localSheetId="7">[2]Sheet1!#REF!</definedName>
    <definedName name="R_new_interest">[2]Sheet1!#REF!</definedName>
    <definedName name="R_old_interest" localSheetId="7">[2]Sheet1!#REF!</definedName>
    <definedName name="R_old_interest">[2]Sheet1!#REF!</definedName>
    <definedName name="R_tot_equity" localSheetId="7">[2]Sheet1!#REF!</definedName>
    <definedName name="R_tot_equity">[2]Sheet1!#REF!</definedName>
    <definedName name="Rate_Case_Lag__yrs">'[13]Assumptions (Input)'!$B$24</definedName>
    <definedName name="RBN" localSheetId="2">#REF!</definedName>
    <definedName name="RBN" localSheetId="7">#REF!</definedName>
    <definedName name="RBN">#REF!</definedName>
    <definedName name="RBU" localSheetId="2">#REF!</definedName>
    <definedName name="RBU" localSheetId="7">#REF!</definedName>
    <definedName name="RBU">#REF!</definedName>
    <definedName name="RBV" localSheetId="2">#REF!</definedName>
    <definedName name="RBV" localSheetId="7">#REF!</definedName>
    <definedName name="RBV">#REF!</definedName>
    <definedName name="rc_reg_other_a" localSheetId="2">[2]Sheet1!#REF!</definedName>
    <definedName name="rc_reg_other_a" localSheetId="7">[2]Sheet1!#REF!</definedName>
    <definedName name="rc_reg_other_a">[2]Sheet1!#REF!</definedName>
    <definedName name="REC_Credit" localSheetId="2">#REF!</definedName>
    <definedName name="REC_Credit" localSheetId="7">#REF!</definedName>
    <definedName name="REC_Credit">#REF!</definedName>
    <definedName name="Recip_FOM" localSheetId="2">#REF!</definedName>
    <definedName name="Recip_FOM" localSheetId="7">#REF!</definedName>
    <definedName name="Recip_FOM">#REF!</definedName>
    <definedName name="RECIP_GAS_TRANS" localSheetId="2">#REF!</definedName>
    <definedName name="RECIP_GAS_TRANS" localSheetId="7">#REF!</definedName>
    <definedName name="RECIP_GAS_TRANS">#REF!</definedName>
    <definedName name="RECIP_TRANS" localSheetId="7">#REF!</definedName>
    <definedName name="RECIP_TRANS">#REF!</definedName>
    <definedName name="reg_ror_1" localSheetId="7">[2]Sheet1!#REF!</definedName>
    <definedName name="reg_ror_1">[2]Sheet1!#REF!</definedName>
    <definedName name="RenewableBookLife">'[1]Wind Acq Inputs'!$C$36</definedName>
    <definedName name="Report_ID__BMI_RID" localSheetId="2">#REF!</definedName>
    <definedName name="Report_ID__BMI_RID" localSheetId="7">#REF!</definedName>
    <definedName name="Report_ID__BMI_RID">#REF!</definedName>
    <definedName name="res797act" localSheetId="2">'Dec Settlement B'!res797act</definedName>
    <definedName name="res797act">[0]!res797act</definedName>
    <definedName name="res797sum" localSheetId="2">'Dec Settlement B'!res797sum</definedName>
    <definedName name="res797sum">[0]!res797sum</definedName>
    <definedName name="RES97budget" localSheetId="2">'Dec Settlement B'!RES97budget</definedName>
    <definedName name="RES97budget">[0]!RES97budget</definedName>
    <definedName name="resale_jcpl_yes" localSheetId="2">[2]Sheet1!#REF!</definedName>
    <definedName name="resale_jcpl_yes" localSheetId="7">[2]Sheet1!#REF!</definedName>
    <definedName name="resale_jcpl_yes">[2]Sheet1!#REF!</definedName>
    <definedName name="resEVA2ndqtr" localSheetId="2">'Dec Settlement B'!resEVA2ndqtr</definedName>
    <definedName name="resEVA2ndqtr">[0]!resEVA2ndqtr</definedName>
    <definedName name="Results" localSheetId="2">'[1]Results Summary'!$D$7:$D$14,'[1]Results Summary'!#REF!</definedName>
    <definedName name="Results" localSheetId="7">'[1]Results Summary'!$D$7:$D$14,'[1]Results Summary'!#REF!</definedName>
    <definedName name="Results">'[1]Results Summary'!$D$7:$D$14,'[1]Results Summary'!#REF!</definedName>
    <definedName name="retain_earn" localSheetId="2">[2]Sheet1!#REF!</definedName>
    <definedName name="retain_earn" localSheetId="7">[2]Sheet1!#REF!</definedName>
    <definedName name="retain_earn">[2]Sheet1!#REF!</definedName>
    <definedName name="RETRUN_TO_SUMARY_2" localSheetId="2">'Dec Settlement B'!RETRUN_TO_SUMARY_2</definedName>
    <definedName name="RETRUN_TO_SUMARY_2">[0]!RETRUN_TO_SUMARY_2</definedName>
    <definedName name="rev_reduct_a" localSheetId="2">[2]Sheet1!#REF!</definedName>
    <definedName name="rev_reduct_a" localSheetId="7">[2]Sheet1!#REF!</definedName>
    <definedName name="rev_reduct_a">[2]Sheet1!#REF!</definedName>
    <definedName name="rev_reduct_b" localSheetId="2">[2]Sheet1!#REF!</definedName>
    <definedName name="rev_reduct_b" localSheetId="7">[2]Sheet1!#REF!</definedName>
    <definedName name="rev_reduct_b">[2]Sheet1!#REF!</definedName>
    <definedName name="RID" localSheetId="2">#REF!</definedName>
    <definedName name="RID" localSheetId="7">#REF!</definedName>
    <definedName name="RID">#REF!</definedName>
    <definedName name="ror" localSheetId="2">[2]Sheet1!#REF!</definedName>
    <definedName name="ror" localSheetId="7">[2]Sheet1!#REF!</definedName>
    <definedName name="ror">[2]Sheet1!#REF!</definedName>
    <definedName name="Round5" localSheetId="7">[14]!Round5</definedName>
    <definedName name="Round5">[14]!Round5</definedName>
    <definedName name="RPSSurplus" localSheetId="2">#REF!</definedName>
    <definedName name="RPSSurplus" localSheetId="7">#REF!</definedName>
    <definedName name="RPSSurplus">#REF!</definedName>
    <definedName name="RT_common_ratio" localSheetId="2">[2]Sheet1!#REF!</definedName>
    <definedName name="RT_common_ratio" localSheetId="7">[2]Sheet1!#REF!</definedName>
    <definedName name="RT_common_ratio">[2]Sheet1!#REF!</definedName>
    <definedName name="RT_debt_ratio" localSheetId="2">[2]Sheet1!#REF!</definedName>
    <definedName name="RT_debt_ratio" localSheetId="7">[2]Sheet1!#REF!</definedName>
    <definedName name="RT_debt_ratio">[2]Sheet1!#REF!</definedName>
    <definedName name="RT_pref_ratio" localSheetId="2">[2]Sheet1!#REF!</definedName>
    <definedName name="RT_pref_ratio" localSheetId="7">[2]Sheet1!#REF!</definedName>
    <definedName name="RT_pref_ratio">[2]Sheet1!#REF!</definedName>
    <definedName name="Rtot_interest" localSheetId="2">[2]Sheet1!#REF!</definedName>
    <definedName name="Rtot_interest" localSheetId="7">[2]Sheet1!#REF!</definedName>
    <definedName name="Rtot_interest">[2]Sheet1!#REF!</definedName>
    <definedName name="s">[15]Offer_Value!$B$15:$AE$15</definedName>
    <definedName name="SAPBEXhrIndnt">"Wide"</definedName>
    <definedName name="SAPCrosstab1" localSheetId="2">#REF!</definedName>
    <definedName name="SAPCrosstab1" localSheetId="7">#REF!</definedName>
    <definedName name="SAPCrosstab1">#REF!</definedName>
    <definedName name="SAPCrosstab3" localSheetId="2">#REF!</definedName>
    <definedName name="SAPCrosstab3" localSheetId="7">#REF!</definedName>
    <definedName name="SAPCrosstab3">#REF!</definedName>
    <definedName name="SAPsysID">"708C5W7SBKP804JT78WJ0JNKI"</definedName>
    <definedName name="SAPwbID">"ARS"</definedName>
    <definedName name="sbyacst" localSheetId="2">#REF!</definedName>
    <definedName name="sbyacst" localSheetId="7">#REF!</definedName>
    <definedName name="sbyacst">#REF!</definedName>
    <definedName name="sbyact" localSheetId="2">#REF!</definedName>
    <definedName name="sbyact" localSheetId="7">#REF!</definedName>
    <definedName name="sbyact">#REF!</definedName>
    <definedName name="sbyash" localSheetId="2">#REF!</definedName>
    <definedName name="sbyash" localSheetId="7">#REF!</definedName>
    <definedName name="sbyash">#REF!</definedName>
    <definedName name="sbycum" localSheetId="7">#REF!</definedName>
    <definedName name="sbycum">#REF!</definedName>
    <definedName name="sbymo" localSheetId="7">#REF!</definedName>
    <definedName name="sbymo">#REF!</definedName>
    <definedName name="sbymw" localSheetId="7">#REF!</definedName>
    <definedName name="sbymw">#REF!</definedName>
    <definedName name="sbyrev" localSheetId="7">#REF!</definedName>
    <definedName name="sbyrev">#REF!</definedName>
    <definedName name="sbysust" localSheetId="7">#REF!</definedName>
    <definedName name="sbysust">#REF!</definedName>
    <definedName name="sbyytd" localSheetId="7">#REF!</definedName>
    <definedName name="sbyytd">#REF!</definedName>
    <definedName name="sdAD">'[16]Thermal Acq Inputs'!$I$46</definedName>
    <definedName name="SDData" localSheetId="2">#REF!</definedName>
    <definedName name="SDData" localSheetId="7">#REF!</definedName>
    <definedName name="SDData">#REF!</definedName>
    <definedName name="Self_Build_Peaker_Rev_Esc" localSheetId="2">#REF!</definedName>
    <definedName name="Self_Build_Peaker_Rev_Esc" localSheetId="7">#REF!</definedName>
    <definedName name="Self_Build_Peaker_Rev_Esc">#REF!</definedName>
    <definedName name="Self_Build_Peaker_VOM_Esc" localSheetId="2">#REF!</definedName>
    <definedName name="Self_Build_Peaker_VOM_Esc" localSheetId="7">#REF!</definedName>
    <definedName name="Self_Build_Peaker_VOM_Esc">#REF!</definedName>
    <definedName name="SelfPeaker" localSheetId="7">#REF!</definedName>
    <definedName name="SelfPeaker">#REF!</definedName>
    <definedName name="SellerDisc" localSheetId="7">#REF!</definedName>
    <definedName name="SellerDisc">#REF!</definedName>
    <definedName name="sfd" localSheetId="7">#REF!</definedName>
    <definedName name="sfd">#REF!</definedName>
    <definedName name="sfn" localSheetId="7">#REF!</definedName>
    <definedName name="sfn">#REF!</definedName>
    <definedName name="sfv" localSheetId="7">#REF!</definedName>
    <definedName name="sfv">#REF!</definedName>
    <definedName name="ShareCol1" localSheetId="7">#REF!</definedName>
    <definedName name="ShareCol1">#REF!</definedName>
    <definedName name="ShareCol2" localSheetId="7">#REF!</definedName>
    <definedName name="ShareCol2">#REF!</definedName>
    <definedName name="ShareCol3" localSheetId="7">#REF!</definedName>
    <definedName name="ShareCol3">#REF!</definedName>
    <definedName name="ShareCol4" localSheetId="7">#REF!</definedName>
    <definedName name="ShareCol4">#REF!</definedName>
    <definedName name="ShareFredDF" localSheetId="7">#REF!</definedName>
    <definedName name="ShareFredDF">#REF!</definedName>
    <definedName name="ShareFredP" localSheetId="7">#REF!</definedName>
    <definedName name="ShareFredP">#REF!</definedName>
    <definedName name="SocialCostCarbon_switch">[16]Assumptions!$O$33</definedName>
    <definedName name="Solar" localSheetId="2">#REF!</definedName>
    <definedName name="Solar" localSheetId="7">#REF!</definedName>
    <definedName name="Solar">#REF!</definedName>
    <definedName name="Solar_FOM" localSheetId="2">#REF!</definedName>
    <definedName name="Solar_FOM" localSheetId="7">#REF!</definedName>
    <definedName name="Solar_FOM">#REF!</definedName>
    <definedName name="Solar_PeakCredit" localSheetId="2">#REF!</definedName>
    <definedName name="Solar_PeakCredit" localSheetId="7">#REF!</definedName>
    <definedName name="Solar_PeakCredit">#REF!</definedName>
    <definedName name="Solar_RECcredit" localSheetId="7">#REF!</definedName>
    <definedName name="Solar_RECcredit">#REF!</definedName>
    <definedName name="Solar_Rev_Esc" localSheetId="7">#REF!</definedName>
    <definedName name="Solar_Rev_Esc">#REF!</definedName>
    <definedName name="Solar_Trans" localSheetId="7">#REF!</definedName>
    <definedName name="Solar_Trans">#REF!</definedName>
    <definedName name="Solar_VOM_Esc" localSheetId="7">#REF!</definedName>
    <definedName name="Solar_VOM_Esc">#REF!</definedName>
    <definedName name="SolarBookLife" localSheetId="7">#REF!</definedName>
    <definedName name="SolarBookLife">#REF!</definedName>
    <definedName name="solver_eval" hidden="1">0</definedName>
    <definedName name="solver_ntri" hidden="1">1000</definedName>
    <definedName name="solver_rsmp" hidden="1">1</definedName>
    <definedName name="solver_seed" hidden="1">0</definedName>
    <definedName name="StartDate" localSheetId="7">#REF!</definedName>
    <definedName name="StartDate">#REF!</definedName>
    <definedName name="StartYear" localSheetId="7">#REF!</definedName>
    <definedName name="StartYear">#REF!</definedName>
    <definedName name="Strike_days">[15]Offer_Value!$B$36:$AE$36</definedName>
    <definedName name="T">[15]Offer_Value!$B$14:$AE$14</definedName>
    <definedName name="T_common_ratio" localSheetId="2">[2]Sheet1!#REF!</definedName>
    <definedName name="T_common_ratio" localSheetId="7">[2]Sheet1!#REF!</definedName>
    <definedName name="T_common_ratio">[2]Sheet1!#REF!</definedName>
    <definedName name="T_cost_common" localSheetId="2">[2]Sheet1!#REF!</definedName>
    <definedName name="T_cost_common" localSheetId="7">[2]Sheet1!#REF!</definedName>
    <definedName name="T_cost_common">[2]Sheet1!#REF!</definedName>
    <definedName name="T_cost_debt" localSheetId="2">[2]Sheet1!#REF!</definedName>
    <definedName name="T_cost_debt" localSheetId="7">[2]Sheet1!#REF!</definedName>
    <definedName name="T_cost_debt">[2]Sheet1!#REF!</definedName>
    <definedName name="T_cost_pref" localSheetId="2">[2]Sheet1!#REF!</definedName>
    <definedName name="T_cost_pref" localSheetId="7">[2]Sheet1!#REF!</definedName>
    <definedName name="T_cost_pref">[2]Sheet1!#REF!</definedName>
    <definedName name="T_debt_ratio" localSheetId="7">[2]Sheet1!#REF!</definedName>
    <definedName name="T_debt_ratio">[2]Sheet1!#REF!</definedName>
    <definedName name="T_pref_ratio" localSheetId="7">[2]Sheet1!#REF!</definedName>
    <definedName name="T_pref_ratio">[2]Sheet1!#REF!</definedName>
    <definedName name="taxes" localSheetId="2">'Dec Settlement B'!taxes</definedName>
    <definedName name="taxes">[0]!taxes</definedName>
    <definedName name="Taxrate" localSheetId="2">#REF!</definedName>
    <definedName name="Taxrate" localSheetId="7">#REF!</definedName>
    <definedName name="Taxrate">#REF!</definedName>
    <definedName name="tblecontents" localSheetId="2">'Dec Settlement B'!tblecontents</definedName>
    <definedName name="tblecontents">[0]!tblecontents</definedName>
    <definedName name="td_emp_red" localSheetId="2">[2]Sheet1!#REF!</definedName>
    <definedName name="td_emp_red" localSheetId="7">[2]Sheet1!#REF!</definedName>
    <definedName name="td_emp_red">[2]Sheet1!#REF!</definedName>
    <definedName name="TEST">2000</definedName>
    <definedName name="Thermal_PeakCredit" localSheetId="2">#REF!</definedName>
    <definedName name="Thermal_PeakCredit" localSheetId="7">#REF!</definedName>
    <definedName name="Thermal_PeakCredit">#REF!</definedName>
    <definedName name="ThermalBookLife" localSheetId="2">#REF!</definedName>
    <definedName name="ThermalBookLife" localSheetId="7">#REF!</definedName>
    <definedName name="ThermalBookLife">#REF!</definedName>
    <definedName name="Title" localSheetId="2">#REF!</definedName>
    <definedName name="Title" localSheetId="7">#REF!</definedName>
    <definedName name="Title">#REF!</definedName>
    <definedName name="TollPPA_01">[1]LPProblem!$K$20</definedName>
    <definedName name="TollPPA_02">[1]LPProblem!$K$21</definedName>
    <definedName name="TollPPA_03">[1]LPProblem!$K$22</definedName>
    <definedName name="TollPPA_04">[1]LPProblem!$K$23</definedName>
    <definedName name="TollPPA_05">[1]LPProblem!$K$24</definedName>
    <definedName name="TollPPA_06">[1]LPProblem!$K$25</definedName>
    <definedName name="TollPPA_07">[1]LPProblem!$K$26</definedName>
    <definedName name="TollPPA_08">[1]LPProblem!$K$27</definedName>
    <definedName name="TollPPA_09">[1]LPProblem!$K$28</definedName>
    <definedName name="TollPPA_10">[1]LPProblem!$K$29</definedName>
    <definedName name="TollPPA1_CapPer">'[1]Toll PPA Inputs'!$C$33</definedName>
    <definedName name="TollPPA1_RECcredit">'[1]Toll PPA Inputs'!$C$34</definedName>
    <definedName name="TollPPA1_RPSMult">'[1]Toll PPA Inputs'!$C$35</definedName>
    <definedName name="TollPPA10_CapPer">'[1]Toll PPA Inputs'!$C$375</definedName>
    <definedName name="TollPPA10_RECcredit">'[1]Toll PPA Inputs'!$C$376</definedName>
    <definedName name="TollPPA10_RPSMult">'[1]Toll PPA Inputs'!$C$377</definedName>
    <definedName name="TollPPA2_CapPer">'[1]Toll PPA Inputs'!$C$71</definedName>
    <definedName name="TollPPA2_RECcredit">'[1]Toll PPA Inputs'!$C$72</definedName>
    <definedName name="TollPPA2_RPSMult">'[1]Toll PPA Inputs'!$C$73</definedName>
    <definedName name="TollPPA3_CapPer">'[1]Toll PPA Inputs'!$C$109</definedName>
    <definedName name="TollPPA3_RECcredit">'[1]Toll PPA Inputs'!$C$110</definedName>
    <definedName name="TollPPA3_RPSMult">'[1]Toll PPA Inputs'!$C$111</definedName>
    <definedName name="TollPPA4_CapPer">'[1]Toll PPA Inputs'!$C$147</definedName>
    <definedName name="TollPPA4_RECcredit">'[1]Toll PPA Inputs'!$C$148</definedName>
    <definedName name="TollPPA4_RPSMult">'[1]Toll PPA Inputs'!$C$149</definedName>
    <definedName name="TollPPA5_CapPer">'[1]Toll PPA Inputs'!$C$185</definedName>
    <definedName name="TollPPA5_RECcredit">'[1]Toll PPA Inputs'!$C$186</definedName>
    <definedName name="TollPPA5_RPSMult">'[1]Toll PPA Inputs'!$C$187</definedName>
    <definedName name="TollPPA6_CapPer">'[1]Toll PPA Inputs'!$C$223</definedName>
    <definedName name="TollPPA6_RECcredit">'[1]Toll PPA Inputs'!$C$224</definedName>
    <definedName name="TollPPA6_RPSMult">'[1]Toll PPA Inputs'!$C$225</definedName>
    <definedName name="TollPPA7_CapPer">'[1]Toll PPA Inputs'!$C$261</definedName>
    <definedName name="TollPPA7_RECcredit">'[1]Toll PPA Inputs'!$C$262</definedName>
    <definedName name="TollPPA7_RPSMult">'[1]Toll PPA Inputs'!$C$263</definedName>
    <definedName name="TollPPA8_CapPer">'[1]Toll PPA Inputs'!$C$299</definedName>
    <definedName name="TollPPA8_RECcredit">'[1]Toll PPA Inputs'!$C$300</definedName>
    <definedName name="TollPPA8_RPSMult">'[1]Toll PPA Inputs'!$C$301</definedName>
    <definedName name="TollPPA9_CapPer">'[1]Toll PPA Inputs'!$C$337</definedName>
    <definedName name="TollPPA9_RECcredit">'[1]Toll PPA Inputs'!$C$338</definedName>
    <definedName name="TollPPA9_RPSMult">'[1]Toll PPA Inputs'!$C$339</definedName>
    <definedName name="tot_emp_red" localSheetId="2">[2]Sheet1!#REF!</definedName>
    <definedName name="tot_emp_red" localSheetId="7">[2]Sheet1!#REF!</definedName>
    <definedName name="tot_emp_red">[2]Sheet1!#REF!</definedName>
    <definedName name="total_rev_temp" localSheetId="2">[2]Sheet1!#REF!</definedName>
    <definedName name="total_rev_temp" localSheetId="7">[2]Sheet1!#REF!</definedName>
    <definedName name="total_rev_temp">[2]Sheet1!#REF!</definedName>
    <definedName name="TotalBatteries" localSheetId="2">#REF!</definedName>
    <definedName name="TotalBatteries" localSheetId="7">#REF!</definedName>
    <definedName name="TotalBatteries">#REF!</definedName>
    <definedName name="TotalBiomass" localSheetId="2">#REF!</definedName>
    <definedName name="TotalBiomass" localSheetId="7">#REF!</definedName>
    <definedName name="TotalBiomass">#REF!</definedName>
    <definedName name="TotalDSR" localSheetId="2">#REF!</definedName>
    <definedName name="TotalDSR" localSheetId="7">#REF!</definedName>
    <definedName name="TotalDSR">#REF!</definedName>
    <definedName name="TotalPeaker" localSheetId="7">#REF!</definedName>
    <definedName name="TotalPeaker">#REF!</definedName>
    <definedName name="TotalREC20">[1]LPProblem!$AA$32</definedName>
    <definedName name="TotalREC5" localSheetId="2">#REF!</definedName>
    <definedName name="TotalREC5" localSheetId="7">#REF!</definedName>
    <definedName name="TotalREC5">#REF!</definedName>
    <definedName name="TotalSelfPeaker" localSheetId="2">#REF!</definedName>
    <definedName name="TotalSelfPeaker" localSheetId="7">#REF!</definedName>
    <definedName name="TotalSelfPeaker">#REF!</definedName>
    <definedName name="TotalSolar" localSheetId="2">#REF!</definedName>
    <definedName name="TotalSolar" localSheetId="7">#REF!</definedName>
    <definedName name="TotalSolar">#REF!</definedName>
    <definedName name="TotalWestBuilds" localSheetId="7">#REF!</definedName>
    <definedName name="TotalWestBuilds">#REF!</definedName>
    <definedName name="TotalWindMT" localSheetId="7">#REF!</definedName>
    <definedName name="TotalWindMT">#REF!</definedName>
    <definedName name="totcum" localSheetId="7">#REF!</definedName>
    <definedName name="totcum">#REF!</definedName>
    <definedName name="totmo" localSheetId="7">#REF!</definedName>
    <definedName name="totmo">#REF!</definedName>
    <definedName name="totytd" localSheetId="7">#REF!</definedName>
    <definedName name="totytd">#REF!</definedName>
    <definedName name="TPactuals" localSheetId="2">'Dec Settlement B'!TPactuals</definedName>
    <definedName name="TPactuals">[0]!TPactuals</definedName>
    <definedName name="TPbudget" localSheetId="2">'Dec Settlement B'!TPbudget</definedName>
    <definedName name="TPbudget">[0]!TPbudget</definedName>
    <definedName name="TRANS_CCGT" localSheetId="2">#REF!</definedName>
    <definedName name="TRANS_CCGT" localSheetId="7">#REF!</definedName>
    <definedName name="TRANS_CCGT">#REF!</definedName>
    <definedName name="TransEsc" localSheetId="2">#REF!</definedName>
    <definedName name="TransEsc" localSheetId="7">#REF!</definedName>
    <definedName name="TransEsc">#REF!</definedName>
    <definedName name="Tx_PeakCredit" localSheetId="2">#REF!</definedName>
    <definedName name="Tx_PeakCredit" localSheetId="7">#REF!</definedName>
    <definedName name="Tx_PeakCredit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View_Graph3" localSheetId="7">[5]!View_Graph3</definedName>
    <definedName name="View_Graph3">[5]!View_Graph3</definedName>
    <definedName name="VOMEsc" localSheetId="2">#REF!</definedName>
    <definedName name="VOMEsc" localSheetId="7">#REF!</definedName>
    <definedName name="VOMEsc">#REF!</definedName>
    <definedName name="WA_LineLoss">[4]Assumptions!$L$7</definedName>
    <definedName name="WACC" localSheetId="2">#REF!</definedName>
    <definedName name="WACC" localSheetId="7">#REF!</definedName>
    <definedName name="WACC">#REF!</definedName>
    <definedName name="wc" localSheetId="2">[2]Sheet1!#REF!</definedName>
    <definedName name="wc" localSheetId="7">[2]Sheet1!#REF!</definedName>
    <definedName name="wc">[2]Sheet1!#REF!</definedName>
    <definedName name="wc_frac" localSheetId="7">[2]Sheet1!#REF!</definedName>
    <definedName name="wc_frac">[2]Sheet1!#REF!</definedName>
    <definedName name="west_offpeak_hours" localSheetId="2">#REF!</definedName>
    <definedName name="west_offpeak_hours" localSheetId="7">#REF!</definedName>
    <definedName name="west_offpeak_hours">#REF!</definedName>
    <definedName name="west_peak_hours" localSheetId="2">#REF!</definedName>
    <definedName name="west_peak_hours" localSheetId="7">#REF!</definedName>
    <definedName name="west_peak_hours">#REF!</definedName>
    <definedName name="Wind" localSheetId="2">#REF!</definedName>
    <definedName name="Wind" localSheetId="7">#REF!</definedName>
    <definedName name="Wind">#REF!</definedName>
    <definedName name="Wind_Acq1_Start_Date">'[1]Wind Acq Inputs'!$C$41</definedName>
    <definedName name="Wind_Acq2_Start_Date">'[1]Wind Acq Inputs'!$C$85</definedName>
    <definedName name="Wind_Acq3_Start_Date">'[1]Wind Acq Inputs'!$C$128</definedName>
    <definedName name="Wind_Acq4_Start_Date">'[1]Wind Acq Inputs'!$C$170</definedName>
    <definedName name="Wind_Acq5_Start_Date">'[1]Wind Acq Inputs'!$C$213</definedName>
    <definedName name="Wind_FOM" localSheetId="2">#REF!</definedName>
    <definedName name="Wind_FOM" localSheetId="7">#REF!</definedName>
    <definedName name="Wind_FOM">#REF!</definedName>
    <definedName name="Wind_PeakCredit" localSheetId="2">#REF!</definedName>
    <definedName name="Wind_PeakCredit" localSheetId="7">#REF!</definedName>
    <definedName name="Wind_PeakCredit">#REF!</definedName>
    <definedName name="Wind_RECcredit" localSheetId="2">#REF!</definedName>
    <definedName name="Wind_RECcredit" localSheetId="7">#REF!</definedName>
    <definedName name="Wind_RECcredit">#REF!</definedName>
    <definedName name="Wind_Rev_Esc" localSheetId="7">#REF!</definedName>
    <definedName name="Wind_Rev_Esc">#REF!</definedName>
    <definedName name="WIND_TRANSMISSION" localSheetId="7">#REF!</definedName>
    <definedName name="WIND_TRANSMISSION">#REF!</definedName>
    <definedName name="Wind_VOM_Esc" localSheetId="7">#REF!</definedName>
    <definedName name="Wind_VOM_Esc">#REF!</definedName>
    <definedName name="Wind1_PeakCredit">'[1]Wind Acq Inputs'!$C$37</definedName>
    <definedName name="Wind1_RECcredit">'[1]Wind Acq Inputs'!$C$38</definedName>
    <definedName name="Wind1_RPSMult">'[1]Wind Acq Inputs'!$C$39</definedName>
    <definedName name="Wind2_PeakCredit">'[1]Wind Acq Inputs'!$C$81</definedName>
    <definedName name="Wind2_RECcredit">'[1]Wind Acq Inputs'!$C$82</definedName>
    <definedName name="Wind2_RPSMult">'[1]Wind Acq Inputs'!$C$83</definedName>
    <definedName name="Wind2BookLife">'[1]Wind Acq Inputs'!$C$80</definedName>
    <definedName name="Wind3_PeakCredit">'[1]Wind Acq Inputs'!$C$124</definedName>
    <definedName name="Wind3_RECcredit">'[1]Wind Acq Inputs'!$C$125</definedName>
    <definedName name="Wind3_RPSMult">'[1]Wind Acq Inputs'!$C$126</definedName>
    <definedName name="Wind3BookLife">'[1]Wind Acq Inputs'!$C$123</definedName>
    <definedName name="Wind4_PeakCredit">'[1]Wind Acq Inputs'!$C$166</definedName>
    <definedName name="Wind4_RECcredit">'[1]Wind Acq Inputs'!$C$167</definedName>
    <definedName name="Wind4_RPSMult">'[1]Wind Acq Inputs'!$C$168</definedName>
    <definedName name="Wind4BookLife">'[1]Wind Acq Inputs'!$C$165</definedName>
    <definedName name="Wind5_PeakCredit">'[1]Wind Acq Inputs'!$C$209</definedName>
    <definedName name="Wind5_RECcredit">'[1]Wind Acq Inputs'!$C$210</definedName>
    <definedName name="Wind5_RPSMult">'[1]Wind Acq Inputs'!$C$211</definedName>
    <definedName name="Wind5BookLife">'[1]Wind Acq Inputs'!$C$208</definedName>
    <definedName name="WindBookLife" localSheetId="2">#REF!</definedName>
    <definedName name="WindBookLife" localSheetId="7">#REF!</definedName>
    <definedName name="WindBookLife">#REF!</definedName>
    <definedName name="WindLong_RECcredit" localSheetId="2">#REF!</definedName>
    <definedName name="WindLong_RECcredit" localSheetId="7">#REF!</definedName>
    <definedName name="WindLong_RECcredit">#REF!</definedName>
    <definedName name="WindMT_FOM" localSheetId="2">#REF!</definedName>
    <definedName name="WindMT_FOM" localSheetId="7">#REF!</definedName>
    <definedName name="WindMT_FOM">#REF!</definedName>
    <definedName name="WindMTA" localSheetId="7">#REF!</definedName>
    <definedName name="WindMTA">#REF!</definedName>
    <definedName name="WindPPA_01">[1]LPProblem!$K$30</definedName>
    <definedName name="WindPPA_02">[1]LPProblem!$K$31</definedName>
    <definedName name="WindPPA_03">[1]LPProblem!$K$32</definedName>
    <definedName name="WindPPA_04">[1]LPProblem!$K$33</definedName>
    <definedName name="WindPPA_05">[1]LPProblem!$K$34</definedName>
    <definedName name="WindPPA_PeakCredit">'[1]Wind PPA Inputs'!$C$24</definedName>
    <definedName name="WindPPA1_RECcredit">'[1]Wind PPA Inputs'!$C$25</definedName>
    <definedName name="WindPPA1_REConly">'[1]Wind PPA Inputs'!$C$27</definedName>
    <definedName name="WindPPA1_RPSMult">'[1]Wind PPA Inputs'!$C$26</definedName>
    <definedName name="WindPPA2_PeakCredit">'[1]Wind PPA Inputs'!$C$55</definedName>
    <definedName name="WindPPA2_RECcredit">'[1]Wind PPA Inputs'!$C$56</definedName>
    <definedName name="WindPPA2_REConly">'[1]Wind PPA Inputs'!$C$58</definedName>
    <definedName name="WindPPA2_RPSMult">'[1]Wind PPA Inputs'!$C$57</definedName>
    <definedName name="WindPPA3_PeakCredit">'[1]Wind PPA Inputs'!$C$86</definedName>
    <definedName name="WindPPA3_RECcredit">'[1]Wind PPA Inputs'!$C$87</definedName>
    <definedName name="WindPPA3_REConly">'[1]Wind PPA Inputs'!$C$89</definedName>
    <definedName name="WindPPA3_RPSMult">'[1]Wind PPA Inputs'!$C$88</definedName>
    <definedName name="WindPPA4_PeakCredit">'[1]Wind PPA Inputs'!$C$117</definedName>
    <definedName name="WindPPA4_RECcredit">'[1]Wind PPA Inputs'!$C$118</definedName>
    <definedName name="WindPPA4_REConly">'[1]Wind PPA Inputs'!$C$120</definedName>
    <definedName name="WindPPA4_RPSMult">'[1]Wind PPA Inputs'!$C$119</definedName>
    <definedName name="WindPPA5_PeakCredit">'[1]Wind PPA Inputs'!$C$148</definedName>
    <definedName name="WindPPA5_RECcredit">'[1]Wind PPA Inputs'!$C$149</definedName>
    <definedName name="WindPPA5_REConly">'[1]Wind PPA Inputs'!$C$151</definedName>
    <definedName name="WindPPA5_RPSMult">'[1]Wind PPA Inputs'!$C$150</definedName>
    <definedName name="WindPTCLoss" localSheetId="2">#REF!</definedName>
    <definedName name="WindPTCLoss" localSheetId="7">#REF!</definedName>
    <definedName name="WindPTCLoss">#REF!</definedName>
    <definedName name="WindResReq" localSheetId="2">#REF!</definedName>
    <definedName name="WindResReq" localSheetId="7">#REF!</definedName>
    <definedName name="WindResReq">#REF!</definedName>
    <definedName name="wpkacst" localSheetId="2">#REF!</definedName>
    <definedName name="wpkacst" localSheetId="7">#REF!</definedName>
    <definedName name="wpkacst">#REF!</definedName>
    <definedName name="wpkact" localSheetId="7">#REF!</definedName>
    <definedName name="wpkact">#REF!</definedName>
    <definedName name="wpkash" localSheetId="7">#REF!</definedName>
    <definedName name="wpkash">#REF!</definedName>
    <definedName name="wpkcum" localSheetId="7">#REF!</definedName>
    <definedName name="wpkcum">#REF!</definedName>
    <definedName name="wpkmo" localSheetId="7">#REF!</definedName>
    <definedName name="wpkmo">#REF!</definedName>
    <definedName name="wpkmw" localSheetId="7">#REF!</definedName>
    <definedName name="wpkmw">#REF!</definedName>
    <definedName name="wpkrev" localSheetId="7">#REF!</definedName>
    <definedName name="wpkrev">#REF!</definedName>
    <definedName name="wpksust" localSheetId="7">#REF!</definedName>
    <definedName name="wpksust">#REF!</definedName>
    <definedName name="wpkytd" localSheetId="7">#REF!</definedName>
    <definedName name="wpkytd">#REF!</definedName>
    <definedName name="wrn.ECR." localSheetId="2" hidden="1">{#N/A,#N/A,FALSE,"schA"}</definedName>
    <definedName name="wrn.ECR." hidden="1">{#N/A,#N/A,FALSE,"schA"}</definedName>
    <definedName name="wrn.USIM_Data." localSheetId="2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2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2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ww" localSheetId="2" hidden="1">{#N/A,#N/A,FALSE,"schA"}</definedName>
    <definedName name="www" hidden="1">{#N/A,#N/A,FALSE,"schA"}</definedName>
  </definedNames>
  <calcPr calcId="162913"/>
  <pivotCaches>
    <pivotCache cacheId="0" r:id="rId3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" i="26" l="1"/>
  <c r="O3" i="26"/>
  <c r="P3" i="26"/>
  <c r="Q3" i="26"/>
  <c r="R3" i="26"/>
  <c r="S3" i="26"/>
  <c r="T3" i="26"/>
  <c r="E28" i="26" s="1"/>
  <c r="U3" i="26"/>
  <c r="V3" i="26"/>
  <c r="W3" i="26"/>
  <c r="X3" i="26"/>
  <c r="Y3" i="26"/>
  <c r="Z3" i="26"/>
  <c r="AA3" i="26"/>
  <c r="AB3" i="26"/>
  <c r="N4" i="26"/>
  <c r="O4" i="26"/>
  <c r="P4" i="26"/>
  <c r="Q4" i="26"/>
  <c r="R4" i="26"/>
  <c r="S4" i="26"/>
  <c r="T4" i="26"/>
  <c r="U4" i="26"/>
  <c r="V4" i="26"/>
  <c r="W4" i="26"/>
  <c r="X4" i="26"/>
  <c r="Y4" i="26"/>
  <c r="Z4" i="26"/>
  <c r="AA4" i="26"/>
  <c r="AB4" i="26"/>
  <c r="N5" i="26"/>
  <c r="O5" i="26"/>
  <c r="P5" i="26"/>
  <c r="Q5" i="26"/>
  <c r="R5" i="26"/>
  <c r="S5" i="26"/>
  <c r="T5" i="26"/>
  <c r="U5" i="26"/>
  <c r="V5" i="26"/>
  <c r="W5" i="26"/>
  <c r="X5" i="26"/>
  <c r="Y5" i="26"/>
  <c r="Z5" i="26"/>
  <c r="AA5" i="26"/>
  <c r="AB5" i="26"/>
  <c r="N6" i="26"/>
  <c r="O6" i="26"/>
  <c r="P6" i="26"/>
  <c r="Q6" i="26"/>
  <c r="R6" i="26"/>
  <c r="S6" i="26"/>
  <c r="T6" i="26"/>
  <c r="U6" i="26"/>
  <c r="V6" i="26"/>
  <c r="W6" i="26"/>
  <c r="X6" i="26"/>
  <c r="Y6" i="26"/>
  <c r="Z6" i="26"/>
  <c r="AA6" i="26"/>
  <c r="AB6" i="26"/>
  <c r="I3" i="26"/>
  <c r="J3" i="26"/>
  <c r="K3" i="26"/>
  <c r="L3" i="26"/>
  <c r="M3" i="26"/>
  <c r="I4" i="26"/>
  <c r="J4" i="26"/>
  <c r="K4" i="26"/>
  <c r="L4" i="26"/>
  <c r="M4" i="26"/>
  <c r="I5" i="26"/>
  <c r="J5" i="26"/>
  <c r="K5" i="26"/>
  <c r="L5" i="26"/>
  <c r="M5" i="26"/>
  <c r="I6" i="26"/>
  <c r="J6" i="26"/>
  <c r="K6" i="26"/>
  <c r="L6" i="26"/>
  <c r="M6" i="26"/>
  <c r="C3" i="26"/>
  <c r="D3" i="26"/>
  <c r="E3" i="26"/>
  <c r="F3" i="26"/>
  <c r="G3" i="26"/>
  <c r="H3" i="26"/>
  <c r="C4" i="26"/>
  <c r="D4" i="26"/>
  <c r="E4" i="26"/>
  <c r="F4" i="26"/>
  <c r="G4" i="26"/>
  <c r="H4" i="26"/>
  <c r="C5" i="26"/>
  <c r="D5" i="26"/>
  <c r="E5" i="26"/>
  <c r="F5" i="26"/>
  <c r="G5" i="26"/>
  <c r="H5" i="26"/>
  <c r="C6" i="26"/>
  <c r="D6" i="26"/>
  <c r="E6" i="26"/>
  <c r="F6" i="26"/>
  <c r="G6" i="26"/>
  <c r="H6" i="26"/>
  <c r="B6" i="26"/>
  <c r="B5" i="26"/>
  <c r="B4" i="26"/>
  <c r="B3" i="26"/>
  <c r="C34" i="26"/>
  <c r="A31" i="26"/>
  <c r="E34" i="26" s="1"/>
  <c r="A30" i="26"/>
  <c r="D34" i="26" s="1"/>
  <c r="A29" i="26"/>
  <c r="A28" i="26"/>
  <c r="B34" i="26" s="1"/>
  <c r="E31" i="26" l="1"/>
  <c r="E29" i="26"/>
  <c r="D30" i="26"/>
  <c r="E30" i="26"/>
  <c r="D28" i="26"/>
  <c r="D31" i="26"/>
  <c r="D29" i="26"/>
  <c r="D12" i="21" l="1"/>
  <c r="B22" i="21"/>
  <c r="B23" i="21"/>
  <c r="B24" i="21"/>
  <c r="B21" i="21"/>
  <c r="B20" i="21"/>
  <c r="O14" i="25"/>
  <c r="N14" i="25"/>
  <c r="M14" i="25"/>
  <c r="L14" i="25"/>
  <c r="K14" i="25"/>
  <c r="J14" i="25"/>
  <c r="I14" i="25"/>
  <c r="F14" i="25"/>
  <c r="O13" i="25"/>
  <c r="N13" i="25"/>
  <c r="M13" i="25"/>
  <c r="L13" i="25"/>
  <c r="K13" i="25"/>
  <c r="J13" i="25"/>
  <c r="I13" i="25"/>
  <c r="C13" i="25"/>
  <c r="E13" i="25" s="1"/>
  <c r="F13" i="25" s="1"/>
  <c r="O12" i="25"/>
  <c r="N12" i="25"/>
  <c r="M12" i="25"/>
  <c r="L12" i="25"/>
  <c r="K12" i="25"/>
  <c r="J12" i="25"/>
  <c r="I12" i="25"/>
  <c r="F12" i="25"/>
  <c r="O11" i="25"/>
  <c r="N11" i="25"/>
  <c r="M11" i="25"/>
  <c r="L11" i="25"/>
  <c r="K11" i="25"/>
  <c r="J11" i="25"/>
  <c r="I11" i="25"/>
  <c r="F11" i="25"/>
  <c r="O10" i="25"/>
  <c r="N10" i="25"/>
  <c r="M10" i="25"/>
  <c r="L10" i="25"/>
  <c r="K10" i="25"/>
  <c r="J10" i="25"/>
  <c r="I10" i="25"/>
  <c r="F10" i="25"/>
  <c r="O8" i="25"/>
  <c r="N8" i="25"/>
  <c r="M8" i="25"/>
  <c r="L8" i="25"/>
  <c r="K8" i="25"/>
  <c r="J8" i="25"/>
  <c r="I8" i="25"/>
  <c r="E8" i="25"/>
  <c r="F8" i="25" s="1"/>
  <c r="O7" i="25"/>
  <c r="N7" i="25"/>
  <c r="M7" i="25"/>
  <c r="L7" i="25"/>
  <c r="K7" i="25"/>
  <c r="J7" i="25"/>
  <c r="I7" i="25"/>
  <c r="O6" i="25"/>
  <c r="N6" i="25"/>
  <c r="M6" i="25"/>
  <c r="L6" i="25"/>
  <c r="K6" i="25"/>
  <c r="J6" i="25"/>
  <c r="I6" i="25"/>
  <c r="O5" i="25"/>
  <c r="N5" i="25"/>
  <c r="M5" i="25"/>
  <c r="L5" i="25"/>
  <c r="K5" i="25"/>
  <c r="J5" i="25"/>
  <c r="I5" i="25"/>
  <c r="K1" i="14" l="1"/>
  <c r="Y11" i="9" l="1"/>
  <c r="Y3" i="9"/>
  <c r="Z8" i="20"/>
  <c r="AA8" i="20"/>
  <c r="AB8" i="20"/>
  <c r="AC8" i="20"/>
  <c r="Y8" i="20"/>
  <c r="X8" i="20"/>
  <c r="E25" i="20"/>
  <c r="F25" i="20"/>
  <c r="G25" i="20"/>
  <c r="H25" i="20"/>
  <c r="I25" i="20"/>
  <c r="J25" i="20"/>
  <c r="K25" i="20"/>
  <c r="L25" i="20"/>
  <c r="M25" i="20"/>
  <c r="N25" i="20"/>
  <c r="O25" i="20"/>
  <c r="P25" i="20"/>
  <c r="Q25" i="20"/>
  <c r="R25" i="20"/>
  <c r="S25" i="20"/>
  <c r="T25" i="20"/>
  <c r="U25" i="20"/>
  <c r="D25" i="20"/>
  <c r="AB25" i="20"/>
  <c r="AA25" i="20"/>
  <c r="Z25" i="20"/>
  <c r="Y25" i="20"/>
  <c r="X25" i="20"/>
  <c r="W25" i="20"/>
  <c r="V25" i="20"/>
  <c r="X17" i="20"/>
  <c r="Y17" i="20"/>
  <c r="Z17" i="20"/>
  <c r="AA17" i="20"/>
  <c r="AB17" i="20"/>
  <c r="AC17" i="20"/>
  <c r="W17" i="20"/>
  <c r="E16" i="17"/>
  <c r="E22" i="17"/>
  <c r="F31" i="17"/>
  <c r="C31" i="17"/>
  <c r="C14" i="17"/>
  <c r="C15" i="17"/>
  <c r="C25" i="17"/>
  <c r="D33" i="17"/>
  <c r="E42" i="17"/>
  <c r="E43" i="17"/>
  <c r="F34" i="17"/>
  <c r="G14" i="17"/>
  <c r="J14" i="17"/>
  <c r="K32" i="17"/>
  <c r="O14" i="17"/>
  <c r="Q14" i="17"/>
  <c r="R14" i="17"/>
  <c r="S4" i="17"/>
  <c r="S4" i="10" s="1"/>
  <c r="T23" i="17"/>
  <c r="V14" i="17"/>
  <c r="W14" i="17"/>
  <c r="Y23" i="17"/>
  <c r="Z32" i="17"/>
  <c r="D14" i="17"/>
  <c r="E15" i="17"/>
  <c r="F16" i="17"/>
  <c r="I14" i="17"/>
  <c r="L14" i="17"/>
  <c r="S14" i="17"/>
  <c r="C24" i="17"/>
  <c r="D23" i="17"/>
  <c r="F25" i="17"/>
  <c r="I23" i="17"/>
  <c r="L23" i="17"/>
  <c r="Q23" i="17"/>
  <c r="S23" i="17"/>
  <c r="C33" i="17"/>
  <c r="D32" i="17"/>
  <c r="I32" i="17"/>
  <c r="J32" i="17"/>
  <c r="L32" i="17"/>
  <c r="Q32" i="17"/>
  <c r="S32" i="17"/>
  <c r="C43" i="17"/>
  <c r="D42" i="17"/>
  <c r="F43" i="17"/>
  <c r="F44" i="17"/>
  <c r="I42" i="17"/>
  <c r="L42" i="17"/>
  <c r="S42" i="17"/>
  <c r="X42" i="17"/>
  <c r="B13" i="17"/>
  <c r="B23" i="17"/>
  <c r="B33" i="17"/>
  <c r="B16" i="17"/>
  <c r="B32" i="17"/>
  <c r="B52" i="17"/>
  <c r="B55" i="17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V27" i="9"/>
  <c r="W27" i="9"/>
  <c r="X27" i="9"/>
  <c r="Y27" i="9"/>
  <c r="Z27" i="9"/>
  <c r="AA27" i="9"/>
  <c r="AB27" i="9"/>
  <c r="AC27" i="9"/>
  <c r="AD27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V28" i="9"/>
  <c r="W28" i="9"/>
  <c r="X28" i="9"/>
  <c r="Y28" i="9"/>
  <c r="Z28" i="9"/>
  <c r="AA28" i="9"/>
  <c r="AB28" i="9"/>
  <c r="AC28" i="9"/>
  <c r="AD28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V29" i="9"/>
  <c r="W29" i="9"/>
  <c r="X29" i="9"/>
  <c r="Y29" i="9"/>
  <c r="Z29" i="9"/>
  <c r="AA29" i="9"/>
  <c r="AB29" i="9"/>
  <c r="AC29" i="9"/>
  <c r="AD29" i="9"/>
  <c r="D29" i="9"/>
  <c r="D28" i="9"/>
  <c r="E19" i="9"/>
  <c r="F19" i="9"/>
  <c r="G19" i="9"/>
  <c r="H19" i="9"/>
  <c r="I19" i="9"/>
  <c r="J19" i="9"/>
  <c r="J22" i="9" s="1"/>
  <c r="H32" i="10" s="1"/>
  <c r="H7" i="14" s="1"/>
  <c r="H24" i="10" s="1"/>
  <c r="K19" i="9"/>
  <c r="L19" i="9"/>
  <c r="M19" i="9"/>
  <c r="N19" i="9"/>
  <c r="O19" i="9"/>
  <c r="P19" i="9"/>
  <c r="Q19" i="9"/>
  <c r="R19" i="9"/>
  <c r="S19" i="9"/>
  <c r="T19" i="9"/>
  <c r="U19" i="9"/>
  <c r="V19" i="9"/>
  <c r="W19" i="9"/>
  <c r="X19" i="9"/>
  <c r="Y19" i="9"/>
  <c r="Z19" i="9"/>
  <c r="AA19" i="9"/>
  <c r="AB19" i="9"/>
  <c r="AC19" i="9"/>
  <c r="AD19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V20" i="9"/>
  <c r="W20" i="9"/>
  <c r="X20" i="9"/>
  <c r="Y20" i="9"/>
  <c r="Z20" i="9"/>
  <c r="AA20" i="9"/>
  <c r="AB20" i="9"/>
  <c r="AC20" i="9"/>
  <c r="AD20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V21" i="9"/>
  <c r="W21" i="9"/>
  <c r="X21" i="9"/>
  <c r="Y21" i="9"/>
  <c r="Z21" i="9"/>
  <c r="AA21" i="9"/>
  <c r="AB21" i="9"/>
  <c r="AC21" i="9"/>
  <c r="AD2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V11" i="9"/>
  <c r="W11" i="9"/>
  <c r="X11" i="9"/>
  <c r="Z11" i="9"/>
  <c r="AA11" i="9"/>
  <c r="AB11" i="9"/>
  <c r="AC11" i="9"/>
  <c r="AD11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V12" i="9"/>
  <c r="W12" i="9"/>
  <c r="X12" i="9"/>
  <c r="Y12" i="9"/>
  <c r="Z12" i="9"/>
  <c r="AA12" i="9"/>
  <c r="AB12" i="9"/>
  <c r="AC12" i="9"/>
  <c r="AD12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V13" i="9"/>
  <c r="W13" i="9"/>
  <c r="X13" i="9"/>
  <c r="Y13" i="9"/>
  <c r="Z13" i="9"/>
  <c r="AA13" i="9"/>
  <c r="AB13" i="9"/>
  <c r="AC13" i="9"/>
  <c r="AD13" i="9"/>
  <c r="D21" i="9"/>
  <c r="D20" i="9"/>
  <c r="D27" i="9"/>
  <c r="D19" i="9"/>
  <c r="D11" i="9"/>
  <c r="D36" i="9"/>
  <c r="D37" i="9"/>
  <c r="D38" i="9"/>
  <c r="AD36" i="9"/>
  <c r="AD37" i="9"/>
  <c r="AD38" i="9"/>
  <c r="AC36" i="9"/>
  <c r="AC37" i="9"/>
  <c r="AC38" i="9"/>
  <c r="AB36" i="9"/>
  <c r="AB37" i="9"/>
  <c r="AB38" i="9"/>
  <c r="AA36" i="9"/>
  <c r="AA37" i="9"/>
  <c r="AA38" i="9"/>
  <c r="Z36" i="9"/>
  <c r="Z37" i="9"/>
  <c r="Z38" i="9"/>
  <c r="Y36" i="9"/>
  <c r="Y37" i="9"/>
  <c r="Y38" i="9"/>
  <c r="X36" i="9"/>
  <c r="X37" i="9"/>
  <c r="X38" i="9"/>
  <c r="W36" i="9"/>
  <c r="W37" i="9"/>
  <c r="W38" i="9"/>
  <c r="V36" i="9"/>
  <c r="V37" i="9"/>
  <c r="V38" i="9"/>
  <c r="U36" i="9"/>
  <c r="U37" i="9"/>
  <c r="U38" i="9"/>
  <c r="T36" i="9"/>
  <c r="T37" i="9"/>
  <c r="T38" i="9"/>
  <c r="S36" i="9"/>
  <c r="S37" i="9"/>
  <c r="S38" i="9"/>
  <c r="R36" i="9"/>
  <c r="R37" i="9"/>
  <c r="R38" i="9"/>
  <c r="Q36" i="9"/>
  <c r="Q37" i="9"/>
  <c r="Q38" i="9"/>
  <c r="P36" i="9"/>
  <c r="P37" i="9"/>
  <c r="P38" i="9"/>
  <c r="O36" i="9"/>
  <c r="O37" i="9"/>
  <c r="O38" i="9"/>
  <c r="N36" i="9"/>
  <c r="N37" i="9"/>
  <c r="N38" i="9"/>
  <c r="M36" i="9"/>
  <c r="M37" i="9"/>
  <c r="M38" i="9"/>
  <c r="L36" i="9"/>
  <c r="L37" i="9"/>
  <c r="L38" i="9"/>
  <c r="K36" i="9"/>
  <c r="K37" i="9"/>
  <c r="K38" i="9"/>
  <c r="J36" i="9"/>
  <c r="J37" i="9"/>
  <c r="J38" i="9"/>
  <c r="I36" i="9"/>
  <c r="I37" i="9"/>
  <c r="I38" i="9"/>
  <c r="H36" i="9"/>
  <c r="H37" i="9"/>
  <c r="H38" i="9"/>
  <c r="G36" i="9"/>
  <c r="G37" i="9"/>
  <c r="G38" i="9"/>
  <c r="F36" i="9"/>
  <c r="F37" i="9"/>
  <c r="F38" i="9"/>
  <c r="E36" i="9"/>
  <c r="E37" i="9"/>
  <c r="E38" i="9"/>
  <c r="D12" i="9"/>
  <c r="D13" i="9"/>
  <c r="E3" i="9"/>
  <c r="E4" i="9"/>
  <c r="E5" i="9"/>
  <c r="F3" i="9"/>
  <c r="F4" i="9"/>
  <c r="F5" i="9"/>
  <c r="G3" i="9"/>
  <c r="G4" i="9"/>
  <c r="G5" i="9"/>
  <c r="H3" i="9"/>
  <c r="H4" i="9"/>
  <c r="H5" i="9"/>
  <c r="I3" i="9"/>
  <c r="I4" i="9"/>
  <c r="I5" i="9"/>
  <c r="J3" i="9"/>
  <c r="J4" i="9"/>
  <c r="J5" i="9"/>
  <c r="K3" i="9"/>
  <c r="K4" i="9"/>
  <c r="K5" i="9"/>
  <c r="L3" i="9"/>
  <c r="L4" i="9"/>
  <c r="L5" i="9"/>
  <c r="M3" i="9"/>
  <c r="M4" i="9"/>
  <c r="M5" i="9"/>
  <c r="N3" i="9"/>
  <c r="N4" i="9"/>
  <c r="N5" i="9"/>
  <c r="O3" i="9"/>
  <c r="O4" i="9"/>
  <c r="O5" i="9"/>
  <c r="P3" i="9"/>
  <c r="P4" i="9"/>
  <c r="P5" i="9"/>
  <c r="Q3" i="9"/>
  <c r="Q4" i="9"/>
  <c r="Q5" i="9"/>
  <c r="R3" i="9"/>
  <c r="R4" i="9"/>
  <c r="R5" i="9"/>
  <c r="S3" i="9"/>
  <c r="S4" i="9"/>
  <c r="S5" i="9"/>
  <c r="T3" i="9"/>
  <c r="T4" i="9"/>
  <c r="T5" i="9"/>
  <c r="U3" i="9"/>
  <c r="U4" i="9"/>
  <c r="U5" i="9"/>
  <c r="V3" i="9"/>
  <c r="V4" i="9"/>
  <c r="V5" i="9"/>
  <c r="W3" i="9"/>
  <c r="W4" i="9"/>
  <c r="W5" i="9"/>
  <c r="X3" i="9"/>
  <c r="X4" i="9"/>
  <c r="X5" i="9"/>
  <c r="Y4" i="9"/>
  <c r="Y5" i="9"/>
  <c r="Z3" i="9"/>
  <c r="Z4" i="9"/>
  <c r="Z5" i="9"/>
  <c r="AA3" i="9"/>
  <c r="AA4" i="9"/>
  <c r="AA5" i="9"/>
  <c r="AB3" i="9"/>
  <c r="AB4" i="9"/>
  <c r="AB5" i="9"/>
  <c r="AC3" i="9"/>
  <c r="AC4" i="9"/>
  <c r="AC5" i="9"/>
  <c r="AD3" i="9"/>
  <c r="AD4" i="9"/>
  <c r="AD5" i="9"/>
  <c r="D3" i="9"/>
  <c r="D4" i="9"/>
  <c r="D5" i="9"/>
  <c r="F36" i="17"/>
  <c r="E36" i="17"/>
  <c r="D36" i="17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I28" i="13"/>
  <c r="J28" i="13" s="1"/>
  <c r="I19" i="13"/>
  <c r="J19" i="13" s="1"/>
  <c r="J21" i="13" s="1"/>
  <c r="I10" i="13"/>
  <c r="J10" i="13" s="1"/>
  <c r="B35" i="13"/>
  <c r="N29" i="13"/>
  <c r="O29" i="13"/>
  <c r="P29" i="13"/>
  <c r="Q29" i="13"/>
  <c r="R29" i="13"/>
  <c r="S29" i="13"/>
  <c r="T29" i="13"/>
  <c r="U29" i="13"/>
  <c r="V29" i="13"/>
  <c r="W29" i="13"/>
  <c r="X29" i="13"/>
  <c r="Y29" i="13"/>
  <c r="Z29" i="13"/>
  <c r="AA29" i="13"/>
  <c r="M29" i="13"/>
  <c r="C28" i="13"/>
  <c r="P27" i="13"/>
  <c r="Q27" i="13"/>
  <c r="R27" i="13"/>
  <c r="S27" i="13"/>
  <c r="T27" i="13"/>
  <c r="U27" i="13"/>
  <c r="V27" i="13"/>
  <c r="W27" i="13"/>
  <c r="X27" i="13"/>
  <c r="Y27" i="13"/>
  <c r="Z27" i="13"/>
  <c r="AA27" i="13"/>
  <c r="M27" i="13"/>
  <c r="N27" i="13"/>
  <c r="O27" i="13"/>
  <c r="O26" i="13"/>
  <c r="P26" i="13"/>
  <c r="Q26" i="13"/>
  <c r="R26" i="13"/>
  <c r="S26" i="13"/>
  <c r="T26" i="13"/>
  <c r="U26" i="13"/>
  <c r="V26" i="13"/>
  <c r="W26" i="13"/>
  <c r="X26" i="13"/>
  <c r="Y26" i="13"/>
  <c r="Z26" i="13"/>
  <c r="AA26" i="13"/>
  <c r="M26" i="13"/>
  <c r="N26" i="13"/>
  <c r="M25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Y20" i="13"/>
  <c r="Z20" i="13"/>
  <c r="AA20" i="13"/>
  <c r="M18" i="13"/>
  <c r="N18" i="13"/>
  <c r="O18" i="13"/>
  <c r="P18" i="13"/>
  <c r="Q18" i="13"/>
  <c r="R18" i="13"/>
  <c r="S18" i="13"/>
  <c r="T18" i="13"/>
  <c r="U18" i="13"/>
  <c r="V18" i="13"/>
  <c r="W18" i="13"/>
  <c r="X18" i="13"/>
  <c r="Y18" i="13"/>
  <c r="Z18" i="13"/>
  <c r="AA18" i="13"/>
  <c r="M17" i="13"/>
  <c r="N17" i="13"/>
  <c r="O17" i="13"/>
  <c r="P17" i="13"/>
  <c r="Q17" i="13"/>
  <c r="R17" i="13"/>
  <c r="S17" i="13"/>
  <c r="T17" i="13"/>
  <c r="U17" i="13"/>
  <c r="V17" i="13"/>
  <c r="W17" i="13"/>
  <c r="X17" i="13"/>
  <c r="Y17" i="13"/>
  <c r="Z17" i="13"/>
  <c r="AA17" i="13"/>
  <c r="M16" i="13"/>
  <c r="N16" i="13"/>
  <c r="N11" i="13"/>
  <c r="O11" i="13"/>
  <c r="P11" i="13"/>
  <c r="Q11" i="13"/>
  <c r="R11" i="13"/>
  <c r="S11" i="13"/>
  <c r="T11" i="13"/>
  <c r="U11" i="13"/>
  <c r="V11" i="13"/>
  <c r="W11" i="13"/>
  <c r="X11" i="13"/>
  <c r="Y11" i="13"/>
  <c r="Z11" i="13"/>
  <c r="AA11" i="13"/>
  <c r="M11" i="13"/>
  <c r="G20" i="13"/>
  <c r="G29" i="13"/>
  <c r="F20" i="13"/>
  <c r="F29" i="13"/>
  <c r="E20" i="13"/>
  <c r="E29" i="13"/>
  <c r="D20" i="13"/>
  <c r="D29" i="13"/>
  <c r="C20" i="13"/>
  <c r="C29" i="13"/>
  <c r="G19" i="13"/>
  <c r="H21" i="13"/>
  <c r="F19" i="13"/>
  <c r="F28" i="13"/>
  <c r="E19" i="13"/>
  <c r="E28" i="13"/>
  <c r="D19" i="13"/>
  <c r="D28" i="13"/>
  <c r="C19" i="13"/>
  <c r="M9" i="13"/>
  <c r="N9" i="13"/>
  <c r="O9" i="13"/>
  <c r="P9" i="13"/>
  <c r="Q9" i="13"/>
  <c r="R9" i="13"/>
  <c r="S9" i="13"/>
  <c r="T9" i="13"/>
  <c r="U9" i="13"/>
  <c r="V9" i="13"/>
  <c r="W9" i="13"/>
  <c r="X9" i="13"/>
  <c r="Y9" i="13"/>
  <c r="Z9" i="13"/>
  <c r="AA9" i="13"/>
  <c r="G18" i="13"/>
  <c r="G27" i="13"/>
  <c r="F18" i="13"/>
  <c r="F27" i="13"/>
  <c r="E18" i="13"/>
  <c r="E27" i="13"/>
  <c r="D18" i="13"/>
  <c r="D27" i="13"/>
  <c r="C18" i="13"/>
  <c r="C27" i="13"/>
  <c r="N8" i="13"/>
  <c r="O8" i="13"/>
  <c r="P8" i="13"/>
  <c r="Q8" i="13"/>
  <c r="R8" i="13"/>
  <c r="S8" i="13"/>
  <c r="T8" i="13"/>
  <c r="U8" i="13"/>
  <c r="V8" i="13"/>
  <c r="W8" i="13"/>
  <c r="X8" i="13"/>
  <c r="Y8" i="13"/>
  <c r="Z8" i="13"/>
  <c r="AA8" i="13"/>
  <c r="M8" i="13"/>
  <c r="G17" i="13"/>
  <c r="G26" i="13"/>
  <c r="F17" i="13"/>
  <c r="F26" i="13"/>
  <c r="E17" i="13"/>
  <c r="E26" i="13"/>
  <c r="D17" i="13"/>
  <c r="D26" i="13"/>
  <c r="C17" i="13"/>
  <c r="C26" i="13"/>
  <c r="N7" i="13"/>
  <c r="M7" i="13"/>
  <c r="G16" i="13"/>
  <c r="G25" i="13"/>
  <c r="E16" i="13"/>
  <c r="C16" i="13"/>
  <c r="C25" i="13"/>
  <c r="G28" i="13"/>
  <c r="C21" i="13"/>
  <c r="C12" i="13"/>
  <c r="G21" i="13"/>
  <c r="C30" i="13"/>
  <c r="E25" i="13"/>
  <c r="E30" i="13"/>
  <c r="E21" i="13"/>
  <c r="H12" i="13"/>
  <c r="E12" i="13"/>
  <c r="N25" i="13"/>
  <c r="H30" i="13"/>
  <c r="F12" i="13"/>
  <c r="F16" i="13"/>
  <c r="O7" i="13"/>
  <c r="G30" i="13"/>
  <c r="O16" i="13"/>
  <c r="D12" i="13"/>
  <c r="G12" i="13"/>
  <c r="D16" i="13"/>
  <c r="D21" i="13"/>
  <c r="D25" i="13"/>
  <c r="D30" i="13"/>
  <c r="P16" i="13"/>
  <c r="O25" i="13"/>
  <c r="P7" i="13"/>
  <c r="F21" i="13"/>
  <c r="F25" i="13"/>
  <c r="F30" i="13"/>
  <c r="Q7" i="13"/>
  <c r="Q16" i="13"/>
  <c r="P25" i="13"/>
  <c r="E35" i="3"/>
  <c r="Q25" i="13"/>
  <c r="R16" i="13"/>
  <c r="R7" i="13"/>
  <c r="R25" i="13"/>
  <c r="S16" i="13"/>
  <c r="S7" i="13"/>
  <c r="S25" i="13"/>
  <c r="T16" i="13"/>
  <c r="T7" i="13"/>
  <c r="U16" i="13"/>
  <c r="T25" i="13"/>
  <c r="U7" i="13"/>
  <c r="U25" i="13"/>
  <c r="V7" i="13"/>
  <c r="V16" i="13"/>
  <c r="W7" i="13"/>
  <c r="V25" i="13"/>
  <c r="W16" i="13"/>
  <c r="X16" i="13"/>
  <c r="W25" i="13"/>
  <c r="X7" i="13"/>
  <c r="Y7" i="13"/>
  <c r="X25" i="13"/>
  <c r="Y16" i="13"/>
  <c r="Z16" i="13"/>
  <c r="Y25" i="13"/>
  <c r="Z7" i="13"/>
  <c r="Z25" i="13"/>
  <c r="AA7" i="13"/>
  <c r="AA16" i="13"/>
  <c r="AA25" i="13"/>
  <c r="C31" i="3"/>
  <c r="D31" i="3"/>
  <c r="D35" i="3"/>
  <c r="C35" i="3"/>
  <c r="F30" i="3"/>
  <c r="F35" i="3"/>
  <c r="C16" i="5"/>
  <c r="B16" i="5"/>
  <c r="C15" i="5"/>
  <c r="B15" i="5"/>
  <c r="C14" i="5"/>
  <c r="B14" i="5"/>
  <c r="V41" i="4"/>
  <c r="U41" i="4"/>
  <c r="T41" i="4"/>
  <c r="S41" i="4"/>
  <c r="G30" i="3"/>
  <c r="H30" i="3"/>
  <c r="H35" i="3"/>
  <c r="G35" i="3"/>
  <c r="I30" i="3"/>
  <c r="I35" i="3"/>
  <c r="J30" i="3"/>
  <c r="J35" i="3"/>
  <c r="K30" i="3"/>
  <c r="K35" i="3"/>
  <c r="L30" i="3"/>
  <c r="L35" i="3"/>
  <c r="M30" i="3"/>
  <c r="M35" i="3"/>
  <c r="N30" i="3"/>
  <c r="N35" i="3"/>
  <c r="O30" i="3"/>
  <c r="O35" i="3"/>
  <c r="P30" i="3"/>
  <c r="P35" i="3"/>
  <c r="Q30" i="3"/>
  <c r="Q35" i="3"/>
  <c r="R30" i="3"/>
  <c r="R35" i="3"/>
  <c r="T29" i="3"/>
  <c r="S30" i="3"/>
  <c r="S35" i="3"/>
  <c r="T30" i="3"/>
  <c r="T35" i="3"/>
  <c r="U30" i="3"/>
  <c r="U35" i="3"/>
  <c r="V30" i="3"/>
  <c r="V35" i="3"/>
  <c r="X23" i="17"/>
  <c r="X14" i="17"/>
  <c r="X32" i="17"/>
  <c r="F33" i="17"/>
  <c r="F24" i="17"/>
  <c r="F15" i="17"/>
  <c r="E14" i="17"/>
  <c r="X6" i="9" l="1"/>
  <c r="F39" i="9"/>
  <c r="D29" i="10" s="1"/>
  <c r="D4" i="14" s="1"/>
  <c r="D21" i="10" s="1"/>
  <c r="AD39" i="9"/>
  <c r="AB29" i="10" s="1"/>
  <c r="AB4" i="14" s="1"/>
  <c r="AB21" i="10" s="1"/>
  <c r="AB6" i="9"/>
  <c r="AA6" i="9"/>
  <c r="Y30" i="10" s="1"/>
  <c r="Y5" i="14" s="1"/>
  <c r="Y22" i="10" s="1"/>
  <c r="AC22" i="9"/>
  <c r="U22" i="9"/>
  <c r="U24" i="9" s="1"/>
  <c r="M22" i="9"/>
  <c r="K32" i="10" s="1"/>
  <c r="K7" i="14" s="1"/>
  <c r="K24" i="10" s="1"/>
  <c r="E22" i="9"/>
  <c r="G6" i="9"/>
  <c r="T6" i="9"/>
  <c r="R30" i="10" s="1"/>
  <c r="R5" i="14" s="1"/>
  <c r="R22" i="10" s="1"/>
  <c r="N22" i="9"/>
  <c r="L32" i="10" s="1"/>
  <c r="L7" i="14" s="1"/>
  <c r="L24" i="10" s="1"/>
  <c r="N30" i="9"/>
  <c r="N31" i="9" s="1"/>
  <c r="L39" i="17" s="1"/>
  <c r="L44" i="17" s="1"/>
  <c r="E39" i="9"/>
  <c r="C29" i="10" s="1"/>
  <c r="C4" i="14" s="1"/>
  <c r="C21" i="10" s="1"/>
  <c r="AD22" i="9"/>
  <c r="AD23" i="9" s="1"/>
  <c r="AB29" i="17" s="1"/>
  <c r="AB33" i="17" s="1"/>
  <c r="F22" i="9"/>
  <c r="D32" i="10" s="1"/>
  <c r="D7" i="14" s="1"/>
  <c r="D24" i="10" s="1"/>
  <c r="V30" i="9"/>
  <c r="F6" i="9"/>
  <c r="M39" i="9"/>
  <c r="K29" i="10" s="1"/>
  <c r="K4" i="14" s="1"/>
  <c r="K21" i="10" s="1"/>
  <c r="U39" i="9"/>
  <c r="U23" i="9" s="1"/>
  <c r="S29" i="17" s="1"/>
  <c r="AC39" i="9"/>
  <c r="AA29" i="10" s="1"/>
  <c r="AA4" i="14" s="1"/>
  <c r="AA21" i="10" s="1"/>
  <c r="J6" i="9"/>
  <c r="D6" i="9"/>
  <c r="V22" i="9"/>
  <c r="V23" i="9" s="1"/>
  <c r="T29" i="17" s="1"/>
  <c r="T31" i="17" s="1"/>
  <c r="AD30" i="9"/>
  <c r="I12" i="13"/>
  <c r="M6" i="9"/>
  <c r="K30" i="10" s="1"/>
  <c r="K5" i="14" s="1"/>
  <c r="K22" i="10" s="1"/>
  <c r="K39" i="9"/>
  <c r="I29" i="10" s="1"/>
  <c r="I4" i="14" s="1"/>
  <c r="I21" i="10" s="1"/>
  <c r="Z22" i="9"/>
  <c r="R22" i="9"/>
  <c r="J14" i="9"/>
  <c r="J16" i="9" s="1"/>
  <c r="W6" i="9"/>
  <c r="U30" i="10" s="1"/>
  <c r="U5" i="14" s="1"/>
  <c r="U22" i="10" s="1"/>
  <c r="Y22" i="9"/>
  <c r="Q22" i="9"/>
  <c r="I22" i="9"/>
  <c r="R6" i="9"/>
  <c r="R7" i="9" s="1"/>
  <c r="P11" i="17" s="1"/>
  <c r="P39" i="9"/>
  <c r="N29" i="10" s="1"/>
  <c r="N4" i="14" s="1"/>
  <c r="N21" i="10" s="1"/>
  <c r="R39" i="9"/>
  <c r="P29" i="10" s="1"/>
  <c r="P4" i="14" s="1"/>
  <c r="P21" i="10" s="1"/>
  <c r="AB14" i="9"/>
  <c r="Z31" i="10" s="1"/>
  <c r="Z6" i="14" s="1"/>
  <c r="Z23" i="10" s="1"/>
  <c r="W14" i="9"/>
  <c r="U31" i="10" s="1"/>
  <c r="U6" i="14" s="1"/>
  <c r="U23" i="10" s="1"/>
  <c r="G14" i="9"/>
  <c r="E31" i="10" s="1"/>
  <c r="E6" i="14" s="1"/>
  <c r="E23" i="10" s="1"/>
  <c r="AA39" i="9"/>
  <c r="Y29" i="10" s="1"/>
  <c r="Y4" i="14" s="1"/>
  <c r="Y21" i="10" s="1"/>
  <c r="I30" i="13"/>
  <c r="V6" i="9"/>
  <c r="V8" i="9" s="1"/>
  <c r="L6" i="9"/>
  <c r="J30" i="10" s="1"/>
  <c r="J5" i="14" s="1"/>
  <c r="J22" i="10" s="1"/>
  <c r="V39" i="9"/>
  <c r="T29" i="10" s="1"/>
  <c r="T4" i="14" s="1"/>
  <c r="T21" i="10" s="1"/>
  <c r="Y39" i="9"/>
  <c r="W29" i="10" s="1"/>
  <c r="W4" i="14" s="1"/>
  <c r="W21" i="10" s="1"/>
  <c r="AA14" i="9"/>
  <c r="Y31" i="10" s="1"/>
  <c r="Y6" i="14" s="1"/>
  <c r="Y23" i="10" s="1"/>
  <c r="Q6" i="9"/>
  <c r="O30" i="10" s="1"/>
  <c r="O5" i="14" s="1"/>
  <c r="O22" i="10" s="1"/>
  <c r="I39" i="9"/>
  <c r="G29" i="10" s="1"/>
  <c r="G4" i="14" s="1"/>
  <c r="G21" i="10" s="1"/>
  <c r="N39" i="9"/>
  <c r="L29" i="10" s="1"/>
  <c r="L4" i="14" s="1"/>
  <c r="L21" i="10" s="1"/>
  <c r="U6" i="9"/>
  <c r="U7" i="9" s="1"/>
  <c r="S11" i="17" s="1"/>
  <c r="R14" i="9"/>
  <c r="P31" i="10" s="1"/>
  <c r="P6" i="14" s="1"/>
  <c r="P23" i="10" s="1"/>
  <c r="W22" i="9"/>
  <c r="O22" i="9"/>
  <c r="M32" i="10" s="1"/>
  <c r="M7" i="14" s="1"/>
  <c r="M24" i="10" s="1"/>
  <c r="G22" i="9"/>
  <c r="E32" i="10" s="1"/>
  <c r="E7" i="14" s="1"/>
  <c r="E24" i="10" s="1"/>
  <c r="AA22" i="9"/>
  <c r="Y32" i="10" s="1"/>
  <c r="Y7" i="14" s="1"/>
  <c r="Y24" i="10" s="1"/>
  <c r="S22" i="9"/>
  <c r="Q32" i="10" s="1"/>
  <c r="Q7" i="14" s="1"/>
  <c r="Q24" i="10" s="1"/>
  <c r="K22" i="9"/>
  <c r="I32" i="10" s="1"/>
  <c r="I7" i="14" s="1"/>
  <c r="I24" i="10" s="1"/>
  <c r="W30" i="9"/>
  <c r="U33" i="10" s="1"/>
  <c r="U8" i="14" s="1"/>
  <c r="U25" i="10" s="1"/>
  <c r="O30" i="9"/>
  <c r="G30" i="9"/>
  <c r="AA30" i="9"/>
  <c r="Y33" i="10" s="1"/>
  <c r="Y8" i="14" s="1"/>
  <c r="Y25" i="10" s="1"/>
  <c r="S30" i="9"/>
  <c r="K30" i="9"/>
  <c r="O6" i="9"/>
  <c r="P6" i="9"/>
  <c r="O14" i="9"/>
  <c r="M31" i="10" s="1"/>
  <c r="M6" i="14" s="1"/>
  <c r="M23" i="10" s="1"/>
  <c r="S29" i="10"/>
  <c r="S4" i="14" s="1"/>
  <c r="S21" i="10" s="1"/>
  <c r="X32" i="10"/>
  <c r="X7" i="14" s="1"/>
  <c r="X24" i="10" s="1"/>
  <c r="P32" i="10"/>
  <c r="P7" i="14" s="1"/>
  <c r="P24" i="10" s="1"/>
  <c r="R23" i="9"/>
  <c r="P29" i="17" s="1"/>
  <c r="P33" i="17" s="1"/>
  <c r="I21" i="13"/>
  <c r="AC6" i="9"/>
  <c r="AA30" i="10" s="1"/>
  <c r="AA5" i="14" s="1"/>
  <c r="AA22" i="10" s="1"/>
  <c r="H6" i="9"/>
  <c r="H39" i="9"/>
  <c r="F29" i="10" s="1"/>
  <c r="F4" i="14" s="1"/>
  <c r="F21" i="10" s="1"/>
  <c r="Q39" i="9"/>
  <c r="O29" i="10" s="1"/>
  <c r="O4" i="14" s="1"/>
  <c r="O21" i="10" s="1"/>
  <c r="D39" i="9"/>
  <c r="Z14" i="9"/>
  <c r="Q14" i="9"/>
  <c r="I14" i="9"/>
  <c r="I15" i="9" s="1"/>
  <c r="G20" i="17" s="1"/>
  <c r="AC30" i="9"/>
  <c r="AA33" i="10" s="1"/>
  <c r="AA8" i="14" s="1"/>
  <c r="AA25" i="10" s="1"/>
  <c r="U30" i="9"/>
  <c r="M30" i="9"/>
  <c r="K33" i="10" s="1"/>
  <c r="K8" i="14" s="1"/>
  <c r="K25" i="10" s="1"/>
  <c r="E30" i="9"/>
  <c r="C33" i="10" s="1"/>
  <c r="C8" i="14" s="1"/>
  <c r="C25" i="10" s="1"/>
  <c r="S6" i="9"/>
  <c r="S8" i="9" s="1"/>
  <c r="N6" i="9"/>
  <c r="T39" i="9"/>
  <c r="R29" i="10" s="1"/>
  <c r="R4" i="14" s="1"/>
  <c r="R21" i="10" s="1"/>
  <c r="S14" i="9"/>
  <c r="K14" i="9"/>
  <c r="Z30" i="9"/>
  <c r="Z31" i="9" s="1"/>
  <c r="X39" i="17" s="1"/>
  <c r="X44" i="17" s="1"/>
  <c r="R30" i="9"/>
  <c r="R31" i="9" s="1"/>
  <c r="P39" i="17" s="1"/>
  <c r="P44" i="17" s="1"/>
  <c r="J30" i="9"/>
  <c r="H33" i="10" s="1"/>
  <c r="H8" i="14" s="1"/>
  <c r="H25" i="10" s="1"/>
  <c r="Z6" i="9"/>
  <c r="X30" i="10" s="1"/>
  <c r="X5" i="14" s="1"/>
  <c r="X22" i="10" s="1"/>
  <c r="E6" i="9"/>
  <c r="C30" i="10" s="1"/>
  <c r="C5" i="14" s="1"/>
  <c r="C22" i="10" s="1"/>
  <c r="O39" i="9"/>
  <c r="M29" i="10" s="1"/>
  <c r="M4" i="14" s="1"/>
  <c r="M21" i="10" s="1"/>
  <c r="AB39" i="9"/>
  <c r="Z29" i="10" s="1"/>
  <c r="Z4" i="14" s="1"/>
  <c r="Z21" i="10" s="1"/>
  <c r="D22" i="9"/>
  <c r="U14" i="9"/>
  <c r="M14" i="9"/>
  <c r="E14" i="9"/>
  <c r="Y30" i="9"/>
  <c r="Q30" i="9"/>
  <c r="O33" i="10" s="1"/>
  <c r="O8" i="14" s="1"/>
  <c r="O25" i="10" s="1"/>
  <c r="I30" i="9"/>
  <c r="I31" i="9" s="1"/>
  <c r="G39" i="17" s="1"/>
  <c r="D30" i="9"/>
  <c r="AC14" i="9"/>
  <c r="T14" i="9"/>
  <c r="L14" i="9"/>
  <c r="X22" i="9"/>
  <c r="P22" i="9"/>
  <c r="H22" i="9"/>
  <c r="F30" i="9"/>
  <c r="X30" i="9"/>
  <c r="P30" i="9"/>
  <c r="P32" i="9" s="1"/>
  <c r="H30" i="9"/>
  <c r="F33" i="10" s="1"/>
  <c r="F8" i="14" s="1"/>
  <c r="F25" i="10" s="1"/>
  <c r="J39" i="9"/>
  <c r="H29" i="10" s="1"/>
  <c r="H4" i="14" s="1"/>
  <c r="H21" i="10" s="1"/>
  <c r="AD6" i="9"/>
  <c r="AD7" i="9" s="1"/>
  <c r="AB11" i="17" s="1"/>
  <c r="AB13" i="17" s="1"/>
  <c r="Y6" i="9"/>
  <c r="D21" i="21" s="1"/>
  <c r="I6" i="9"/>
  <c r="I7" i="9" s="1"/>
  <c r="G11" i="17" s="1"/>
  <c r="D14" i="9"/>
  <c r="B31" i="10" s="1"/>
  <c r="B6" i="14" s="1"/>
  <c r="W39" i="9"/>
  <c r="U29" i="10" s="1"/>
  <c r="U4" i="14" s="1"/>
  <c r="U21" i="10" s="1"/>
  <c r="S39" i="9"/>
  <c r="Q29" i="10" s="1"/>
  <c r="Q4" i="14" s="1"/>
  <c r="Q21" i="10" s="1"/>
  <c r="Z39" i="9"/>
  <c r="X29" i="10" s="1"/>
  <c r="X4" i="14" s="1"/>
  <c r="X21" i="10" s="1"/>
  <c r="Y14" i="9"/>
  <c r="Y15" i="9" s="1"/>
  <c r="W20" i="17" s="1"/>
  <c r="W24" i="17" s="1"/>
  <c r="F30" i="10"/>
  <c r="F5" i="14" s="1"/>
  <c r="F22" i="10" s="1"/>
  <c r="M30" i="10"/>
  <c r="M5" i="14" s="1"/>
  <c r="M22" i="10" s="1"/>
  <c r="O8" i="9"/>
  <c r="Z30" i="10"/>
  <c r="Z5" i="14" s="1"/>
  <c r="Z22" i="10" s="1"/>
  <c r="W8" i="9"/>
  <c r="M7" i="9"/>
  <c r="K11" i="17" s="1"/>
  <c r="K15" i="17" s="1"/>
  <c r="M8" i="9"/>
  <c r="AD32" i="9"/>
  <c r="AB33" i="10"/>
  <c r="AB8" i="14" s="1"/>
  <c r="AB25" i="10" s="1"/>
  <c r="AD31" i="9"/>
  <c r="AB39" i="17" s="1"/>
  <c r="AB44" i="17" s="1"/>
  <c r="K10" i="13"/>
  <c r="J12" i="13"/>
  <c r="L30" i="10"/>
  <c r="L5" i="14" s="1"/>
  <c r="L22" i="10" s="1"/>
  <c r="N8" i="9"/>
  <c r="Q30" i="10"/>
  <c r="Q5" i="14" s="1"/>
  <c r="Q22" i="10" s="1"/>
  <c r="S7" i="9"/>
  <c r="Q11" i="17" s="1"/>
  <c r="Q15" i="17" s="1"/>
  <c r="K28" i="13"/>
  <c r="J30" i="13"/>
  <c r="AB30" i="10"/>
  <c r="AB5" i="14" s="1"/>
  <c r="AB22" i="10" s="1"/>
  <c r="AD8" i="9"/>
  <c r="F8" i="9"/>
  <c r="D30" i="10"/>
  <c r="D5" i="14" s="1"/>
  <c r="D22" i="10" s="1"/>
  <c r="O32" i="10"/>
  <c r="O7" i="14" s="1"/>
  <c r="O24" i="10" s="1"/>
  <c r="Q24" i="9"/>
  <c r="G32" i="10"/>
  <c r="G7" i="14" s="1"/>
  <c r="G24" i="10" s="1"/>
  <c r="X8" i="9"/>
  <c r="W24" i="9"/>
  <c r="X39" i="9"/>
  <c r="X7" i="9" s="1"/>
  <c r="V11" i="17" s="1"/>
  <c r="K32" i="9"/>
  <c r="V14" i="9"/>
  <c r="N14" i="9"/>
  <c r="F14" i="9"/>
  <c r="J32" i="9"/>
  <c r="V32" i="9"/>
  <c r="T33" i="10"/>
  <c r="T8" i="14" s="1"/>
  <c r="T25" i="10" s="1"/>
  <c r="V31" i="9"/>
  <c r="T39" i="17" s="1"/>
  <c r="T41" i="17" s="1"/>
  <c r="K6" i="9"/>
  <c r="AD14" i="9"/>
  <c r="AC24" i="9"/>
  <c r="AA32" i="10"/>
  <c r="AA7" i="14" s="1"/>
  <c r="AA24" i="10" s="1"/>
  <c r="D24" i="21"/>
  <c r="G33" i="10"/>
  <c r="G8" i="14" s="1"/>
  <c r="G25" i="10" s="1"/>
  <c r="N30" i="10"/>
  <c r="N5" i="14" s="1"/>
  <c r="N22" i="10" s="1"/>
  <c r="E24" i="9"/>
  <c r="C32" i="10"/>
  <c r="C7" i="14" s="1"/>
  <c r="C24" i="10" s="1"/>
  <c r="E23" i="9"/>
  <c r="C29" i="17" s="1"/>
  <c r="B33" i="10"/>
  <c r="B8" i="14" s="1"/>
  <c r="AD24" i="9"/>
  <c r="J8" i="9"/>
  <c r="H30" i="10"/>
  <c r="H5" i="14" s="1"/>
  <c r="H22" i="10" s="1"/>
  <c r="AA24" i="9"/>
  <c r="G39" i="9"/>
  <c r="I33" i="10"/>
  <c r="I8" i="14" s="1"/>
  <c r="I25" i="10" s="1"/>
  <c r="B29" i="10"/>
  <c r="B4" i="14" s="1"/>
  <c r="U32" i="10"/>
  <c r="U7" i="14" s="1"/>
  <c r="U24" i="10" s="1"/>
  <c r="E30" i="10"/>
  <c r="E5" i="14" s="1"/>
  <c r="E22" i="10" s="1"/>
  <c r="D22" i="21"/>
  <c r="T8" i="9"/>
  <c r="X33" i="10"/>
  <c r="X8" i="14" s="1"/>
  <c r="X25" i="10" s="1"/>
  <c r="K19" i="13"/>
  <c r="L39" i="9"/>
  <c r="W32" i="10"/>
  <c r="W7" i="14" s="1"/>
  <c r="W24" i="10" s="1"/>
  <c r="D15" i="21" s="1"/>
  <c r="D23" i="21"/>
  <c r="Y24" i="9"/>
  <c r="D7" i="9"/>
  <c r="B11" i="17" s="1"/>
  <c r="F7" i="9"/>
  <c r="D11" i="17" s="1"/>
  <c r="I23" i="9"/>
  <c r="G29" i="17" s="1"/>
  <c r="G31" i="17" s="1"/>
  <c r="X14" i="9"/>
  <c r="P14" i="9"/>
  <c r="H14" i="9"/>
  <c r="AB22" i="9"/>
  <c r="T22" i="9"/>
  <c r="L22" i="9"/>
  <c r="AB30" i="9"/>
  <c r="T30" i="9"/>
  <c r="L30" i="9"/>
  <c r="O32" i="9"/>
  <c r="E33" i="10"/>
  <c r="E8" i="14" s="1"/>
  <c r="E25" i="10" s="1"/>
  <c r="G32" i="9"/>
  <c r="Z14" i="17"/>
  <c r="X4" i="17"/>
  <c r="X4" i="10" s="1"/>
  <c r="V4" i="17"/>
  <c r="V4" i="10" s="1"/>
  <c r="T42" i="17"/>
  <c r="V32" i="17"/>
  <c r="V23" i="17"/>
  <c r="L4" i="17"/>
  <c r="L4" i="10" s="1"/>
  <c r="D31" i="17"/>
  <c r="D41" i="17"/>
  <c r="D4" i="17"/>
  <c r="D4" i="10" s="1"/>
  <c r="D22" i="17"/>
  <c r="D13" i="17"/>
  <c r="B25" i="17"/>
  <c r="W32" i="17"/>
  <c r="Q13" i="17"/>
  <c r="Y4" i="17"/>
  <c r="Y4" i="10" s="1"/>
  <c r="E23" i="17"/>
  <c r="V42" i="17"/>
  <c r="Z23" i="17"/>
  <c r="E32" i="17"/>
  <c r="Z42" i="17"/>
  <c r="Q42" i="17"/>
  <c r="E24" i="17"/>
  <c r="AA32" i="17"/>
  <c r="AA14" i="17"/>
  <c r="D16" i="17"/>
  <c r="D25" i="17"/>
  <c r="D44" i="17"/>
  <c r="D34" i="17"/>
  <c r="F23" i="17"/>
  <c r="F32" i="17"/>
  <c r="F30" i="17" s="1"/>
  <c r="F7" i="10" s="1"/>
  <c r="F14" i="17"/>
  <c r="F42" i="17"/>
  <c r="N32" i="17"/>
  <c r="N42" i="17"/>
  <c r="N23" i="17"/>
  <c r="N14" i="17"/>
  <c r="H23" i="17"/>
  <c r="H14" i="17"/>
  <c r="H42" i="17"/>
  <c r="H32" i="17"/>
  <c r="P32" i="17"/>
  <c r="P23" i="17"/>
  <c r="P14" i="17"/>
  <c r="P42" i="17"/>
  <c r="U32" i="17"/>
  <c r="U42" i="17"/>
  <c r="M14" i="17"/>
  <c r="M23" i="17"/>
  <c r="M32" i="17"/>
  <c r="M42" i="17"/>
  <c r="Z4" i="17"/>
  <c r="Z4" i="10" s="1"/>
  <c r="AB23" i="17"/>
  <c r="AB14" i="17"/>
  <c r="T32" i="17"/>
  <c r="T14" i="17"/>
  <c r="B41" i="17"/>
  <c r="B34" i="17"/>
  <c r="B22" i="17"/>
  <c r="J23" i="17"/>
  <c r="D24" i="17"/>
  <c r="R23" i="17"/>
  <c r="E13" i="17"/>
  <c r="E12" i="17" s="1"/>
  <c r="E5" i="10" s="1"/>
  <c r="J42" i="17"/>
  <c r="E41" i="17"/>
  <c r="G32" i="17"/>
  <c r="G23" i="17"/>
  <c r="D15" i="17"/>
  <c r="B31" i="17"/>
  <c r="B30" i="17" s="1"/>
  <c r="R42" i="17"/>
  <c r="D43" i="17"/>
  <c r="D40" i="17" s="1"/>
  <c r="D8" i="10" s="1"/>
  <c r="R32" i="17"/>
  <c r="O23" i="17"/>
  <c r="B14" i="17"/>
  <c r="Q4" i="17"/>
  <c r="Q4" i="10" s="1"/>
  <c r="O42" i="17"/>
  <c r="G42" i="17"/>
  <c r="O32" i="17"/>
  <c r="E31" i="17"/>
  <c r="Y14" i="17"/>
  <c r="M4" i="17"/>
  <c r="M4" i="10" s="1"/>
  <c r="F41" i="17"/>
  <c r="B4" i="17"/>
  <c r="B4" i="10" s="1"/>
  <c r="O4" i="17"/>
  <c r="O4" i="10" s="1"/>
  <c r="B42" i="17"/>
  <c r="B43" i="17"/>
  <c r="AA42" i="17"/>
  <c r="Y32" i="17"/>
  <c r="E33" i="17"/>
  <c r="AA23" i="17"/>
  <c r="C22" i="17"/>
  <c r="C21" i="17" s="1"/>
  <c r="C6" i="10" s="1"/>
  <c r="C13" i="17"/>
  <c r="W4" i="17"/>
  <c r="W4" i="10" s="1"/>
  <c r="AB4" i="17"/>
  <c r="AB4" i="10" s="1"/>
  <c r="C42" i="17"/>
  <c r="K23" i="17"/>
  <c r="F13" i="17"/>
  <c r="F22" i="17"/>
  <c r="U14" i="17"/>
  <c r="D30" i="17"/>
  <c r="D7" i="10" s="1"/>
  <c r="Y42" i="17"/>
  <c r="K42" i="17"/>
  <c r="C41" i="17"/>
  <c r="K14" i="17"/>
  <c r="F4" i="17"/>
  <c r="F4" i="10" s="1"/>
  <c r="P4" i="17"/>
  <c r="P4" i="10" s="1"/>
  <c r="U23" i="17"/>
  <c r="B15" i="17"/>
  <c r="B24" i="17"/>
  <c r="AB32" i="17"/>
  <c r="C32" i="17"/>
  <c r="W23" i="17"/>
  <c r="T4" i="17"/>
  <c r="T4" i="10" s="1"/>
  <c r="AB42" i="17"/>
  <c r="W42" i="17"/>
  <c r="C23" i="17"/>
  <c r="U4" i="17"/>
  <c r="U4" i="10" s="1"/>
  <c r="K4" i="17"/>
  <c r="K4" i="10" s="1"/>
  <c r="C34" i="17"/>
  <c r="C30" i="17" s="1"/>
  <c r="C7" i="10" s="1"/>
  <c r="E25" i="17"/>
  <c r="H4" i="17"/>
  <c r="H4" i="10" s="1"/>
  <c r="B44" i="17"/>
  <c r="C16" i="17"/>
  <c r="N4" i="17"/>
  <c r="N4" i="10" s="1"/>
  <c r="C44" i="17"/>
  <c r="E34" i="17"/>
  <c r="Q16" i="17"/>
  <c r="E4" i="17"/>
  <c r="C4" i="17"/>
  <c r="J4" i="17"/>
  <c r="J4" i="10" s="1"/>
  <c r="E44" i="17"/>
  <c r="E40" i="17" s="1"/>
  <c r="E8" i="10" s="1"/>
  <c r="AA4" i="17"/>
  <c r="AA4" i="10" s="1"/>
  <c r="G4" i="17"/>
  <c r="G4" i="10" s="1"/>
  <c r="AB41" i="17"/>
  <c r="T44" i="17" l="1"/>
  <c r="D15" i="10"/>
  <c r="AB34" i="17"/>
  <c r="G31" i="9"/>
  <c r="E39" i="17" s="1"/>
  <c r="M24" i="9"/>
  <c r="P34" i="17"/>
  <c r="T32" i="10"/>
  <c r="T7" i="14" s="1"/>
  <c r="T24" i="10" s="1"/>
  <c r="S24" i="9"/>
  <c r="W31" i="10"/>
  <c r="W6" i="14" s="1"/>
  <c r="W23" i="10" s="1"/>
  <c r="D14" i="21" s="1"/>
  <c r="G24" i="17"/>
  <c r="G25" i="17"/>
  <c r="V24" i="9"/>
  <c r="AB31" i="17"/>
  <c r="AA8" i="9"/>
  <c r="AB32" i="10"/>
  <c r="AB7" i="14" s="1"/>
  <c r="AB24" i="10" s="1"/>
  <c r="H31" i="10"/>
  <c r="H6" i="14" s="1"/>
  <c r="H23" i="10" s="1"/>
  <c r="E8" i="9"/>
  <c r="H8" i="9"/>
  <c r="Y23" i="9"/>
  <c r="W29" i="17" s="1"/>
  <c r="W33" i="17" s="1"/>
  <c r="M31" i="9"/>
  <c r="K39" i="17" s="1"/>
  <c r="K44" i="17" s="1"/>
  <c r="B30" i="10"/>
  <c r="B5" i="14" s="1"/>
  <c r="D20" i="21"/>
  <c r="T30" i="10"/>
  <c r="T5" i="14" s="1"/>
  <c r="T22" i="10" s="1"/>
  <c r="G30" i="10"/>
  <c r="G5" i="14" s="1"/>
  <c r="G22" i="10" s="1"/>
  <c r="P23" i="9"/>
  <c r="N29" i="17" s="1"/>
  <c r="N31" i="17" s="1"/>
  <c r="F23" i="9"/>
  <c r="D29" i="17" s="1"/>
  <c r="I24" i="9"/>
  <c r="AB43" i="17"/>
  <c r="M32" i="9"/>
  <c r="S32" i="10"/>
  <c r="S7" i="14" s="1"/>
  <c r="S24" i="10" s="1"/>
  <c r="H31" i="9"/>
  <c r="F39" i="17" s="1"/>
  <c r="T43" i="17"/>
  <c r="T40" i="17" s="1"/>
  <c r="T8" i="10" s="1"/>
  <c r="T15" i="10" s="1"/>
  <c r="S23" i="9"/>
  <c r="Q29" i="17" s="1"/>
  <c r="G8" i="9"/>
  <c r="I32" i="9"/>
  <c r="G41" i="17"/>
  <c r="G44" i="17"/>
  <c r="G43" i="17"/>
  <c r="S16" i="17"/>
  <c r="S12" i="17" s="1"/>
  <c r="S5" i="10" s="1"/>
  <c r="S15" i="17"/>
  <c r="S13" i="17"/>
  <c r="S34" i="17"/>
  <c r="S33" i="17"/>
  <c r="S31" i="17"/>
  <c r="P16" i="17"/>
  <c r="P13" i="17"/>
  <c r="P12" i="17" s="1"/>
  <c r="P5" i="10" s="1"/>
  <c r="P15" i="17"/>
  <c r="K43" i="17"/>
  <c r="M33" i="10"/>
  <c r="M8" i="14" s="1"/>
  <c r="M25" i="10" s="1"/>
  <c r="L8" i="9"/>
  <c r="Q32" i="9"/>
  <c r="R8" i="9"/>
  <c r="O7" i="9"/>
  <c r="M11" i="17" s="1"/>
  <c r="M13" i="17" s="1"/>
  <c r="T7" i="9"/>
  <c r="R11" i="17" s="1"/>
  <c r="N23" i="9"/>
  <c r="L29" i="17" s="1"/>
  <c r="R15" i="9"/>
  <c r="P20" i="17" s="1"/>
  <c r="O31" i="9"/>
  <c r="M39" i="17" s="1"/>
  <c r="M44" i="17" s="1"/>
  <c r="G17" i="9"/>
  <c r="N32" i="9"/>
  <c r="G22" i="17"/>
  <c r="G34" i="17"/>
  <c r="G33" i="17"/>
  <c r="W32" i="9"/>
  <c r="U31" i="9"/>
  <c r="S39" i="17" s="1"/>
  <c r="Y7" i="9"/>
  <c r="W11" i="17" s="1"/>
  <c r="AC23" i="9"/>
  <c r="AA29" i="17" s="1"/>
  <c r="AA33" i="17" s="1"/>
  <c r="P30" i="10"/>
  <c r="P5" i="14" s="1"/>
  <c r="P22" i="10" s="1"/>
  <c r="N7" i="9"/>
  <c r="L11" i="17" s="1"/>
  <c r="L13" i="17" s="1"/>
  <c r="M23" i="9"/>
  <c r="K29" i="17" s="1"/>
  <c r="K31" i="9"/>
  <c r="I39" i="17" s="1"/>
  <c r="K17" i="9"/>
  <c r="AC7" i="9"/>
  <c r="AA11" i="17" s="1"/>
  <c r="AA16" i="17" s="1"/>
  <c r="P7" i="9"/>
  <c r="N11" i="17" s="1"/>
  <c r="K13" i="17"/>
  <c r="P31" i="17"/>
  <c r="U32" i="9"/>
  <c r="P8" i="9"/>
  <c r="S30" i="10"/>
  <c r="S5" i="14" s="1"/>
  <c r="S22" i="10" s="1"/>
  <c r="Z24" i="9"/>
  <c r="S31" i="9"/>
  <c r="Q39" i="17" s="1"/>
  <c r="Q43" i="17" s="1"/>
  <c r="W16" i="9"/>
  <c r="V7" i="9"/>
  <c r="T11" i="17" s="1"/>
  <c r="S33" i="10"/>
  <c r="S8" i="14" s="1"/>
  <c r="S25" i="10" s="1"/>
  <c r="L33" i="10"/>
  <c r="L8" i="14" s="1"/>
  <c r="L25" i="10" s="1"/>
  <c r="K16" i="17"/>
  <c r="K12" i="17" s="1"/>
  <c r="K5" i="10" s="1"/>
  <c r="W31" i="9"/>
  <c r="U39" i="17" s="1"/>
  <c r="U44" i="17" s="1"/>
  <c r="AC31" i="9"/>
  <c r="AA39" i="17" s="1"/>
  <c r="I31" i="10"/>
  <c r="I6" i="14" s="1"/>
  <c r="I23" i="10" s="1"/>
  <c r="F32" i="9"/>
  <c r="U8" i="9"/>
  <c r="AC32" i="9"/>
  <c r="E7" i="9"/>
  <c r="C11" i="17" s="1"/>
  <c r="K23" i="9"/>
  <c r="I29" i="17" s="1"/>
  <c r="I33" i="17" s="1"/>
  <c r="G16" i="17"/>
  <c r="G13" i="17"/>
  <c r="G15" i="17"/>
  <c r="AA7" i="9"/>
  <c r="Y11" i="17" s="1"/>
  <c r="P43" i="17"/>
  <c r="E32" i="9"/>
  <c r="V33" i="10"/>
  <c r="V8" i="14" s="1"/>
  <c r="V25" i="10" s="1"/>
  <c r="D32" i="9"/>
  <c r="Q33" i="10"/>
  <c r="Q8" i="14" s="1"/>
  <c r="Q25" i="10" s="1"/>
  <c r="E14" i="21"/>
  <c r="I8" i="9"/>
  <c r="D33" i="10"/>
  <c r="D8" i="14" s="1"/>
  <c r="D25" i="10" s="1"/>
  <c r="AB7" i="9"/>
  <c r="Z11" i="17" s="1"/>
  <c r="S32" i="9"/>
  <c r="P33" i="10"/>
  <c r="P8" i="14" s="1"/>
  <c r="P25" i="10" s="1"/>
  <c r="P41" i="17"/>
  <c r="P31" i="9"/>
  <c r="N39" i="17" s="1"/>
  <c r="N41" i="17" s="1"/>
  <c r="AA23" i="9"/>
  <c r="Y29" i="17" s="1"/>
  <c r="D15" i="9"/>
  <c r="B20" i="17" s="1"/>
  <c r="N34" i="17"/>
  <c r="T34" i="17"/>
  <c r="G24" i="9"/>
  <c r="AA15" i="9"/>
  <c r="Y20" i="17" s="1"/>
  <c r="Y22" i="17" s="1"/>
  <c r="J17" i="9"/>
  <c r="AA31" i="9"/>
  <c r="Y39" i="17" s="1"/>
  <c r="Y16" i="9"/>
  <c r="AC8" i="9"/>
  <c r="O24" i="9"/>
  <c r="N33" i="10"/>
  <c r="N8" i="14" s="1"/>
  <c r="N25" i="10" s="1"/>
  <c r="L17" i="9"/>
  <c r="M17" i="9" s="1"/>
  <c r="B32" i="10"/>
  <c r="B7" i="14" s="1"/>
  <c r="R32" i="9"/>
  <c r="D16" i="9"/>
  <c r="AA32" i="9"/>
  <c r="Q8" i="9"/>
  <c r="T33" i="17"/>
  <c r="X43" i="17"/>
  <c r="Q23" i="9"/>
  <c r="O29" i="17" s="1"/>
  <c r="O23" i="9"/>
  <c r="M29" i="17" s="1"/>
  <c r="M34" i="17" s="1"/>
  <c r="X32" i="9"/>
  <c r="X31" i="9"/>
  <c r="V39" i="17" s="1"/>
  <c r="V43" i="17" s="1"/>
  <c r="D31" i="9"/>
  <c r="B39" i="17" s="1"/>
  <c r="I17" i="9"/>
  <c r="Q7" i="9"/>
  <c r="O11" i="17" s="1"/>
  <c r="O16" i="17" s="1"/>
  <c r="F31" i="9"/>
  <c r="D39" i="17" s="1"/>
  <c r="X41" i="17"/>
  <c r="K41" i="17"/>
  <c r="E31" i="9"/>
  <c r="C39" i="17" s="1"/>
  <c r="G23" i="9"/>
  <c r="E29" i="17" s="1"/>
  <c r="Q31" i="9"/>
  <c r="O39" i="17" s="1"/>
  <c r="Z32" i="9"/>
  <c r="AB8" i="9"/>
  <c r="E17" i="9"/>
  <c r="L15" i="17"/>
  <c r="L16" i="17"/>
  <c r="V16" i="17"/>
  <c r="V15" i="17"/>
  <c r="L16" i="9"/>
  <c r="X31" i="10"/>
  <c r="X6" i="14" s="1"/>
  <c r="X23" i="10" s="1"/>
  <c r="Z16" i="9"/>
  <c r="M16" i="17"/>
  <c r="L43" i="17"/>
  <c r="E15" i="21"/>
  <c r="J31" i="10"/>
  <c r="J6" i="14" s="1"/>
  <c r="J23" i="10" s="1"/>
  <c r="Y31" i="9"/>
  <c r="W39" i="17" s="1"/>
  <c r="W7" i="9"/>
  <c r="U11" i="17" s="1"/>
  <c r="J23" i="9"/>
  <c r="H29" i="17" s="1"/>
  <c r="N32" i="10"/>
  <c r="N7" i="14" s="1"/>
  <c r="N24" i="10" s="1"/>
  <c r="P24" i="9"/>
  <c r="G31" i="10"/>
  <c r="G6" i="14" s="1"/>
  <c r="G23" i="10" s="1"/>
  <c r="I16" i="9"/>
  <c r="C31" i="10"/>
  <c r="C6" i="14" s="1"/>
  <c r="C23" i="10" s="1"/>
  <c r="H32" i="9"/>
  <c r="R31" i="10"/>
  <c r="R6" i="14" s="1"/>
  <c r="R23" i="10" s="1"/>
  <c r="T15" i="9"/>
  <c r="R20" i="17" s="1"/>
  <c r="T16" i="9"/>
  <c r="K31" i="10"/>
  <c r="K6" i="14" s="1"/>
  <c r="K23" i="10" s="1"/>
  <c r="M15" i="9"/>
  <c r="K20" i="17" s="1"/>
  <c r="M16" i="9"/>
  <c r="J31" i="9"/>
  <c r="H39" i="17" s="1"/>
  <c r="F24" i="9"/>
  <c r="K24" i="9"/>
  <c r="N24" i="9"/>
  <c r="O15" i="9"/>
  <c r="M20" i="17" s="1"/>
  <c r="R16" i="9"/>
  <c r="AA16" i="9"/>
  <c r="AB16" i="9"/>
  <c r="O31" i="10"/>
  <c r="O6" i="14" s="1"/>
  <c r="O23" i="10" s="1"/>
  <c r="Q15" i="9"/>
  <c r="O20" i="17" s="1"/>
  <c r="Q16" i="9"/>
  <c r="W23" i="9"/>
  <c r="U29" i="17" s="1"/>
  <c r="AB16" i="17"/>
  <c r="Y16" i="17"/>
  <c r="Z15" i="9"/>
  <c r="X20" i="17" s="1"/>
  <c r="AA31" i="10"/>
  <c r="AA6" i="14" s="1"/>
  <c r="AA23" i="10" s="1"/>
  <c r="AC16" i="9"/>
  <c r="AC15" i="9"/>
  <c r="AA20" i="17" s="1"/>
  <c r="S31" i="10"/>
  <c r="S6" i="14" s="1"/>
  <c r="S23" i="10" s="1"/>
  <c r="U16" i="9"/>
  <c r="U15" i="9"/>
  <c r="S20" i="17" s="1"/>
  <c r="O16" i="9"/>
  <c r="R24" i="9"/>
  <c r="AB15" i="9"/>
  <c r="Z20" i="17" s="1"/>
  <c r="Z22" i="17" s="1"/>
  <c r="AB15" i="17"/>
  <c r="E15" i="9"/>
  <c r="C20" i="17" s="1"/>
  <c r="E16" i="9"/>
  <c r="Z7" i="9"/>
  <c r="X11" i="17" s="1"/>
  <c r="X16" i="17" s="1"/>
  <c r="D24" i="9"/>
  <c r="D23" i="9"/>
  <c r="B29" i="17" s="1"/>
  <c r="V32" i="10"/>
  <c r="V7" i="14" s="1"/>
  <c r="V24" i="10" s="1"/>
  <c r="X24" i="9"/>
  <c r="Y32" i="9"/>
  <c r="J15" i="9"/>
  <c r="H20" i="17" s="1"/>
  <c r="Z8" i="9"/>
  <c r="W30" i="10"/>
  <c r="W5" i="14" s="1"/>
  <c r="W22" i="10" s="1"/>
  <c r="D13" i="21" s="1"/>
  <c r="Y8" i="9"/>
  <c r="K16" i="9"/>
  <c r="K15" i="9"/>
  <c r="I20" i="17" s="1"/>
  <c r="I22" i="17" s="1"/>
  <c r="J24" i="9"/>
  <c r="J7" i="9"/>
  <c r="H11" i="17" s="1"/>
  <c r="G16" i="9"/>
  <c r="L41" i="17"/>
  <c r="W33" i="10"/>
  <c r="W8" i="14" s="1"/>
  <c r="W25" i="10" s="1"/>
  <c r="D16" i="21" s="1"/>
  <c r="E16" i="21" s="1"/>
  <c r="H7" i="9"/>
  <c r="F11" i="17" s="1"/>
  <c r="F32" i="10"/>
  <c r="F7" i="14" s="1"/>
  <c r="F24" i="10" s="1"/>
  <c r="H24" i="9"/>
  <c r="H23" i="9"/>
  <c r="F29" i="17" s="1"/>
  <c r="Q31" i="10"/>
  <c r="Q6" i="14" s="1"/>
  <c r="Q23" i="10" s="1"/>
  <c r="S16" i="9"/>
  <c r="S15" i="9"/>
  <c r="Q20" i="17" s="1"/>
  <c r="Z23" i="9"/>
  <c r="X29" i="17" s="1"/>
  <c r="W15" i="9"/>
  <c r="U20" i="17" s="1"/>
  <c r="L31" i="9"/>
  <c r="J39" i="17" s="1"/>
  <c r="L32" i="9"/>
  <c r="J33" i="10"/>
  <c r="J8" i="14" s="1"/>
  <c r="J25" i="10" s="1"/>
  <c r="V13" i="17"/>
  <c r="V12" i="17" s="1"/>
  <c r="V5" i="10" s="1"/>
  <c r="V12" i="10" s="1"/>
  <c r="D14" i="10"/>
  <c r="T31" i="9"/>
  <c r="R39" i="17" s="1"/>
  <c r="R41" i="17" s="1"/>
  <c r="T32" i="9"/>
  <c r="R33" i="10"/>
  <c r="R8" i="14" s="1"/>
  <c r="R25" i="10" s="1"/>
  <c r="L7" i="9"/>
  <c r="J11" i="17" s="1"/>
  <c r="J29" i="10"/>
  <c r="J4" i="14" s="1"/>
  <c r="J21" i="10" s="1"/>
  <c r="L15" i="9"/>
  <c r="J20" i="17" s="1"/>
  <c r="G15" i="9"/>
  <c r="E20" i="17" s="1"/>
  <c r="E29" i="10"/>
  <c r="E4" i="14" s="1"/>
  <c r="E21" i="10" s="1"/>
  <c r="G7" i="9"/>
  <c r="E11" i="17" s="1"/>
  <c r="O15" i="17"/>
  <c r="AB31" i="9"/>
  <c r="Z39" i="17" s="1"/>
  <c r="AB32" i="9"/>
  <c r="Z33" i="10"/>
  <c r="Z8" i="14" s="1"/>
  <c r="Z25" i="10" s="1"/>
  <c r="B22" i="10"/>
  <c r="X15" i="9"/>
  <c r="V20" i="17" s="1"/>
  <c r="X16" i="9"/>
  <c r="V31" i="10"/>
  <c r="V6" i="14" s="1"/>
  <c r="V23" i="10" s="1"/>
  <c r="B23" i="10"/>
  <c r="W22" i="17"/>
  <c r="W25" i="17"/>
  <c r="J32" i="10"/>
  <c r="J7" i="14" s="1"/>
  <c r="J24" i="10" s="1"/>
  <c r="L24" i="9"/>
  <c r="L23" i="9"/>
  <c r="J29" i="17" s="1"/>
  <c r="E23" i="21"/>
  <c r="B21" i="10"/>
  <c r="V29" i="10"/>
  <c r="X23" i="9"/>
  <c r="V29" i="17" s="1"/>
  <c r="K12" i="13"/>
  <c r="L10" i="13"/>
  <c r="T24" i="9"/>
  <c r="R32" i="10"/>
  <c r="R7" i="14" s="1"/>
  <c r="R24" i="10" s="1"/>
  <c r="T23" i="9"/>
  <c r="R29" i="17" s="1"/>
  <c r="B25" i="10"/>
  <c r="AD15" i="9"/>
  <c r="AB20" i="17" s="1"/>
  <c r="AD16" i="9"/>
  <c r="AB31" i="10"/>
  <c r="AB6" i="14" s="1"/>
  <c r="AB23" i="10" s="1"/>
  <c r="AB24" i="9"/>
  <c r="Z32" i="10"/>
  <c r="Z7" i="14" s="1"/>
  <c r="Z24" i="10" s="1"/>
  <c r="AB23" i="9"/>
  <c r="Z29" i="17" s="1"/>
  <c r="F17" i="9"/>
  <c r="D31" i="10"/>
  <c r="D6" i="14" s="1"/>
  <c r="D23" i="10" s="1"/>
  <c r="F15" i="9"/>
  <c r="D20" i="17" s="1"/>
  <c r="F16" i="9"/>
  <c r="K21" i="13"/>
  <c r="L19" i="13"/>
  <c r="E24" i="21"/>
  <c r="X13" i="17"/>
  <c r="H17" i="9"/>
  <c r="F31" i="10"/>
  <c r="F6" i="14" s="1"/>
  <c r="F23" i="10" s="1"/>
  <c r="H15" i="9"/>
  <c r="F20" i="17" s="1"/>
  <c r="H16" i="9"/>
  <c r="E21" i="21"/>
  <c r="F22" i="21"/>
  <c r="E22" i="21"/>
  <c r="B24" i="10"/>
  <c r="L31" i="10"/>
  <c r="L6" i="14" s="1"/>
  <c r="L23" i="10" s="1"/>
  <c r="N15" i="9"/>
  <c r="L20" i="17" s="1"/>
  <c r="N16" i="9"/>
  <c r="L28" i="13"/>
  <c r="K30" i="13"/>
  <c r="O13" i="17"/>
  <c r="O12" i="17" s="1"/>
  <c r="N31" i="10"/>
  <c r="N6" i="14" s="1"/>
  <c r="N23" i="10" s="1"/>
  <c r="P15" i="9"/>
  <c r="N20" i="17" s="1"/>
  <c r="P16" i="9"/>
  <c r="I30" i="10"/>
  <c r="I5" i="14" s="1"/>
  <c r="I22" i="10" s="1"/>
  <c r="K8" i="9"/>
  <c r="K9" i="9"/>
  <c r="K7" i="9"/>
  <c r="I11" i="17" s="1"/>
  <c r="T31" i="10"/>
  <c r="T6" i="14" s="1"/>
  <c r="T23" i="10" s="1"/>
  <c r="V15" i="9"/>
  <c r="T20" i="17" s="1"/>
  <c r="V16" i="9"/>
  <c r="C12" i="17"/>
  <c r="C5" i="10" s="1"/>
  <c r="P30" i="17"/>
  <c r="P7" i="10" s="1"/>
  <c r="I4" i="17"/>
  <c r="I4" i="10" s="1"/>
  <c r="I13" i="17"/>
  <c r="Q12" i="17"/>
  <c r="Q5" i="10" s="1"/>
  <c r="D12" i="17"/>
  <c r="D17" i="17" s="1"/>
  <c r="F12" i="17"/>
  <c r="F5" i="10" s="1"/>
  <c r="F12" i="10" s="1"/>
  <c r="F40" i="17"/>
  <c r="F8" i="10" s="1"/>
  <c r="F15" i="10" s="1"/>
  <c r="R13" i="17"/>
  <c r="D2" i="21"/>
  <c r="R4" i="17"/>
  <c r="R4" i="10" s="1"/>
  <c r="D45" i="17"/>
  <c r="B40" i="17"/>
  <c r="B8" i="10" s="1"/>
  <c r="D21" i="17"/>
  <c r="D35" i="17"/>
  <c r="E21" i="17"/>
  <c r="E6" i="10" s="1"/>
  <c r="F21" i="17"/>
  <c r="F6" i="10" s="1"/>
  <c r="B7" i="10"/>
  <c r="B35" i="17"/>
  <c r="B12" i="17"/>
  <c r="B5" i="10" s="1"/>
  <c r="B21" i="17"/>
  <c r="B26" i="17" s="1"/>
  <c r="E30" i="17"/>
  <c r="E7" i="10" s="1"/>
  <c r="C40" i="17"/>
  <c r="C8" i="10" s="1"/>
  <c r="B17" i="17"/>
  <c r="AB30" i="17"/>
  <c r="AB7" i="10" s="1"/>
  <c r="F17" i="17"/>
  <c r="F35" i="17"/>
  <c r="AB40" i="17"/>
  <c r="C4" i="10"/>
  <c r="C35" i="17"/>
  <c r="C17" i="17"/>
  <c r="C45" i="17"/>
  <c r="C26" i="17"/>
  <c r="E45" i="17"/>
  <c r="E17" i="17"/>
  <c r="E4" i="10"/>
  <c r="B45" i="17"/>
  <c r="F14" i="10"/>
  <c r="T30" i="17"/>
  <c r="E20" i="21" l="1"/>
  <c r="K40" i="17"/>
  <c r="K8" i="10" s="1"/>
  <c r="K15" i="10" s="1"/>
  <c r="P40" i="17"/>
  <c r="P8" i="10" s="1"/>
  <c r="P15" i="10" s="1"/>
  <c r="N43" i="17"/>
  <c r="G21" i="17"/>
  <c r="G6" i="10" s="1"/>
  <c r="G40" i="17"/>
  <c r="G45" i="17" s="1"/>
  <c r="X40" i="17"/>
  <c r="X45" i="17" s="1"/>
  <c r="N44" i="17"/>
  <c r="AA34" i="17"/>
  <c r="AA31" i="17"/>
  <c r="AA30" i="17" s="1"/>
  <c r="AA7" i="10" s="1"/>
  <c r="AA14" i="10" s="1"/>
  <c r="W34" i="17"/>
  <c r="G30" i="17"/>
  <c r="G35" i="17" s="1"/>
  <c r="N33" i="17"/>
  <c r="N30" i="17" s="1"/>
  <c r="I31" i="17"/>
  <c r="L12" i="17"/>
  <c r="L5" i="10" s="1"/>
  <c r="L12" i="10" s="1"/>
  <c r="F24" i="21"/>
  <c r="L40" i="17"/>
  <c r="L45" i="17" s="1"/>
  <c r="Q41" i="17"/>
  <c r="Q40" i="17" s="1"/>
  <c r="Q45" i="17" s="1"/>
  <c r="F21" i="21"/>
  <c r="F23" i="21"/>
  <c r="I34" i="17"/>
  <c r="Q44" i="17"/>
  <c r="S30" i="17"/>
  <c r="AB12" i="17"/>
  <c r="AB5" i="10" s="1"/>
  <c r="AB12" i="10" s="1"/>
  <c r="W31" i="17"/>
  <c r="Q33" i="17"/>
  <c r="Q34" i="17"/>
  <c r="Q31" i="17"/>
  <c r="I44" i="17"/>
  <c r="I43" i="17"/>
  <c r="I41" i="17"/>
  <c r="P24" i="17"/>
  <c r="P25" i="17"/>
  <c r="V44" i="17"/>
  <c r="K33" i="17"/>
  <c r="K31" i="17"/>
  <c r="K34" i="17"/>
  <c r="L31" i="17"/>
  <c r="L34" i="17"/>
  <c r="L33" i="17"/>
  <c r="AA15" i="17"/>
  <c r="P22" i="17"/>
  <c r="P21" i="17" s="1"/>
  <c r="P6" i="10" s="1"/>
  <c r="P13" i="10" s="1"/>
  <c r="T13" i="17"/>
  <c r="T15" i="17"/>
  <c r="T16" i="17"/>
  <c r="R15" i="17"/>
  <c r="R16" i="17"/>
  <c r="R12" i="17" s="1"/>
  <c r="S44" i="17"/>
  <c r="S43" i="17"/>
  <c r="S41" i="17"/>
  <c r="S40" i="17" s="1"/>
  <c r="S8" i="10" s="1"/>
  <c r="S15" i="10" s="1"/>
  <c r="U41" i="17"/>
  <c r="U43" i="17"/>
  <c r="P35" i="17"/>
  <c r="M43" i="17"/>
  <c r="M41" i="17"/>
  <c r="M40" i="17" s="1"/>
  <c r="M45" i="17" s="1"/>
  <c r="AA13" i="17"/>
  <c r="V41" i="17"/>
  <c r="X15" i="17"/>
  <c r="X12" i="17" s="1"/>
  <c r="M15" i="17"/>
  <c r="M12" i="17" s="1"/>
  <c r="M5" i="10" s="1"/>
  <c r="M12" i="10" s="1"/>
  <c r="AA41" i="17"/>
  <c r="AA43" i="17"/>
  <c r="AA44" i="17"/>
  <c r="N13" i="17"/>
  <c r="N16" i="17"/>
  <c r="N15" i="17"/>
  <c r="W13" i="17"/>
  <c r="W15" i="17"/>
  <c r="W16" i="17"/>
  <c r="Y13" i="17"/>
  <c r="Y15" i="17"/>
  <c r="X8" i="10"/>
  <c r="X15" i="10" s="1"/>
  <c r="M33" i="17"/>
  <c r="O43" i="17"/>
  <c r="O41" i="17"/>
  <c r="O44" i="17"/>
  <c r="Y44" i="17"/>
  <c r="Y41" i="17"/>
  <c r="Y43" i="17"/>
  <c r="O31" i="17"/>
  <c r="O34" i="17"/>
  <c r="O33" i="17"/>
  <c r="M31" i="17"/>
  <c r="W21" i="17"/>
  <c r="W6" i="10" s="1"/>
  <c r="G12" i="17"/>
  <c r="Y33" i="17"/>
  <c r="Y34" i="17"/>
  <c r="Y31" i="17"/>
  <c r="N40" i="17"/>
  <c r="N45" i="17" s="1"/>
  <c r="Y25" i="17"/>
  <c r="Y24" i="17"/>
  <c r="Y21" i="17" s="1"/>
  <c r="Z16" i="17"/>
  <c r="Z15" i="17"/>
  <c r="Z13" i="17"/>
  <c r="O17" i="17"/>
  <c r="O5" i="10"/>
  <c r="O12" i="10" s="1"/>
  <c r="V17" i="17"/>
  <c r="I25" i="17"/>
  <c r="I24" i="17"/>
  <c r="Z25" i="17"/>
  <c r="Z24" i="17"/>
  <c r="U34" i="17"/>
  <c r="U33" i="17"/>
  <c r="U31" i="17"/>
  <c r="O25" i="17"/>
  <c r="O24" i="17"/>
  <c r="O22" i="17"/>
  <c r="L8" i="10"/>
  <c r="L15" i="10" s="1"/>
  <c r="R24" i="17"/>
  <c r="R25" i="17"/>
  <c r="R22" i="17"/>
  <c r="Q24" i="17"/>
  <c r="Q22" i="17"/>
  <c r="Q25" i="17"/>
  <c r="E13" i="21"/>
  <c r="S24" i="17"/>
  <c r="S22" i="17"/>
  <c r="S25" i="17"/>
  <c r="X24" i="17"/>
  <c r="X22" i="17"/>
  <c r="X25" i="17"/>
  <c r="H44" i="17"/>
  <c r="H43" i="17"/>
  <c r="H41" i="17"/>
  <c r="H33" i="17"/>
  <c r="H31" i="17"/>
  <c r="H34" i="17"/>
  <c r="P17" i="17"/>
  <c r="T45" i="17"/>
  <c r="U24" i="17"/>
  <c r="U25" i="17"/>
  <c r="U22" i="17"/>
  <c r="H13" i="17"/>
  <c r="H15" i="17"/>
  <c r="H16" i="17"/>
  <c r="H22" i="17"/>
  <c r="H25" i="17"/>
  <c r="H24" i="17"/>
  <c r="U16" i="17"/>
  <c r="U15" i="17"/>
  <c r="U13" i="17"/>
  <c r="AA25" i="17"/>
  <c r="AA24" i="17"/>
  <c r="AA22" i="17"/>
  <c r="S17" i="17"/>
  <c r="X34" i="17"/>
  <c r="X33" i="17"/>
  <c r="X31" i="17"/>
  <c r="M25" i="17"/>
  <c r="M22" i="17"/>
  <c r="M24" i="17"/>
  <c r="K25" i="17"/>
  <c r="K24" i="17"/>
  <c r="K22" i="17"/>
  <c r="W44" i="17"/>
  <c r="W43" i="17"/>
  <c r="W41" i="17"/>
  <c r="M19" i="13"/>
  <c r="L21" i="13"/>
  <c r="J24" i="17"/>
  <c r="J22" i="17"/>
  <c r="J25" i="17"/>
  <c r="N24" i="17"/>
  <c r="N25" i="17"/>
  <c r="N22" i="17"/>
  <c r="Z33" i="17"/>
  <c r="Z34" i="17"/>
  <c r="Z31" i="17"/>
  <c r="V25" i="17"/>
  <c r="V24" i="17"/>
  <c r="V22" i="17"/>
  <c r="Z44" i="17"/>
  <c r="Z41" i="17"/>
  <c r="Z43" i="17"/>
  <c r="L30" i="13"/>
  <c r="M28" i="13"/>
  <c r="J16" i="17"/>
  <c r="J15" i="17"/>
  <c r="J13" i="17"/>
  <c r="J12" i="17" s="1"/>
  <c r="L22" i="17"/>
  <c r="L25" i="17"/>
  <c r="L24" i="17"/>
  <c r="AB24" i="17"/>
  <c r="AB22" i="17"/>
  <c r="AB25" i="17"/>
  <c r="M10" i="13"/>
  <c r="L12" i="13"/>
  <c r="J31" i="17"/>
  <c r="J33" i="17"/>
  <c r="J34" i="17"/>
  <c r="I16" i="17"/>
  <c r="I15" i="17"/>
  <c r="B16" i="21"/>
  <c r="T24" i="17"/>
  <c r="T25" i="17"/>
  <c r="T22" i="17"/>
  <c r="K45" i="17"/>
  <c r="B15" i="21"/>
  <c r="AC8" i="14"/>
  <c r="V31" i="17"/>
  <c r="V34" i="17"/>
  <c r="V33" i="17"/>
  <c r="B14" i="21"/>
  <c r="J43" i="17"/>
  <c r="J44" i="17"/>
  <c r="J41" i="17"/>
  <c r="AC7" i="14"/>
  <c r="R31" i="17"/>
  <c r="R34" i="17"/>
  <c r="R33" i="17"/>
  <c r="V4" i="14"/>
  <c r="V30" i="10"/>
  <c r="V5" i="14" s="1"/>
  <c r="V22" i="10" s="1"/>
  <c r="B13" i="21" s="1"/>
  <c r="AC6" i="14"/>
  <c r="R44" i="17"/>
  <c r="R43" i="17"/>
  <c r="D5" i="10"/>
  <c r="D12" i="10" s="1"/>
  <c r="G26" i="17"/>
  <c r="Q17" i="17"/>
  <c r="C15" i="10"/>
  <c r="M17" i="17"/>
  <c r="L17" i="17"/>
  <c r="F45" i="17"/>
  <c r="P45" i="17"/>
  <c r="K17" i="17"/>
  <c r="AB17" i="17"/>
  <c r="B6" i="10"/>
  <c r="G8" i="10"/>
  <c r="G15" i="10" s="1"/>
  <c r="F13" i="10"/>
  <c r="D6" i="10"/>
  <c r="D26" i="17"/>
  <c r="AB35" i="17"/>
  <c r="E26" i="17"/>
  <c r="E35" i="17"/>
  <c r="B15" i="10"/>
  <c r="F26" i="17"/>
  <c r="B14" i="10"/>
  <c r="P12" i="10"/>
  <c r="AB8" i="10"/>
  <c r="AB45" i="17"/>
  <c r="AB14" i="10"/>
  <c r="B12" i="10"/>
  <c r="E13" i="10"/>
  <c r="E12" i="10"/>
  <c r="E14" i="10"/>
  <c r="E15" i="10"/>
  <c r="G7" i="10"/>
  <c r="G14" i="10" s="1"/>
  <c r="C14" i="10"/>
  <c r="C13" i="10"/>
  <c r="B2" i="21"/>
  <c r="C12" i="10"/>
  <c r="T35" i="17"/>
  <c r="T7" i="10"/>
  <c r="K12" i="10"/>
  <c r="S35" i="17"/>
  <c r="S7" i="10"/>
  <c r="G13" i="10"/>
  <c r="P14" i="10"/>
  <c r="S12" i="10"/>
  <c r="Q12" i="10"/>
  <c r="N8" i="10" l="1"/>
  <c r="N15" i="10" s="1"/>
  <c r="Q30" i="17"/>
  <c r="Q7" i="10" s="1"/>
  <c r="Q14" i="10" s="1"/>
  <c r="AA35" i="17"/>
  <c r="U30" i="17"/>
  <c r="U35" i="17" s="1"/>
  <c r="W30" i="17"/>
  <c r="Z21" i="17"/>
  <c r="R17" i="17"/>
  <c r="R5" i="10"/>
  <c r="R12" i="10" s="1"/>
  <c r="Q35" i="17"/>
  <c r="O30" i="17"/>
  <c r="O35" i="17" s="1"/>
  <c r="V40" i="17"/>
  <c r="W12" i="17"/>
  <c r="W5" i="10" s="1"/>
  <c r="D3" i="21" s="1"/>
  <c r="E3" i="21" s="1"/>
  <c r="Q8" i="10"/>
  <c r="Q15" i="10" s="1"/>
  <c r="M8" i="10"/>
  <c r="M15" i="10" s="1"/>
  <c r="K30" i="17"/>
  <c r="K35" i="17" s="1"/>
  <c r="U7" i="10"/>
  <c r="U14" i="10" s="1"/>
  <c r="I30" i="17"/>
  <c r="X5" i="10"/>
  <c r="X12" i="10" s="1"/>
  <c r="X17" i="17"/>
  <c r="H21" i="17"/>
  <c r="H26" i="17" s="1"/>
  <c r="I21" i="17"/>
  <c r="I26" i="17" s="1"/>
  <c r="N12" i="17"/>
  <c r="AA12" i="17"/>
  <c r="U40" i="17"/>
  <c r="S45" i="17"/>
  <c r="O40" i="17"/>
  <c r="O45" i="17" s="1"/>
  <c r="I40" i="17"/>
  <c r="W40" i="17"/>
  <c r="W45" i="17" s="1"/>
  <c r="U12" i="17"/>
  <c r="U5" i="10" s="1"/>
  <c r="U12" i="10" s="1"/>
  <c r="AA40" i="17"/>
  <c r="L30" i="17"/>
  <c r="T12" i="17"/>
  <c r="W17" i="17"/>
  <c r="N35" i="17"/>
  <c r="N7" i="10"/>
  <c r="N14" i="10" s="1"/>
  <c r="P26" i="17"/>
  <c r="I12" i="17"/>
  <c r="W13" i="10"/>
  <c r="D4" i="21"/>
  <c r="E4" i="21" s="1"/>
  <c r="Y26" i="17"/>
  <c r="Y6" i="10"/>
  <c r="Y13" i="10" s="1"/>
  <c r="AA21" i="17"/>
  <c r="AA26" i="17" s="1"/>
  <c r="Z12" i="17"/>
  <c r="G5" i="10"/>
  <c r="G12" i="10" s="1"/>
  <c r="G17" i="17"/>
  <c r="J21" i="17"/>
  <c r="J26" i="17" s="1"/>
  <c r="H12" i="17"/>
  <c r="H5" i="10" s="1"/>
  <c r="H12" i="10" s="1"/>
  <c r="O7" i="10"/>
  <c r="O14" i="10" s="1"/>
  <c r="Y40" i="17"/>
  <c r="Y12" i="17"/>
  <c r="AB21" i="17"/>
  <c r="AB6" i="10" s="1"/>
  <c r="AB13" i="10" s="1"/>
  <c r="M30" i="17"/>
  <c r="X21" i="17"/>
  <c r="X6" i="10" s="1"/>
  <c r="X13" i="10" s="1"/>
  <c r="S21" i="17"/>
  <c r="S26" i="17" s="1"/>
  <c r="W26" i="17"/>
  <c r="Y30" i="17"/>
  <c r="I6" i="10"/>
  <c r="I13" i="10" s="1"/>
  <c r="I5" i="10"/>
  <c r="I12" i="10" s="1"/>
  <c r="I17" i="17"/>
  <c r="Z6" i="10"/>
  <c r="Z13" i="10" s="1"/>
  <c r="Z26" i="17"/>
  <c r="M21" i="17"/>
  <c r="O21" i="17"/>
  <c r="X30" i="17"/>
  <c r="U21" i="17"/>
  <c r="H30" i="17"/>
  <c r="Q21" i="17"/>
  <c r="W8" i="10"/>
  <c r="K21" i="17"/>
  <c r="AC5" i="14"/>
  <c r="H40" i="17"/>
  <c r="R21" i="17"/>
  <c r="R40" i="17"/>
  <c r="R45" i="17" s="1"/>
  <c r="T21" i="17"/>
  <c r="N28" i="13"/>
  <c r="M30" i="13"/>
  <c r="Z30" i="17"/>
  <c r="R30" i="17"/>
  <c r="J30" i="17"/>
  <c r="L21" i="17"/>
  <c r="Z40" i="17"/>
  <c r="N21" i="17"/>
  <c r="V30" i="17"/>
  <c r="J17" i="17"/>
  <c r="J5" i="10"/>
  <c r="J12" i="10" s="1"/>
  <c r="J40" i="17"/>
  <c r="N10" i="13"/>
  <c r="M12" i="13"/>
  <c r="V21" i="17"/>
  <c r="N19" i="13"/>
  <c r="M21" i="13"/>
  <c r="V21" i="10"/>
  <c r="B12" i="21" s="1"/>
  <c r="C16" i="21" s="1"/>
  <c r="AC4" i="14"/>
  <c r="C15" i="21"/>
  <c r="B13" i="10"/>
  <c r="D13" i="10"/>
  <c r="AB15" i="10"/>
  <c r="T14" i="10"/>
  <c r="S14" i="10"/>
  <c r="K7" i="10" l="1"/>
  <c r="K14" i="10" s="1"/>
  <c r="O8" i="10"/>
  <c r="O15" i="10" s="1"/>
  <c r="W12" i="10"/>
  <c r="W35" i="17"/>
  <c r="W7" i="10"/>
  <c r="S6" i="10"/>
  <c r="S13" i="10" s="1"/>
  <c r="AA6" i="10"/>
  <c r="AA13" i="10" s="1"/>
  <c r="H6" i="10"/>
  <c r="H13" i="10" s="1"/>
  <c r="U17" i="17"/>
  <c r="I7" i="10"/>
  <c r="I14" i="10" s="1"/>
  <c r="I35" i="17"/>
  <c r="V45" i="17"/>
  <c r="V8" i="10"/>
  <c r="V15" i="10" s="1"/>
  <c r="AA45" i="17"/>
  <c r="AA8" i="10"/>
  <c r="AA15" i="10" s="1"/>
  <c r="U8" i="10"/>
  <c r="U15" i="10" s="1"/>
  <c r="U45" i="17"/>
  <c r="J6" i="10"/>
  <c r="J13" i="10" s="1"/>
  <c r="I8" i="10"/>
  <c r="I15" i="10" s="1"/>
  <c r="I45" i="17"/>
  <c r="T17" i="17"/>
  <c r="T5" i="10"/>
  <c r="T12" i="10" s="1"/>
  <c r="L7" i="10"/>
  <c r="L14" i="10" s="1"/>
  <c r="L35" i="17"/>
  <c r="N17" i="17"/>
  <c r="N5" i="10"/>
  <c r="N12" i="10" s="1"/>
  <c r="H17" i="17"/>
  <c r="AA5" i="10"/>
  <c r="AA12" i="10" s="1"/>
  <c r="AA17" i="17"/>
  <c r="R8" i="10"/>
  <c r="R15" i="10" s="1"/>
  <c r="M35" i="17"/>
  <c r="M7" i="10"/>
  <c r="M14" i="10" s="1"/>
  <c r="Y17" i="17"/>
  <c r="Y5" i="10"/>
  <c r="Y12" i="10" s="1"/>
  <c r="Y45" i="17"/>
  <c r="Y8" i="10"/>
  <c r="Y15" i="10" s="1"/>
  <c r="Y35" i="17"/>
  <c r="Y7" i="10"/>
  <c r="Y14" i="10" s="1"/>
  <c r="Z17" i="17"/>
  <c r="Z5" i="10"/>
  <c r="Z12" i="10" s="1"/>
  <c r="AB26" i="17"/>
  <c r="X26" i="17"/>
  <c r="Q26" i="17"/>
  <c r="Q6" i="10"/>
  <c r="Q13" i="10" s="1"/>
  <c r="X35" i="17"/>
  <c r="X7" i="10"/>
  <c r="X14" i="10" s="1"/>
  <c r="K6" i="10"/>
  <c r="K13" i="10" s="1"/>
  <c r="K26" i="17"/>
  <c r="U6" i="10"/>
  <c r="U13" i="10" s="1"/>
  <c r="U26" i="17"/>
  <c r="R6" i="10"/>
  <c r="R13" i="10" s="1"/>
  <c r="R26" i="17"/>
  <c r="O6" i="10"/>
  <c r="O13" i="10" s="1"/>
  <c r="O26" i="17"/>
  <c r="H35" i="17"/>
  <c r="H7" i="10"/>
  <c r="H14" i="10" s="1"/>
  <c r="H45" i="17"/>
  <c r="H8" i="10"/>
  <c r="H15" i="10" s="1"/>
  <c r="D6" i="21"/>
  <c r="E6" i="21" s="1"/>
  <c r="W15" i="10"/>
  <c r="M26" i="17"/>
  <c r="M6" i="10"/>
  <c r="M13" i="10" s="1"/>
  <c r="O19" i="13"/>
  <c r="N21" i="13"/>
  <c r="V6" i="10"/>
  <c r="V13" i="10" s="1"/>
  <c r="V26" i="17"/>
  <c r="Z7" i="10"/>
  <c r="Z14" i="10" s="1"/>
  <c r="Z35" i="17"/>
  <c r="R7" i="10"/>
  <c r="R14" i="10" s="1"/>
  <c r="R35" i="17"/>
  <c r="N30" i="13"/>
  <c r="O28" i="13"/>
  <c r="N12" i="13"/>
  <c r="O10" i="13"/>
  <c r="N6" i="10"/>
  <c r="N13" i="10" s="1"/>
  <c r="N26" i="17"/>
  <c r="J8" i="10"/>
  <c r="J45" i="17"/>
  <c r="Z8" i="10"/>
  <c r="Z15" i="10" s="1"/>
  <c r="Z45" i="17"/>
  <c r="T6" i="10"/>
  <c r="T13" i="10" s="1"/>
  <c r="T26" i="17"/>
  <c r="V35" i="17"/>
  <c r="V7" i="10"/>
  <c r="V14" i="10" s="1"/>
  <c r="AD5" i="14"/>
  <c r="AD6" i="14"/>
  <c r="AD7" i="14"/>
  <c r="AD8" i="14"/>
  <c r="L6" i="10"/>
  <c r="L13" i="10" s="1"/>
  <c r="L26" i="17"/>
  <c r="C14" i="21"/>
  <c r="C13" i="21"/>
  <c r="J35" i="17"/>
  <c r="J7" i="10"/>
  <c r="D5" i="21" l="1"/>
  <c r="E5" i="21" s="1"/>
  <c r="W14" i="10"/>
  <c r="AC17" i="17"/>
  <c r="B3" i="21"/>
  <c r="C3" i="21" s="1"/>
  <c r="P28" i="13"/>
  <c r="O30" i="13"/>
  <c r="P10" i="13"/>
  <c r="O12" i="13"/>
  <c r="AC26" i="17"/>
  <c r="J14" i="10"/>
  <c r="B5" i="21"/>
  <c r="C5" i="21" s="1"/>
  <c r="AC45" i="17"/>
  <c r="P19" i="13"/>
  <c r="O21" i="13"/>
  <c r="AC35" i="17"/>
  <c r="J15" i="10"/>
  <c r="B6" i="21"/>
  <c r="C6" i="21" s="1"/>
  <c r="B4" i="21"/>
  <c r="C4" i="21" s="1"/>
  <c r="Q10" i="13" l="1"/>
  <c r="P12" i="13"/>
  <c r="P21" i="13"/>
  <c r="Q19" i="13"/>
  <c r="P30" i="13"/>
  <c r="Q28" i="13"/>
  <c r="R28" i="13" l="1"/>
  <c r="Q30" i="13"/>
  <c r="R19" i="13"/>
  <c r="Q21" i="13"/>
  <c r="R10" i="13"/>
  <c r="Q12" i="13"/>
  <c r="R12" i="13" l="1"/>
  <c r="S10" i="13"/>
  <c r="S19" i="13"/>
  <c r="R21" i="13"/>
  <c r="R30" i="13"/>
  <c r="S28" i="13"/>
  <c r="S30" i="13" l="1"/>
  <c r="T28" i="13"/>
  <c r="T19" i="13"/>
  <c r="S21" i="13"/>
  <c r="S12" i="13"/>
  <c r="T10" i="13"/>
  <c r="U10" i="13" l="1"/>
  <c r="T12" i="13"/>
  <c r="U19" i="13"/>
  <c r="T21" i="13"/>
  <c r="U28" i="13"/>
  <c r="T30" i="13"/>
  <c r="V28" i="13" l="1"/>
  <c r="U30" i="13"/>
  <c r="U21" i="13"/>
  <c r="V19" i="13"/>
  <c r="U12" i="13"/>
  <c r="V10" i="13"/>
  <c r="V12" i="13" l="1"/>
  <c r="W10" i="13"/>
  <c r="V21" i="13"/>
  <c r="W19" i="13"/>
  <c r="V30" i="13"/>
  <c r="W28" i="13"/>
  <c r="W30" i="13" l="1"/>
  <c r="X28" i="13"/>
  <c r="X19" i="13"/>
  <c r="W21" i="13"/>
  <c r="W12" i="13"/>
  <c r="X10" i="13"/>
  <c r="Y10" i="13" l="1"/>
  <c r="X12" i="13"/>
  <c r="Y19" i="13"/>
  <c r="X21" i="13"/>
  <c r="Y28" i="13"/>
  <c r="X30" i="13"/>
  <c r="Z10" i="13" l="1"/>
  <c r="Y12" i="13"/>
  <c r="Z28" i="13"/>
  <c r="Y30" i="13"/>
  <c r="Z19" i="13"/>
  <c r="Y21" i="13"/>
  <c r="AA10" i="13" l="1"/>
  <c r="AA12" i="13" s="1"/>
  <c r="Z12" i="13"/>
  <c r="AA19" i="13"/>
  <c r="AA21" i="13" s="1"/>
  <c r="Z21" i="13"/>
  <c r="Z30" i="13"/>
  <c r="AA28" i="13"/>
  <c r="AA30" i="13" s="1"/>
</calcChain>
</file>

<file path=xl/comments1.xml><?xml version="1.0" encoding="utf-8"?>
<comments xmlns="http://schemas.openxmlformats.org/spreadsheetml/2006/main">
  <authors>
    <author>Bingham, Jonathan</author>
  </authors>
  <commentList>
    <comment ref="E6" authorId="0" shapeId="0">
      <text>
        <r>
          <rPr>
            <b/>
            <sz val="9"/>
            <color indexed="81"/>
            <rFont val="Tahoma"/>
            <family val="2"/>
          </rPr>
          <t>Bingham, Jonathan:</t>
        </r>
        <r>
          <rPr>
            <sz val="9"/>
            <color indexed="81"/>
            <rFont val="Tahoma"/>
            <family val="2"/>
          </rPr>
          <t xml:space="preserve">
WBS technically belongs to Dan Doyle, but is included in Operations CSA
</t>
        </r>
      </text>
    </comment>
  </commentList>
</comments>
</file>

<file path=xl/sharedStrings.xml><?xml version="1.0" encoding="utf-8"?>
<sst xmlns="http://schemas.openxmlformats.org/spreadsheetml/2006/main" count="1299" uniqueCount="375">
  <si>
    <t>Business Unit View</t>
  </si>
  <si>
    <t xml:space="preserve"> 2021</t>
  </si>
  <si>
    <t xml:space="preserve"> 2022</t>
  </si>
  <si>
    <t xml:space="preserve"> 2023</t>
  </si>
  <si>
    <t xml:space="preserve"> 2024</t>
  </si>
  <si>
    <t xml:space="preserve"> 2025</t>
  </si>
  <si>
    <t xml:space="preserve"> 2026</t>
  </si>
  <si>
    <t xml:space="preserve"> 2027</t>
  </si>
  <si>
    <t xml:space="preserve"> 2028</t>
  </si>
  <si>
    <t xml:space="preserve"> 2029</t>
  </si>
  <si>
    <t xml:space="preserve"> 2030</t>
  </si>
  <si>
    <t xml:space="preserve"> 2031</t>
  </si>
  <si>
    <t xml:space="preserve"> 2032</t>
  </si>
  <si>
    <t xml:space="preserve"> 2033</t>
  </si>
  <si>
    <t xml:space="preserve"> 2034</t>
  </si>
  <si>
    <t xml:space="preserve"> 2035</t>
  </si>
  <si>
    <t xml:space="preserve"> 2036</t>
  </si>
  <si>
    <t xml:space="preserve"> 2037</t>
  </si>
  <si>
    <t xml:space="preserve"> 2038</t>
  </si>
  <si>
    <t xml:space="preserve"> 2039</t>
  </si>
  <si>
    <t xml:space="preserve"> 2040</t>
  </si>
  <si>
    <t>Natural Gas</t>
  </si>
  <si>
    <t>BCG Incremental - Retail Natural Gas (RNG) BCG Placeholder</t>
  </si>
  <si>
    <t>Bonney Lake HP Reinforcement</t>
  </si>
  <si>
    <t>Capital Tools - Gas</t>
  </si>
  <si>
    <t>Customer Construction - Gas</t>
  </si>
  <si>
    <t>Customer Construction CIAC - Gas</t>
  </si>
  <si>
    <t>Distribution Integrity Management System</t>
  </si>
  <si>
    <t xml:space="preserve">Gas cold weather action reinforcement </t>
  </si>
  <si>
    <t>Gas Construction</t>
  </si>
  <si>
    <t>Gas Construction - Gas Maintenance Repair</t>
  </si>
  <si>
    <t>Gas Construction - Leak Repair</t>
  </si>
  <si>
    <t>Gas cost recovery mechanism: Buried meters</t>
  </si>
  <si>
    <t>Gas cost recovery mechanism: Cross Bore</t>
  </si>
  <si>
    <t>Gas cost recovery mechanism: Dupont</t>
  </si>
  <si>
    <t>Gas DIMP MP</t>
  </si>
  <si>
    <t>Gas Initiation Major Projects</t>
  </si>
  <si>
    <t>Gas Measurement</t>
  </si>
  <si>
    <t>Gas System Integrity</t>
  </si>
  <si>
    <t>Gas System New Distribution</t>
  </si>
  <si>
    <t>LNG Project Capital Maintenance - PE</t>
  </si>
  <si>
    <t>LNG Project Capital Maintenance - PSE</t>
  </si>
  <si>
    <t xml:space="preserve">LNG Project Construction - PE </t>
  </si>
  <si>
    <t>LNG Project Construction - PSE</t>
  </si>
  <si>
    <t>Marine Crossing</t>
  </si>
  <si>
    <t>Public Improvement - Gas</t>
  </si>
  <si>
    <t>Renewable Natural Gas (RNG)</t>
  </si>
  <si>
    <t>Placeholder - Gas</t>
  </si>
  <si>
    <t>Base case</t>
  </si>
  <si>
    <t>Gas Emergent</t>
  </si>
  <si>
    <t>WBS</t>
  </si>
  <si>
    <t>Cost Center</t>
  </si>
  <si>
    <t>Manager</t>
  </si>
  <si>
    <t>Director</t>
  </si>
  <si>
    <t>VP</t>
  </si>
  <si>
    <t>Cost Center Description</t>
  </si>
  <si>
    <t>Project Type</t>
  </si>
  <si>
    <t>Reporting L1</t>
  </si>
  <si>
    <t>Reporting L2</t>
  </si>
  <si>
    <t>Reporting L3</t>
  </si>
  <si>
    <t>PDEF Description</t>
  </si>
  <si>
    <t>WBS L1 Description</t>
  </si>
  <si>
    <t>WBS L2 Description</t>
  </si>
  <si>
    <t>Prior 5-yr. Plan Category (if applicable)</t>
  </si>
  <si>
    <t>WBS L3 Description</t>
  </si>
  <si>
    <t>W_R.10011.01.01.03</t>
  </si>
  <si>
    <t>CC_4022</t>
  </si>
  <si>
    <t>W_R.10011.01.01.04</t>
  </si>
  <si>
    <t>CC_3037</t>
  </si>
  <si>
    <t>Anthony Pagano</t>
  </si>
  <si>
    <t>Roque Bamba</t>
  </si>
  <si>
    <t>Booga Gilbertson</t>
  </si>
  <si>
    <t>Mjr Project Construct Mgmt&amp;Project Mgmt</t>
  </si>
  <si>
    <t>CA</t>
  </si>
  <si>
    <t>Transmission and Distribution</t>
  </si>
  <si>
    <t>Gas Operations</t>
  </si>
  <si>
    <t>Gas Monitoring System MP</t>
  </si>
  <si>
    <t>CAP-GAS MONITORING SYSTEM</t>
  </si>
  <si>
    <t>GAS MONITORING SYSTEM</t>
  </si>
  <si>
    <t>G Gas System Monitoring Equip Replc</t>
  </si>
  <si>
    <t>Loretta Baggenstos</t>
  </si>
  <si>
    <t>Harry Shapiro</t>
  </si>
  <si>
    <t>Gas System Integrity-emergent; Gas Measurement</t>
  </si>
  <si>
    <t>G Gauges Sems Dist</t>
  </si>
  <si>
    <t>W_R.10011.01.01.07</t>
  </si>
  <si>
    <t>W_R.10012.01.01.01</t>
  </si>
  <si>
    <t>CC_4207</t>
  </si>
  <si>
    <t>G Williams Pipeline Equipment Upgrades</t>
  </si>
  <si>
    <t>Jennifer Tada</t>
  </si>
  <si>
    <t>Director Customer &amp; System Projects</t>
  </si>
  <si>
    <t>Gas Customer Construction</t>
  </si>
  <si>
    <t>CAP-GAS NCC</t>
  </si>
  <si>
    <t>ALTERATIONS/MODIFICATIONS MAINS&amp;SERVICES</t>
  </si>
  <si>
    <t>COMMERCIAL/INDUSTRIAL</t>
  </si>
  <si>
    <t>G Altered Modified Comm Ind Mains</t>
  </si>
  <si>
    <t>W_R.10012.02.01.01</t>
  </si>
  <si>
    <t>CC_9900</t>
  </si>
  <si>
    <t>Tyler Pavel</t>
  </si>
  <si>
    <t>Stephen King</t>
  </si>
  <si>
    <t>Revenue Corporate Accounting</t>
  </si>
  <si>
    <t>Corporate Items</t>
  </si>
  <si>
    <t>T&amp;D Corporate Items</t>
  </si>
  <si>
    <t>Gas Customer Construction CIAC</t>
  </si>
  <si>
    <t>CIAC</t>
  </si>
  <si>
    <t>G 5 Yr Gas Refundable CIAC</t>
  </si>
  <si>
    <t>W_R.10013.01.01.01</t>
  </si>
  <si>
    <t>W_R.10013.02.01.01</t>
  </si>
  <si>
    <t>CC_4215</t>
  </si>
  <si>
    <t>CAP-GAS RELOCATIONS</t>
  </si>
  <si>
    <t>CUSTOMER-DRIVEN RELOCATIONS</t>
  </si>
  <si>
    <t>G Cust Driven Relocate Reimburse Dist</t>
  </si>
  <si>
    <t>Andrew Markos</t>
  </si>
  <si>
    <t>Catherine Koch</t>
  </si>
  <si>
    <t>Land Planning and Sciences</t>
  </si>
  <si>
    <t>Operations Misc</t>
  </si>
  <si>
    <t>Real Estate and Land Use Planning</t>
  </si>
  <si>
    <t>FRANCHISE ACQUISITION</t>
  </si>
  <si>
    <t xml:space="preserve">Placeholder - King County Franchise Fee </t>
  </si>
  <si>
    <t>G Franchises</t>
  </si>
  <si>
    <t>W_R.10015.01.01.01</t>
  </si>
  <si>
    <t>CC_4588</t>
  </si>
  <si>
    <t>W_R.10015.01.01.02</t>
  </si>
  <si>
    <t>W_R.10015.01.01.03</t>
  </si>
  <si>
    <t>CC_4160</t>
  </si>
  <si>
    <t>W_R.10015.01.01.05</t>
  </si>
  <si>
    <t>CC_4100</t>
  </si>
  <si>
    <t>Stephanie Kreshel</t>
  </si>
  <si>
    <t>Infrastructure Program Management</t>
  </si>
  <si>
    <t>CAP-GAS SYSTEM WORK</t>
  </si>
  <si>
    <t>CATHODIC PROTECTION SYSTEM</t>
  </si>
  <si>
    <t>Gas System Integrity-emergent;Corrosion Improvement</t>
  </si>
  <si>
    <t>G CP System Improv Main With Serv Dist</t>
  </si>
  <si>
    <t>G CP System Improv Service Dist</t>
  </si>
  <si>
    <t>Kathleen Weatherby</t>
  </si>
  <si>
    <t>G CP System Improv Dist</t>
  </si>
  <si>
    <t>Paul Riley</t>
  </si>
  <si>
    <t>System Controls &amp; Protection</t>
  </si>
  <si>
    <t>G Emergent CP System Improv Dist</t>
  </si>
  <si>
    <t>W_R.10015.03.01.01</t>
  </si>
  <si>
    <t>W_R.10015.03.02.01</t>
  </si>
  <si>
    <t>W_R.10015.03.04.01</t>
  </si>
  <si>
    <t>W_R.10015.03.04.02</t>
  </si>
  <si>
    <t>W_R.10015.03.04.03</t>
  </si>
  <si>
    <t>GAS DIMP MITIGATION MEASURES</t>
  </si>
  <si>
    <t>BRIDGE AND SLIDE REMEDIATION PROGRAM</t>
  </si>
  <si>
    <t>G DIMP Brdg Sld Dist Unmaintain Facil</t>
  </si>
  <si>
    <t>ENCROACHMENT REMEDIATION PROGRAM</t>
  </si>
  <si>
    <t>G DIMP Mobile Home Encroachment Program</t>
  </si>
  <si>
    <t>Strategic Initiatives</t>
  </si>
  <si>
    <t>Pipeline Integrity - CRM</t>
  </si>
  <si>
    <t>Pipeline Replacement Program - CRM</t>
  </si>
  <si>
    <t>PIPE REPLACEMENT PROGRAM</t>
  </si>
  <si>
    <t>G DIMP Dupont Pipe Repl Main With Serv</t>
  </si>
  <si>
    <t>G DIMP Older Stw Repl Main With Service</t>
  </si>
  <si>
    <t>G DIMP Older Stw Repl Service Only</t>
  </si>
  <si>
    <t>W_R.10015.03.07.01</t>
  </si>
  <si>
    <t>W_R.10015.03.07.03</t>
  </si>
  <si>
    <t>SHALLOW MAIN &amp; SERVICE REPLACEMENT PROG</t>
  </si>
  <si>
    <t>G DIMP Continuing Surveillance Other</t>
  </si>
  <si>
    <t>G DIMP Shallow Serv and Main Repl</t>
  </si>
  <si>
    <t>W_R.10015.03.09.01</t>
  </si>
  <si>
    <t>W_R.10015.03.09.03</t>
  </si>
  <si>
    <t>W_R.10015.03.09.05</t>
  </si>
  <si>
    <t>W_R.10015.03.09.07</t>
  </si>
  <si>
    <t>W_R.10015.03.09.14</t>
  </si>
  <si>
    <t>W_R.10015.03.09.15</t>
  </si>
  <si>
    <t>W_R.10015.03.11.01</t>
  </si>
  <si>
    <t>CC_3083</t>
  </si>
  <si>
    <t>UNMAINTAINABLE FACILITIES PROGRAM</t>
  </si>
  <si>
    <t>G DIMP Preventative Maint Facilities</t>
  </si>
  <si>
    <t>G DIMP Preventive Maint Dist Reg Dist</t>
  </si>
  <si>
    <t>G DIMP Preventive Maintenance MSA Dist</t>
  </si>
  <si>
    <t>G DIMP Preventive Maint Farm Taps Dist</t>
  </si>
  <si>
    <t>G Idle Riser Remediation</t>
  </si>
  <si>
    <t>G Buried Meter Riser Replacement</t>
  </si>
  <si>
    <t>John Klippert</t>
  </si>
  <si>
    <t>Gas Construction Performance Management</t>
  </si>
  <si>
    <t>Guard Posts</t>
  </si>
  <si>
    <t>G DIMP Guard Posts</t>
  </si>
  <si>
    <t>W_R.10015.04.01.02</t>
  </si>
  <si>
    <t>W_R.10015.04.01.03</t>
  </si>
  <si>
    <t>W_R.10015.04.01.04</t>
  </si>
  <si>
    <t>W_R.10015.04.01.05</t>
  </si>
  <si>
    <t>W_R.10015.04.01.06</t>
  </si>
  <si>
    <t>W_R.10015.04.01.07</t>
  </si>
  <si>
    <t>W_R.10015.04.01.08</t>
  </si>
  <si>
    <t>W_R.10015.04.01.09</t>
  </si>
  <si>
    <t>GAS EMERGENCY RESPONSE</t>
  </si>
  <si>
    <t>LEAK REPAIR</t>
  </si>
  <si>
    <t>Gas System Integrity-emergent; Gas Construction</t>
  </si>
  <si>
    <t>G Leak Repair Main</t>
  </si>
  <si>
    <t>G Leak Repair Service</t>
  </si>
  <si>
    <t>G Scattered Short Main Rehab</t>
  </si>
  <si>
    <t>G Service Replacement Misc</t>
  </si>
  <si>
    <t>G Sewer Cross Bore Repair Main</t>
  </si>
  <si>
    <t>G Sewer Cross Bore Repair Service</t>
  </si>
  <si>
    <t>G Gas Work Release Main</t>
  </si>
  <si>
    <t>G Gas Work Release Service</t>
  </si>
  <si>
    <t>W_R.10015.06.01.01</t>
  </si>
  <si>
    <t>W_R.10015.06.01.02</t>
  </si>
  <si>
    <t>W_R.10015.06.01.04</t>
  </si>
  <si>
    <t>W_R.10015.06.01.05</t>
  </si>
  <si>
    <t>Cold Weather Action Reinforcement</t>
  </si>
  <si>
    <t>GAS SYSTEM UPGRADE</t>
  </si>
  <si>
    <t>G Cold Weather Action Reinforcement</t>
  </si>
  <si>
    <t>Gas System Upgrade MP</t>
  </si>
  <si>
    <t>G Odorizer Componant Repl Bulk Dist</t>
  </si>
  <si>
    <t>G System Capacity Upgrade Bulk Dist</t>
  </si>
  <si>
    <t>G System Capacity Upgrade Dist</t>
  </si>
  <si>
    <t>W_R.10060.01.01.01</t>
  </si>
  <si>
    <t>W_R.10060.01.01.02</t>
  </si>
  <si>
    <t>Gas Major Projects</t>
  </si>
  <si>
    <t>Vashon HP Mitigation</t>
  </si>
  <si>
    <t>CAP-VASHON HP GAS</t>
  </si>
  <si>
    <t>PIPELINE REPLACEMENT</t>
  </si>
  <si>
    <t>VASHON MITIGATION PROJECT</t>
  </si>
  <si>
    <t>G Marine Crossing Gas</t>
  </si>
  <si>
    <t>Vashon Interim Supply at Gig Harbor</t>
  </si>
  <si>
    <t>G Vashon Interim Supply at Gig Harbor</t>
  </si>
  <si>
    <t>How to count</t>
  </si>
  <si>
    <t>Customer</t>
  </si>
  <si>
    <t>Miles of Main</t>
  </si>
  <si>
    <t>Column Labels</t>
  </si>
  <si>
    <t>Grand Total</t>
  </si>
  <si>
    <t>Row Labels</t>
  </si>
  <si>
    <t>W_R.10015.06.01.11</t>
  </si>
  <si>
    <t>G Project Initiation</t>
  </si>
  <si>
    <t>Tony Pagano update 05.07.2021</t>
  </si>
  <si>
    <t>Major Projects - G</t>
  </si>
  <si>
    <t>category for E3</t>
  </si>
  <si>
    <t>maintenance</t>
  </si>
  <si>
    <t>emergent</t>
  </si>
  <si>
    <t>new construction</t>
  </si>
  <si>
    <t>capacity</t>
  </si>
  <si>
    <t>Project intiation -Maint</t>
  </si>
  <si>
    <t>Project intiation -Cap</t>
  </si>
  <si>
    <t>Total $2022</t>
  </si>
  <si>
    <t>$2022</t>
  </si>
  <si>
    <t>Total $2023</t>
  </si>
  <si>
    <t>$2023</t>
  </si>
  <si>
    <t>Total $ 2025</t>
  </si>
  <si>
    <t>$ 2025</t>
  </si>
  <si>
    <t>Total $2024</t>
  </si>
  <si>
    <t>$2024</t>
  </si>
  <si>
    <t>Total $2026</t>
  </si>
  <si>
    <t>$2026</t>
  </si>
  <si>
    <t>5 yr avg capacity</t>
  </si>
  <si>
    <t>5 yr average emerg</t>
  </si>
  <si>
    <t>5 yr avg maint</t>
  </si>
  <si>
    <t>services</t>
  </si>
  <si>
    <t>main</t>
  </si>
  <si>
    <t>category</t>
  </si>
  <si>
    <t>ignore</t>
  </si>
  <si>
    <t>other</t>
  </si>
  <si>
    <t>total</t>
  </si>
  <si>
    <t>Difference</t>
  </si>
  <si>
    <t>Customer Zone</t>
  </si>
  <si>
    <t>Number of Customers</t>
  </si>
  <si>
    <t>PSE Gas</t>
  </si>
  <si>
    <t>capacity- multiplier</t>
  </si>
  <si>
    <t>Asset Management</t>
  </si>
  <si>
    <t>Modified Capacity</t>
  </si>
  <si>
    <t>new construction-updated</t>
  </si>
  <si>
    <t>Assumed annual increase in prices for increased service provider costs</t>
  </si>
  <si>
    <t>Gas NCC decrease (scenario #2)</t>
  </si>
  <si>
    <t>Gas NCC annual decrease in gas ncc for years 6-20  (scenario #2)</t>
  </si>
  <si>
    <t>Gas NCC reduction (scenario #3)</t>
  </si>
  <si>
    <r>
      <t>1)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No change in new customer growth and budget for 6 years (21/22/23/24/25/26)– carbon out scenario is just business as usual for new gas customers.</t>
    </r>
  </si>
  <si>
    <r>
      <t>2)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No change in new customers for 3 years (21/22/23), then ½ the typical new customers for the next 3 years (24/25/26), then declining new customers after that for the next 14 years to roughly 1/10 the typical new customers at year 20.  This would be the Carbon out and additional electrification scenario.</t>
    </r>
  </si>
  <si>
    <r>
      <t>3)</t>
    </r>
    <r>
      <rPr>
        <sz val="7"/>
        <color rgb="FF1F497D"/>
        <rFont val="Times New Roman"/>
        <family val="1"/>
      </rPr>
      <t xml:space="preserve">      </t>
    </r>
    <r>
      <rPr>
        <sz val="11"/>
        <color rgb="FF1F497D"/>
        <rFont val="Calibri"/>
        <family val="2"/>
        <scheme val="minor"/>
      </rPr>
      <t>No change in new customers for 3 years (21/22/23), then significantly declining new customers to roughly 1/10 the new customers at year 12, then it stays at 1/10 for the next 8 years until year 20.  This is the high electrification scenario.</t>
    </r>
  </si>
  <si>
    <t>Numbers Provided</t>
  </si>
  <si>
    <t>Annual reductions for scenario #3 - assuming an decrease of one tenth of gas ncc customers per year, using 2025 as the baseline year</t>
  </si>
  <si>
    <t>Scenario #1</t>
  </si>
  <si>
    <t>Electric NCC</t>
  </si>
  <si>
    <t>Electric PI</t>
  </si>
  <si>
    <t>Abnormals</t>
  </si>
  <si>
    <t>Gas NCC</t>
  </si>
  <si>
    <t>Gas PI</t>
  </si>
  <si>
    <t>Scenario #2</t>
  </si>
  <si>
    <t>Scenario #3</t>
  </si>
  <si>
    <t>O&amp;M - Gas</t>
  </si>
  <si>
    <t>Baseline</t>
  </si>
  <si>
    <t>Total</t>
  </si>
  <si>
    <t>reliability</t>
  </si>
  <si>
    <t>Residential</t>
  </si>
  <si>
    <t>Commercial</t>
  </si>
  <si>
    <t>Industrial</t>
  </si>
  <si>
    <t>Adjusted Account Forecast - Max End Use</t>
  </si>
  <si>
    <t>Residential SC 1</t>
  </si>
  <si>
    <t>Residential SC 2</t>
  </si>
  <si>
    <t>Residential SC 3</t>
  </si>
  <si>
    <t>Residential SC 4</t>
  </si>
  <si>
    <t>Adjusted Account Forecast - Min End Use</t>
  </si>
  <si>
    <t>Adjusted Account Forecast - Middle End Use</t>
  </si>
  <si>
    <t>PSE 2023 IRP Natural Gas Account Forecast- F22 Baseline</t>
  </si>
  <si>
    <t>Scenario 1 - High elect HP</t>
  </si>
  <si>
    <t>Scenario 2 - High elect CHP</t>
  </si>
  <si>
    <t>Scenario 3 - Hybrid HP</t>
  </si>
  <si>
    <t>Scenario4 - Hybrid HP &amp; CCHP</t>
  </si>
  <si>
    <t>year</t>
  </si>
  <si>
    <t>Capital plan</t>
  </si>
  <si>
    <t>Number of customers</t>
  </si>
  <si>
    <t>Total Customer count</t>
  </si>
  <si>
    <t>Annual Change from basecase</t>
  </si>
  <si>
    <t>Cumulative Change from F22</t>
  </si>
  <si>
    <t>Multipliers</t>
  </si>
  <si>
    <t>Maint fixed</t>
  </si>
  <si>
    <t>Customer multiplier</t>
  </si>
  <si>
    <t>F22</t>
  </si>
  <si>
    <t>High elect HP</t>
  </si>
  <si>
    <t>High elect CHP</t>
  </si>
  <si>
    <t>Hybrid HP &amp; CCHP</t>
  </si>
  <si>
    <t>Hybrid HP</t>
  </si>
  <si>
    <t>Gas Customer Accounts Expense per Customer ($2022/customer)</t>
  </si>
  <si>
    <t>Gas Administrative Expense per Customer ($2022/customer)</t>
  </si>
  <si>
    <t>FY 22 - IRP</t>
  </si>
  <si>
    <t>T&amp;D per cust</t>
  </si>
  <si>
    <t>inflation rate</t>
  </si>
  <si>
    <t>Change from base case</t>
  </si>
  <si>
    <t>cost per customer</t>
  </si>
  <si>
    <t>These numbers assume a 2% inflation rate</t>
  </si>
  <si>
    <t>Total Through 2045</t>
  </si>
  <si>
    <t>capex</t>
  </si>
  <si>
    <t>O&amp;M</t>
  </si>
  <si>
    <t>Customer Change</t>
  </si>
  <si>
    <t>Base count</t>
  </si>
  <si>
    <t>reduction from plan</t>
  </si>
  <si>
    <t>% change 2023</t>
  </si>
  <si>
    <t>% change 2045</t>
  </si>
  <si>
    <t>emergency</t>
  </si>
  <si>
    <t>emergency fixed</t>
  </si>
  <si>
    <t>emergency Variable</t>
  </si>
  <si>
    <t>o&amp;m estimates</t>
  </si>
  <si>
    <t xml:space="preserve"> Total Customers</t>
  </si>
  <si>
    <t>High elect CCHP</t>
  </si>
  <si>
    <t>% fixed vs variable</t>
  </si>
  <si>
    <t>Maint variable</t>
  </si>
  <si>
    <t>Area</t>
  </si>
  <si>
    <t>Total Load constraint​(SCFH)</t>
  </si>
  <si>
    <t>Fuel blend​</t>
  </si>
  <si>
    <t># conversions needed​ Non-Pipeline Solution</t>
  </si>
  <si>
    <t>Estimated cost​ ($MM)</t>
  </si>
  <si>
    <t>Approx Total # of customers per Zip Codes</t>
  </si>
  <si>
    <t>Estimated  cost ($MM)</t>
  </si>
  <si>
    <t>100% NG (1046 BTU)</t>
  </si>
  <si>
    <t>​42.7</t>
  </si>
  <si>
    <t>100% RNG/NG H2 blend</t>
  </si>
  <si>
    <t>Area 1</t>
  </si>
  <si>
    <t>Area 2</t>
  </si>
  <si>
    <t>Area 3</t>
  </si>
  <si>
    <t>Area 4</t>
  </si>
  <si>
    <t>Area 5</t>
  </si>
  <si>
    <t>tbd</t>
  </si>
  <si>
    <t>For Scenario 1 and 2 estimated reduction per cadmus</t>
  </si>
  <si>
    <t>Year</t>
  </si>
  <si>
    <t>As fuel content changes - if same level of customers - issue gets worse</t>
  </si>
  <si>
    <t xml:space="preserve">100% RNG/NG H2 blend </t>
  </si>
  <si>
    <t>Total load constraint - The amount of load to be addressed</t>
  </si>
  <si>
    <t>Fuel blend - Fuel blend impacts the load constrait - the lower the BTU content the more gas that needs to flow to meet the customers energy needs
                          Per 2023 IRP - Alternate fuels may be deployed in 2023</t>
  </si>
  <si>
    <t>For conversions - Assumed 40 sch reduction per conversion</t>
  </si>
  <si>
    <t>means constraint addressed area wide constant reduction</t>
  </si>
  <si>
    <t>2032 customers shifting to heat pumps</t>
  </si>
  <si>
    <t>2033 customers shifting to heat pumps</t>
  </si>
  <si>
    <t>2034 customers shifting to heat pumps</t>
  </si>
  <si>
    <t>2035 customers shifting to heat pumps</t>
  </si>
  <si>
    <t>2036 customers shifting to heat pumps</t>
  </si>
  <si>
    <t>2037 customers shifting to heat pumps</t>
  </si>
  <si>
    <t>2038 customers shifting to heat pumps</t>
  </si>
  <si>
    <t xml:space="preserve">Heat pump conversion rate assumes overall conversion spread and not specific areas. </t>
  </si>
  <si>
    <t>Percent reduction (applied across all areas evenly "peanut butter")</t>
  </si>
  <si>
    <t>IRP Base Case</t>
  </si>
  <si>
    <t>Electric Heat Pump</t>
  </si>
  <si>
    <t>Hybrid Heat Pump</t>
  </si>
  <si>
    <t>HHP+CHP</t>
  </si>
  <si>
    <t>cumulative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</si>
</sst>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#,,_);\(#,###,,\)"/>
    <numFmt numFmtId="165" formatCode="_(* #,##0_);_(* \(#,##0\);_(* &quot;-&quot;??_);_(@_)"/>
    <numFmt numFmtId="166" formatCode="_(&quot;$&quot;* #,##0_);_(&quot;$&quot;* \(#,##0\);_(&quot;$&quot;* &quot;-&quot;??_);_(@_)"/>
    <numFmt numFmtId="167" formatCode="0.0%"/>
    <numFmt numFmtId="168" formatCode="#,##0;\-#,##0;#,##0"/>
    <numFmt numFmtId="170" formatCode="&quot;$&quot;#,##0"/>
    <numFmt numFmtId="174" formatCode="0.0"/>
    <numFmt numFmtId="179" formatCode="&quot;$&quot;#,###,,&quot;M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rgb="FF1F497D"/>
      <name val="Calibri"/>
      <family val="2"/>
      <scheme val="minor"/>
    </font>
    <font>
      <sz val="7"/>
      <color rgb="FF1F497D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Arial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5B9B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EEBF7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4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141">
    <xf numFmtId="0" fontId="0" fillId="0" borderId="0" xfId="0"/>
    <xf numFmtId="44" fontId="0" fillId="0" borderId="0" xfId="2" applyFont="1"/>
    <xf numFmtId="164" fontId="0" fillId="0" borderId="0" xfId="0" applyNumberFormat="1"/>
    <xf numFmtId="0" fontId="2" fillId="0" borderId="0" xfId="0" applyFont="1" applyAlignment="1">
      <alignment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 applyProtection="1">
      <alignment horizontal="left" vertical="center"/>
      <protection locked="0"/>
    </xf>
    <xf numFmtId="43" fontId="4" fillId="0" borderId="0" xfId="1" applyFont="1" applyFill="1" applyBorder="1" applyAlignment="1" applyProtection="1">
      <alignment horizontal="right" vertical="center"/>
      <protection locked="0"/>
    </xf>
    <xf numFmtId="165" fontId="0" fillId="0" borderId="0" xfId="1" applyNumberFormat="1" applyFont="1" applyFill="1"/>
    <xf numFmtId="43" fontId="0" fillId="0" borderId="0" xfId="0" applyNumberFormat="1"/>
    <xf numFmtId="165" fontId="0" fillId="0" borderId="0" xfId="1" applyNumberFormat="1" applyFont="1"/>
    <xf numFmtId="165" fontId="0" fillId="0" borderId="0" xfId="1" applyNumberFormat="1" applyFont="1" applyFill="1" applyBorder="1"/>
    <xf numFmtId="43" fontId="4" fillId="3" borderId="0" xfId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9" fontId="0" fillId="0" borderId="0" xfId="3" applyFont="1"/>
    <xf numFmtId="166" fontId="0" fillId="0" borderId="0" xfId="0" applyNumberFormat="1"/>
    <xf numFmtId="165" fontId="0" fillId="0" borderId="0" xfId="0" applyNumberFormat="1"/>
    <xf numFmtId="44" fontId="2" fillId="0" borderId="0" xfId="2" applyFont="1"/>
    <xf numFmtId="164" fontId="2" fillId="0" borderId="0" xfId="0" applyNumberFormat="1" applyFont="1"/>
    <xf numFmtId="167" fontId="0" fillId="0" borderId="0" xfId="3" applyNumberFormat="1" applyFont="1"/>
    <xf numFmtId="44" fontId="0" fillId="0" borderId="2" xfId="2" applyFont="1" applyBorder="1"/>
    <xf numFmtId="9" fontId="0" fillId="0" borderId="0" xfId="3" applyFont="1" applyBorder="1"/>
    <xf numFmtId="0" fontId="0" fillId="0" borderId="0" xfId="0" applyBorder="1"/>
    <xf numFmtId="164" fontId="2" fillId="5" borderId="0" xfId="0" applyNumberFormat="1" applyFont="1" applyFill="1" applyBorder="1"/>
    <xf numFmtId="164" fontId="0" fillId="0" borderId="0" xfId="0" applyNumberFormat="1" applyBorder="1"/>
    <xf numFmtId="44" fontId="2" fillId="5" borderId="3" xfId="2" applyFont="1" applyFill="1" applyBorder="1"/>
    <xf numFmtId="164" fontId="2" fillId="5" borderId="4" xfId="0" applyNumberFormat="1" applyFont="1" applyFill="1" applyBorder="1"/>
    <xf numFmtId="44" fontId="2" fillId="5" borderId="2" xfId="2" applyFont="1" applyFill="1" applyBorder="1"/>
    <xf numFmtId="44" fontId="0" fillId="0" borderId="3" xfId="2" applyFont="1" applyBorder="1"/>
    <xf numFmtId="164" fontId="0" fillId="0" borderId="4" xfId="0" applyNumberFormat="1" applyBorder="1"/>
    <xf numFmtId="0" fontId="0" fillId="0" borderId="4" xfId="0" applyBorder="1"/>
    <xf numFmtId="10" fontId="0" fillId="0" borderId="0" xfId="3" applyNumberFormat="1" applyFont="1"/>
    <xf numFmtId="44" fontId="0" fillId="0" borderId="2" xfId="2" applyFont="1" applyFill="1" applyBorder="1"/>
    <xf numFmtId="44" fontId="0" fillId="3" borderId="0" xfId="2" applyFont="1" applyFill="1"/>
    <xf numFmtId="164" fontId="0" fillId="3" borderId="0" xfId="0" applyNumberFormat="1" applyFill="1"/>
    <xf numFmtId="168" fontId="0" fillId="6" borderId="0" xfId="0" applyNumberFormat="1" applyFill="1"/>
    <xf numFmtId="165" fontId="0" fillId="7" borderId="0" xfId="0" applyNumberFormat="1" applyFill="1"/>
    <xf numFmtId="10" fontId="0" fillId="0" borderId="0" xfId="0" applyNumberFormat="1"/>
    <xf numFmtId="9" fontId="0" fillId="0" borderId="0" xfId="0" applyNumberFormat="1"/>
    <xf numFmtId="0" fontId="8" fillId="0" borderId="0" xfId="0" applyFont="1" applyAlignment="1">
      <alignment horizontal="left" vertical="center" indent="5"/>
    </xf>
    <xf numFmtId="0" fontId="2" fillId="0" borderId="0" xfId="0" applyFont="1"/>
    <xf numFmtId="166" fontId="0" fillId="0" borderId="0" xfId="2" applyNumberFormat="1" applyFont="1"/>
    <xf numFmtId="0" fontId="0" fillId="0" borderId="5" xfId="0" applyFill="1" applyBorder="1"/>
    <xf numFmtId="168" fontId="0" fillId="0" borderId="0" xfId="0" applyNumberFormat="1" applyFill="1"/>
    <xf numFmtId="168" fontId="0" fillId="8" borderId="0" xfId="0" applyNumberFormat="1" applyFill="1"/>
    <xf numFmtId="168" fontId="0" fillId="0" borderId="9" xfId="0" applyNumberFormat="1" applyFill="1" applyBorder="1"/>
    <xf numFmtId="165" fontId="0" fillId="0" borderId="9" xfId="1" applyNumberFormat="1" applyFont="1" applyFill="1" applyBorder="1"/>
    <xf numFmtId="37" fontId="0" fillId="0" borderId="0" xfId="0" applyNumberFormat="1"/>
    <xf numFmtId="0" fontId="10" fillId="0" borderId="0" xfId="0" applyFont="1" applyFill="1"/>
    <xf numFmtId="39" fontId="0" fillId="0" borderId="0" xfId="0" applyNumberFormat="1"/>
    <xf numFmtId="165" fontId="11" fillId="0" borderId="0" xfId="1" applyNumberFormat="1" applyFont="1"/>
    <xf numFmtId="0" fontId="0" fillId="0" borderId="1" xfId="2" applyNumberFormat="1" applyFont="1" applyBorder="1"/>
    <xf numFmtId="0" fontId="0" fillId="0" borderId="0" xfId="2" applyNumberFormat="1" applyFont="1"/>
    <xf numFmtId="0" fontId="13" fillId="9" borderId="0" xfId="5" applyFont="1" applyFill="1"/>
    <xf numFmtId="0" fontId="13" fillId="9" borderId="0" xfId="6" applyNumberFormat="1" applyFont="1" applyFill="1"/>
    <xf numFmtId="0" fontId="12" fillId="0" borderId="0" xfId="5"/>
    <xf numFmtId="165" fontId="0" fillId="0" borderId="0" xfId="6" applyNumberFormat="1" applyFont="1"/>
    <xf numFmtId="9" fontId="0" fillId="0" borderId="0" xfId="7" applyFont="1"/>
    <xf numFmtId="165" fontId="12" fillId="0" borderId="0" xfId="5" applyNumberFormat="1"/>
    <xf numFmtId="0" fontId="13" fillId="10" borderId="0" xfId="5" applyFont="1" applyFill="1"/>
    <xf numFmtId="0" fontId="13" fillId="10" borderId="0" xfId="6" applyNumberFormat="1" applyFont="1" applyFill="1"/>
    <xf numFmtId="0" fontId="0" fillId="0" borderId="2" xfId="0" applyBorder="1"/>
    <xf numFmtId="0" fontId="12" fillId="0" borderId="10" xfId="5" applyBorder="1"/>
    <xf numFmtId="0" fontId="0" fillId="0" borderId="10" xfId="0" applyBorder="1"/>
    <xf numFmtId="165" fontId="0" fillId="0" borderId="10" xfId="6" applyNumberFormat="1" applyFont="1" applyBorder="1"/>
    <xf numFmtId="165" fontId="0" fillId="0" borderId="10" xfId="1" applyNumberFormat="1" applyFont="1" applyFill="1" applyBorder="1"/>
    <xf numFmtId="0" fontId="2" fillId="0" borderId="10" xfId="0" applyFont="1" applyBorder="1"/>
    <xf numFmtId="165" fontId="2" fillId="0" borderId="10" xfId="1" applyNumberFormat="1" applyFont="1" applyBorder="1"/>
    <xf numFmtId="9" fontId="0" fillId="0" borderId="11" xfId="3" applyFont="1" applyBorder="1"/>
    <xf numFmtId="164" fontId="2" fillId="5" borderId="11" xfId="0" applyNumberFormat="1" applyFont="1" applyFill="1" applyBorder="1"/>
    <xf numFmtId="164" fontId="0" fillId="0" borderId="11" xfId="0" applyNumberFormat="1" applyBorder="1"/>
    <xf numFmtId="164" fontId="2" fillId="5" borderId="12" xfId="0" applyNumberFormat="1" applyFont="1" applyFill="1" applyBorder="1"/>
    <xf numFmtId="164" fontId="0" fillId="0" borderId="12" xfId="0" applyNumberFormat="1" applyBorder="1"/>
    <xf numFmtId="170" fontId="14" fillId="11" borderId="0" xfId="0" applyNumberFormat="1" applyFont="1" applyFill="1"/>
    <xf numFmtId="0" fontId="0" fillId="12" borderId="0" xfId="0" applyFill="1"/>
    <xf numFmtId="44" fontId="2" fillId="0" borderId="13" xfId="2" applyFont="1" applyBorder="1" applyAlignment="1">
      <alignment horizontal="center"/>
    </xf>
    <xf numFmtId="44" fontId="2" fillId="0" borderId="14" xfId="2" applyFont="1" applyBorder="1" applyAlignment="1">
      <alignment horizontal="center"/>
    </xf>
    <xf numFmtId="0" fontId="2" fillId="0" borderId="14" xfId="2" applyNumberFormat="1" applyFont="1" applyBorder="1" applyAlignment="1">
      <alignment horizontal="center"/>
    </xf>
    <xf numFmtId="0" fontId="2" fillId="0" borderId="15" xfId="2" applyNumberFormat="1" applyFont="1" applyBorder="1" applyAlignment="1">
      <alignment horizontal="center"/>
    </xf>
    <xf numFmtId="170" fontId="0" fillId="0" borderId="0" xfId="0" applyNumberFormat="1"/>
    <xf numFmtId="1" fontId="0" fillId="0" borderId="0" xfId="0" applyNumberFormat="1"/>
    <xf numFmtId="10" fontId="12" fillId="0" borderId="0" xfId="3" applyNumberFormat="1" applyFont="1"/>
    <xf numFmtId="43" fontId="12" fillId="0" borderId="0" xfId="1" applyFont="1"/>
    <xf numFmtId="0" fontId="0" fillId="0" borderId="0" xfId="0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Font="1" applyFill="1"/>
    <xf numFmtId="0" fontId="12" fillId="0" borderId="16" xfId="5" applyBorder="1"/>
    <xf numFmtId="165" fontId="0" fillId="0" borderId="17" xfId="6" applyNumberFormat="1" applyFont="1" applyBorder="1"/>
    <xf numFmtId="165" fontId="0" fillId="0" borderId="17" xfId="1" applyNumberFormat="1" applyFont="1" applyFill="1" applyBorder="1"/>
    <xf numFmtId="0" fontId="2" fillId="0" borderId="16" xfId="0" applyFont="1" applyBorder="1"/>
    <xf numFmtId="165" fontId="2" fillId="0" borderId="17" xfId="1" applyNumberFormat="1" applyFont="1" applyBorder="1"/>
    <xf numFmtId="0" fontId="0" fillId="0" borderId="18" xfId="0" applyFont="1" applyFill="1" applyBorder="1"/>
    <xf numFmtId="0" fontId="0" fillId="0" borderId="19" xfId="0" applyFont="1" applyFill="1" applyBorder="1"/>
    <xf numFmtId="167" fontId="1" fillId="0" borderId="19" xfId="3" applyNumberFormat="1" applyFont="1" applyFill="1" applyBorder="1"/>
    <xf numFmtId="167" fontId="1" fillId="0" borderId="20" xfId="3" applyNumberFormat="1" applyFont="1" applyFill="1" applyBorder="1"/>
    <xf numFmtId="0" fontId="7" fillId="4" borderId="21" xfId="4" applyBorder="1"/>
    <xf numFmtId="0" fontId="7" fillId="4" borderId="22" xfId="4" applyBorder="1"/>
    <xf numFmtId="0" fontId="7" fillId="4" borderId="23" xfId="4" applyBorder="1"/>
    <xf numFmtId="0" fontId="2" fillId="0" borderId="0" xfId="0" applyFont="1" applyFill="1"/>
    <xf numFmtId="0" fontId="2" fillId="0" borderId="24" xfId="0" applyFont="1" applyBorder="1"/>
    <xf numFmtId="0" fontId="2" fillId="0" borderId="25" xfId="0" applyFont="1" applyBorder="1"/>
    <xf numFmtId="165" fontId="2" fillId="0" borderId="25" xfId="1" applyNumberFormat="1" applyFont="1" applyBorder="1"/>
    <xf numFmtId="165" fontId="2" fillId="0" borderId="26" xfId="1" applyNumberFormat="1" applyFont="1" applyBorder="1"/>
    <xf numFmtId="0" fontId="0" fillId="0" borderId="21" xfId="0" applyFont="1" applyFill="1" applyBorder="1"/>
    <xf numFmtId="0" fontId="0" fillId="0" borderId="22" xfId="0" applyFont="1" applyFill="1" applyBorder="1"/>
    <xf numFmtId="167" fontId="1" fillId="0" borderId="22" xfId="3" applyNumberFormat="1" applyFont="1" applyFill="1" applyBorder="1"/>
    <xf numFmtId="167" fontId="1" fillId="0" borderId="23" xfId="3" applyNumberFormat="1" applyFont="1" applyFill="1" applyBorder="1"/>
    <xf numFmtId="0" fontId="12" fillId="0" borderId="24" xfId="5" applyBorder="1"/>
    <xf numFmtId="0" fontId="0" fillId="0" borderId="25" xfId="0" applyBorder="1"/>
    <xf numFmtId="0" fontId="12" fillId="0" borderId="25" xfId="5" applyBorder="1"/>
    <xf numFmtId="165" fontId="0" fillId="0" borderId="25" xfId="1" applyNumberFormat="1" applyFont="1" applyBorder="1"/>
    <xf numFmtId="165" fontId="0" fillId="0" borderId="26" xfId="1" applyNumberFormat="1" applyFont="1" applyBorder="1"/>
    <xf numFmtId="0" fontId="2" fillId="0" borderId="27" xfId="0" applyFont="1" applyBorder="1"/>
    <xf numFmtId="0" fontId="2" fillId="0" borderId="28" xfId="0" applyFont="1" applyBorder="1"/>
    <xf numFmtId="165" fontId="2" fillId="0" borderId="28" xfId="1" applyNumberFormat="1" applyFont="1" applyBorder="1"/>
    <xf numFmtId="165" fontId="2" fillId="0" borderId="29" xfId="1" applyNumberFormat="1" applyFont="1" applyBorder="1"/>
    <xf numFmtId="10" fontId="0" fillId="0" borderId="0" xfId="0" applyNumberFormat="1" applyFill="1"/>
    <xf numFmtId="9" fontId="0" fillId="0" borderId="0" xfId="0" applyNumberFormat="1" applyFill="1"/>
    <xf numFmtId="0" fontId="0" fillId="0" borderId="0" xfId="0" applyFont="1"/>
    <xf numFmtId="1" fontId="0" fillId="0" borderId="0" xfId="0" applyNumberFormat="1" applyFont="1" applyFill="1" applyBorder="1"/>
    <xf numFmtId="174" fontId="0" fillId="0" borderId="0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10" xfId="0" applyFont="1" applyBorder="1" applyAlignment="1">
      <alignment horizontal="left"/>
    </xf>
    <xf numFmtId="0" fontId="0" fillId="0" borderId="10" xfId="0" applyFont="1" applyBorder="1" applyAlignment="1">
      <alignment horizontal="left" wrapText="1"/>
    </xf>
    <xf numFmtId="0" fontId="15" fillId="13" borderId="10" xfId="0" applyFont="1" applyFill="1" applyBorder="1" applyAlignment="1">
      <alignment horizontal="center" vertical="center" wrapText="1" readingOrder="1"/>
    </xf>
    <xf numFmtId="0" fontId="15" fillId="13" borderId="10" xfId="0" applyFont="1" applyFill="1" applyBorder="1" applyAlignment="1">
      <alignment horizontal="left" vertical="center" wrapText="1" indent="1" readingOrder="1"/>
    </xf>
    <xf numFmtId="9" fontId="0" fillId="0" borderId="10" xfId="3" applyFont="1" applyBorder="1"/>
    <xf numFmtId="0" fontId="16" fillId="15" borderId="10" xfId="0" applyFont="1" applyFill="1" applyBorder="1" applyAlignment="1">
      <alignment horizontal="center" vertical="center" wrapText="1" readingOrder="1"/>
    </xf>
    <xf numFmtId="1" fontId="16" fillId="15" borderId="10" xfId="0" applyNumberFormat="1" applyFont="1" applyFill="1" applyBorder="1" applyAlignment="1">
      <alignment horizontal="center" vertical="center" wrapText="1" readingOrder="1"/>
    </xf>
    <xf numFmtId="174" fontId="16" fillId="15" borderId="10" xfId="0" applyNumberFormat="1" applyFont="1" applyFill="1" applyBorder="1" applyAlignment="1">
      <alignment horizontal="center" vertical="center" wrapText="1" readingOrder="1"/>
    </xf>
    <xf numFmtId="1" fontId="16" fillId="0" borderId="10" xfId="0" applyNumberFormat="1" applyFont="1" applyFill="1" applyBorder="1" applyAlignment="1">
      <alignment horizontal="center" vertical="center" wrapText="1" readingOrder="1"/>
    </xf>
    <xf numFmtId="0" fontId="0" fillId="9" borderId="30" xfId="0" applyFont="1" applyFill="1" applyBorder="1"/>
    <xf numFmtId="0" fontId="0" fillId="0" borderId="9" xfId="0" applyFont="1" applyBorder="1" applyAlignment="1">
      <alignment horizontal="left"/>
    </xf>
    <xf numFmtId="0" fontId="0" fillId="0" borderId="31" xfId="0" applyFont="1" applyBorder="1" applyAlignment="1">
      <alignment horizontal="left"/>
    </xf>
    <xf numFmtId="0" fontId="17" fillId="14" borderId="10" xfId="0" applyFont="1" applyFill="1" applyBorder="1" applyAlignment="1">
      <alignment horizontal="left" vertical="center" wrapText="1" readingOrder="1"/>
    </xf>
    <xf numFmtId="0" fontId="16" fillId="0" borderId="10" xfId="0" applyFont="1" applyFill="1" applyBorder="1" applyAlignment="1">
      <alignment horizontal="left" vertical="center" wrapText="1" readingOrder="1"/>
    </xf>
    <xf numFmtId="179" fontId="0" fillId="0" borderId="0" xfId="0" applyNumberFormat="1" applyFont="1"/>
  </cellXfs>
  <cellStyles count="8">
    <cellStyle name="Accent1" xfId="4" builtinId="29"/>
    <cellStyle name="Comma" xfId="1" builtinId="3"/>
    <cellStyle name="Comma 2" xfId="6"/>
    <cellStyle name="Currency" xfId="2" builtinId="4"/>
    <cellStyle name="Normal" xfId="0" builtinId="0"/>
    <cellStyle name="Normal 2" xfId="5"/>
    <cellStyle name="Percent" xfId="3" builtinId="5"/>
    <cellStyle name="Percent 2" xfId="7"/>
  </cellStyles>
  <dxfs count="11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numFmt numFmtId="166" formatCode="_(&quot;$&quot;* #,##0_);_(&quot;$&quot;* \(#,##0\);_(&quot;$&quot;* &quot;-&quot;??_);_(@_)"/>
    </dxf>
    <dxf>
      <numFmt numFmtId="172" formatCode="_(&quot;$&quot;* #,##0.0_);_(&quot;$&quot;* \(#,##0.0\);_(&quot;$&quot;* &quot;-&quot;??_);_(@_)"/>
    </dxf>
    <dxf>
      <numFmt numFmtId="34" formatCode="_(&quot;$&quot;* #,##0.00_);_(&quot;$&quot;* \(#,##0.00\);_(&quot;$&quot;* &quot;-&quot;??_);_(@_)"/>
    </dxf>
    <dxf>
      <numFmt numFmtId="165" formatCode="_(* #,##0_);_(* \(#,##0\);_(* &quot;-&quot;??_);_(@_)"/>
    </dxf>
    <dxf>
      <numFmt numFmtId="173" formatCode="_(* #,##0.0_);_(* \(#,##0.0\);_(* &quot;-&quot;??_);_(@_)"/>
    </dxf>
    <dxf>
      <numFmt numFmtId="35" formatCode="_(* #,##0.00_);_(* \(#,##0.0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externalLink" Target="externalLinks/externalLink11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6.xml"/><Relationship Id="rId34" Type="http://schemas.openxmlformats.org/officeDocument/2006/relationships/theme" Target="theme/theme1.xml"/><Relationship Id="rId42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externalLink" Target="externalLinks/externalLink14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32" Type="http://schemas.openxmlformats.org/officeDocument/2006/relationships/externalLink" Target="externalLinks/externalLink17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externalLink" Target="externalLinks/externalLink13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31" Type="http://schemas.openxmlformats.org/officeDocument/2006/relationships/externalLink" Target="externalLinks/externalLink1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externalLink" Target="externalLinks/externalLink12.xml"/><Relationship Id="rId30" Type="http://schemas.openxmlformats.org/officeDocument/2006/relationships/externalLink" Target="externalLinks/externalLink15.xml"/><Relationship Id="rId35" Type="http://schemas.openxmlformats.org/officeDocument/2006/relationships/styles" Target="style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externalLink" Target="externalLinks/externalLink10.xml"/><Relationship Id="rId33" Type="http://schemas.openxmlformats.org/officeDocument/2006/relationships/pivotCacheDefinition" Target="pivotCache/pivotCacheDefinition1.xml"/><Relationship Id="rId38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Capital Costs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'Dec Settlement B'!$A$3</c:f>
              <c:strCache>
                <c:ptCount val="1"/>
                <c:pt idx="0">
                  <c:v>IRP Base Case</c:v>
                </c:pt>
              </c:strCache>
            </c:strRef>
          </c:tx>
          <c:spPr>
            <a:ln w="28575" cap="rnd">
              <a:solidFill>
                <a:srgbClr val="006671"/>
              </a:solidFill>
              <a:round/>
            </a:ln>
            <a:effectLst/>
          </c:spPr>
          <c:marker>
            <c:symbol val="none"/>
          </c:marker>
          <c:cat>
            <c:numRef>
              <c:f>'Dec Settlement B'!$B$2:$W$2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'Dec Settlement B'!$B$3:$W$3</c:f>
              <c:numCache>
                <c:formatCode>"$"#,###,,"M"</c:formatCode>
                <c:ptCount val="22"/>
                <c:pt idx="0">
                  <c:v>242548278.37899941</c:v>
                </c:pt>
                <c:pt idx="1">
                  <c:v>222476653.54510051</c:v>
                </c:pt>
                <c:pt idx="2">
                  <c:v>220263067.35395163</c:v>
                </c:pt>
                <c:pt idx="3">
                  <c:v>228734371.47345006</c:v>
                </c:pt>
                <c:pt idx="4">
                  <c:v>221129867.63482818</c:v>
                </c:pt>
                <c:pt idx="5">
                  <c:v>266307975.3564733</c:v>
                </c:pt>
                <c:pt idx="6">
                  <c:v>212549668.2554931</c:v>
                </c:pt>
                <c:pt idx="7">
                  <c:v>217863409.96188042</c:v>
                </c:pt>
                <c:pt idx="8">
                  <c:v>223309995.21092743</c:v>
                </c:pt>
                <c:pt idx="9">
                  <c:v>228892745.09120059</c:v>
                </c:pt>
                <c:pt idx="10">
                  <c:v>160626177.06393117</c:v>
                </c:pt>
                <c:pt idx="11">
                  <c:v>164641831.49052942</c:v>
                </c:pt>
                <c:pt idx="12">
                  <c:v>168421655.07173109</c:v>
                </c:pt>
                <c:pt idx="13">
                  <c:v>172632196.44852433</c:v>
                </c:pt>
                <c:pt idx="14">
                  <c:v>176948001.35973743</c:v>
                </c:pt>
                <c:pt idx="15">
                  <c:v>181371701.39373088</c:v>
                </c:pt>
                <c:pt idx="16">
                  <c:v>185905993.92857414</c:v>
                </c:pt>
                <c:pt idx="17">
                  <c:v>190553643.7767885</c:v>
                </c:pt>
                <c:pt idx="18">
                  <c:v>195317484.87120819</c:v>
                </c:pt>
                <c:pt idx="19">
                  <c:v>200200421.99298841</c:v>
                </c:pt>
                <c:pt idx="20">
                  <c:v>205205432.54281312</c:v>
                </c:pt>
                <c:pt idx="21">
                  <c:v>210335568.35638341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D5-40E9-9FA4-A1E0F38E46F7}"/>
            </c:ext>
          </c:extLst>
        </c:ser>
        <c:ser>
          <c:idx val="2"/>
          <c:order val="1"/>
          <c:tx>
            <c:strRef>
              <c:f>'Dec Settlement B'!$A$4</c:f>
              <c:strCache>
                <c:ptCount val="1"/>
                <c:pt idx="0">
                  <c:v>Electric Heat Pump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'Dec Settlement B'!$B$2:$W$2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'Dec Settlement B'!$B$4:$W$4</c:f>
              <c:numCache>
                <c:formatCode>"$"#,###,,"M"</c:formatCode>
                <c:ptCount val="22"/>
                <c:pt idx="0">
                  <c:v>242548278.37899941</c:v>
                </c:pt>
                <c:pt idx="1">
                  <c:v>222476653.54510051</c:v>
                </c:pt>
                <c:pt idx="2">
                  <c:v>220263067.35395163</c:v>
                </c:pt>
                <c:pt idx="3">
                  <c:v>228734371.47345006</c:v>
                </c:pt>
                <c:pt idx="4">
                  <c:v>221129867.63482818</c:v>
                </c:pt>
                <c:pt idx="5">
                  <c:v>248065676.99171698</c:v>
                </c:pt>
                <c:pt idx="6">
                  <c:v>193154927.53108388</c:v>
                </c:pt>
                <c:pt idx="7">
                  <c:v>192753934.93777356</c:v>
                </c:pt>
                <c:pt idx="8">
                  <c:v>191845776.91676712</c:v>
                </c:pt>
                <c:pt idx="9">
                  <c:v>190555981.06079495</c:v>
                </c:pt>
                <c:pt idx="10">
                  <c:v>128441527.02432166</c:v>
                </c:pt>
                <c:pt idx="11">
                  <c:v>127096712.87056208</c:v>
                </c:pt>
                <c:pt idx="12">
                  <c:v>125428975.63354556</c:v>
                </c:pt>
                <c:pt idx="13">
                  <c:v>123955794.11194412</c:v>
                </c:pt>
                <c:pt idx="14">
                  <c:v>123431286.56598863</c:v>
                </c:pt>
                <c:pt idx="15">
                  <c:v>123243908.62576383</c:v>
                </c:pt>
                <c:pt idx="16">
                  <c:v>123475464.47823589</c:v>
                </c:pt>
                <c:pt idx="17">
                  <c:v>124189522.48606226</c:v>
                </c:pt>
                <c:pt idx="18">
                  <c:v>125421082.52261478</c:v>
                </c:pt>
                <c:pt idx="19">
                  <c:v>127164705.43357275</c:v>
                </c:pt>
                <c:pt idx="20">
                  <c:v>129439649.24460843</c:v>
                </c:pt>
                <c:pt idx="21">
                  <c:v>132097274.0378084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D5-40E9-9FA4-A1E0F38E46F7}"/>
            </c:ext>
          </c:extLst>
        </c:ser>
        <c:ser>
          <c:idx val="3"/>
          <c:order val="2"/>
          <c:tx>
            <c:strRef>
              <c:f>'Dec Settlement B'!$A$5</c:f>
              <c:strCache>
                <c:ptCount val="1"/>
                <c:pt idx="0">
                  <c:v>Hybrid Heat Pump</c:v>
                </c:pt>
              </c:strCache>
            </c:strRef>
          </c:tx>
          <c:spPr>
            <a:ln w="28575" cap="rnd">
              <a:solidFill>
                <a:srgbClr val="C3E7E3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'Dec Settlement B'!$B$2:$W$2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'Dec Settlement B'!$B$5:$W$5</c:f>
              <c:numCache>
                <c:formatCode>"$"#,###,,"M"</c:formatCode>
                <c:ptCount val="22"/>
                <c:pt idx="0">
                  <c:v>242548278.37899941</c:v>
                </c:pt>
                <c:pt idx="1">
                  <c:v>222476653.54510051</c:v>
                </c:pt>
                <c:pt idx="2">
                  <c:v>220263067.35395163</c:v>
                </c:pt>
                <c:pt idx="3">
                  <c:v>228734371.47345006</c:v>
                </c:pt>
                <c:pt idx="4">
                  <c:v>221129867.63482818</c:v>
                </c:pt>
                <c:pt idx="5">
                  <c:v>265989154.45940334</c:v>
                </c:pt>
                <c:pt idx="6">
                  <c:v>212192649.93684235</c:v>
                </c:pt>
                <c:pt idx="7">
                  <c:v>217377505.31550658</c:v>
                </c:pt>
                <c:pt idx="8">
                  <c:v>222671954.83083317</c:v>
                </c:pt>
                <c:pt idx="9">
                  <c:v>228079993.72158578</c:v>
                </c:pt>
                <c:pt idx="10">
                  <c:v>159916137.72283822</c:v>
                </c:pt>
                <c:pt idx="11">
                  <c:v>163784883.55098027</c:v>
                </c:pt>
                <c:pt idx="12">
                  <c:v>167411622.5766485</c:v>
                </c:pt>
                <c:pt idx="13">
                  <c:v>171461339.14451596</c:v>
                </c:pt>
                <c:pt idx="14">
                  <c:v>175611402.62824151</c:v>
                </c:pt>
                <c:pt idx="15">
                  <c:v>179864261.93972307</c:v>
                </c:pt>
                <c:pt idx="16">
                  <c:v>184224299.44969141</c:v>
                </c:pt>
                <c:pt idx="17">
                  <c:v>188693567.08563548</c:v>
                </c:pt>
                <c:pt idx="18">
                  <c:v>193275309.90141487</c:v>
                </c:pt>
                <c:pt idx="19">
                  <c:v>197972827.51853961</c:v>
                </c:pt>
                <c:pt idx="20">
                  <c:v>202787071.06549695</c:v>
                </c:pt>
                <c:pt idx="21">
                  <c:v>207724913.64089462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D5-40E9-9FA4-A1E0F38E46F7}"/>
            </c:ext>
          </c:extLst>
        </c:ser>
        <c:ser>
          <c:idx val="4"/>
          <c:order val="3"/>
          <c:tx>
            <c:strRef>
              <c:f>'Dec Settlement B'!$A$6</c:f>
              <c:strCache>
                <c:ptCount val="1"/>
                <c:pt idx="0">
                  <c:v>HHP+CHP</c:v>
                </c:pt>
              </c:strCache>
            </c:strRef>
          </c:tx>
          <c:spPr>
            <a:ln w="28575" cap="rnd">
              <a:solidFill>
                <a:srgbClr val="58C3B4"/>
              </a:solidFill>
              <a:round/>
            </a:ln>
            <a:effectLst/>
          </c:spPr>
          <c:marker>
            <c:symbol val="none"/>
          </c:marker>
          <c:cat>
            <c:numRef>
              <c:f>'Dec Settlement B'!$B$2:$W$2</c:f>
              <c:numCache>
                <c:formatCode>General</c:formatCode>
                <c:ptCount val="22"/>
                <c:pt idx="0">
                  <c:v>2024</c:v>
                </c:pt>
                <c:pt idx="1">
                  <c:v>2025</c:v>
                </c:pt>
                <c:pt idx="2">
                  <c:v>2026</c:v>
                </c:pt>
                <c:pt idx="3">
                  <c:v>2027</c:v>
                </c:pt>
                <c:pt idx="4">
                  <c:v>2028</c:v>
                </c:pt>
                <c:pt idx="5">
                  <c:v>2029</c:v>
                </c:pt>
                <c:pt idx="6">
                  <c:v>2030</c:v>
                </c:pt>
                <c:pt idx="7">
                  <c:v>2031</c:v>
                </c:pt>
                <c:pt idx="8">
                  <c:v>2032</c:v>
                </c:pt>
                <c:pt idx="9">
                  <c:v>2033</c:v>
                </c:pt>
                <c:pt idx="10">
                  <c:v>2034</c:v>
                </c:pt>
                <c:pt idx="11">
                  <c:v>2035</c:v>
                </c:pt>
                <c:pt idx="12">
                  <c:v>2036</c:v>
                </c:pt>
                <c:pt idx="13">
                  <c:v>2037</c:v>
                </c:pt>
                <c:pt idx="14">
                  <c:v>2038</c:v>
                </c:pt>
                <c:pt idx="15">
                  <c:v>2039</c:v>
                </c:pt>
                <c:pt idx="16">
                  <c:v>2040</c:v>
                </c:pt>
                <c:pt idx="17">
                  <c:v>2041</c:v>
                </c:pt>
                <c:pt idx="18">
                  <c:v>2042</c:v>
                </c:pt>
                <c:pt idx="19">
                  <c:v>2043</c:v>
                </c:pt>
                <c:pt idx="20">
                  <c:v>2044</c:v>
                </c:pt>
                <c:pt idx="21">
                  <c:v>2045</c:v>
                </c:pt>
              </c:numCache>
            </c:numRef>
          </c:cat>
          <c:val>
            <c:numRef>
              <c:f>'Dec Settlement B'!$B$6:$W$6</c:f>
              <c:numCache>
                <c:formatCode>"$"#,###,,"M"</c:formatCode>
                <c:ptCount val="22"/>
                <c:pt idx="0">
                  <c:v>242548278.37899941</c:v>
                </c:pt>
                <c:pt idx="1">
                  <c:v>222476653.54510051</c:v>
                </c:pt>
                <c:pt idx="2">
                  <c:v>220263067.35395163</c:v>
                </c:pt>
                <c:pt idx="3">
                  <c:v>228734371.47345006</c:v>
                </c:pt>
                <c:pt idx="4">
                  <c:v>221129867.63482818</c:v>
                </c:pt>
                <c:pt idx="5">
                  <c:v>263689137.17420566</c:v>
                </c:pt>
                <c:pt idx="6">
                  <c:v>209748252.39798585</c:v>
                </c:pt>
                <c:pt idx="7">
                  <c:v>214214398.81931114</c:v>
                </c:pt>
                <c:pt idx="8">
                  <c:v>218710752.77302727</c:v>
                </c:pt>
                <c:pt idx="9">
                  <c:v>223261578.85400975</c:v>
                </c:pt>
                <c:pt idx="10">
                  <c:v>155878461.2511493</c:v>
                </c:pt>
                <c:pt idx="11">
                  <c:v>159085460.95142013</c:v>
                </c:pt>
                <c:pt idx="12">
                  <c:v>162044038.54662287</c:v>
                </c:pt>
                <c:pt idx="13">
                  <c:v>165401142.73068738</c:v>
                </c:pt>
                <c:pt idx="14">
                  <c:v>168840516.38909781</c:v>
                </c:pt>
                <c:pt idx="15">
                  <c:v>172364338.11659905</c:v>
                </c:pt>
                <c:pt idx="16">
                  <c:v>175972907.74416289</c:v>
                </c:pt>
                <c:pt idx="17">
                  <c:v>179664113.79934442</c:v>
                </c:pt>
                <c:pt idx="18">
                  <c:v>183444442.27112705</c:v>
                </c:pt>
                <c:pt idx="19">
                  <c:v>187314700.78810418</c:v>
                </c:pt>
                <c:pt idx="20">
                  <c:v>191275003.23978502</c:v>
                </c:pt>
                <c:pt idx="21">
                  <c:v>195333604.19304895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D5-40E9-9FA4-A1E0F38E46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93916423"/>
        <c:axId val="1590555655"/>
      </c:lineChart>
      <c:catAx>
        <c:axId val="15939164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0555655"/>
        <c:crosses val="autoZero"/>
        <c:auto val="1"/>
        <c:lblAlgn val="ctr"/>
        <c:lblOffset val="100"/>
        <c:noMultiLvlLbl val="0"/>
      </c:catAx>
      <c:valAx>
        <c:axId val="15905556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#,,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9391642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System Investments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'Dec Settlement B'!$B$27</c:f>
              <c:strCache>
                <c:ptCount val="1"/>
                <c:pt idx="0">
                  <c:v>2030</c:v>
                </c:pt>
              </c:strCache>
            </c:strRef>
          </c:tx>
          <c:spPr>
            <a:solidFill>
              <a:srgbClr val="006671"/>
            </a:solidFill>
            <a:ln>
              <a:noFill/>
            </a:ln>
            <a:effectLst/>
          </c:spPr>
          <c:invertIfNegative val="0"/>
          <c:cat>
            <c:strRef>
              <c:f>'Dec Settlement B'!$A$28:$A$31</c:f>
              <c:strCache>
                <c:ptCount val="4"/>
                <c:pt idx="0">
                  <c:v> IRP Base Case </c:v>
                </c:pt>
                <c:pt idx="1">
                  <c:v> Electric Heat Pump </c:v>
                </c:pt>
                <c:pt idx="2">
                  <c:v> Hybrid Heat Pump </c:v>
                </c:pt>
                <c:pt idx="3">
                  <c:v> HHP+CHP </c:v>
                </c:pt>
              </c:strCache>
            </c:strRef>
          </c:cat>
          <c:val>
            <c:numRef>
              <c:f>'Dec Settlement B'!$B$28:$B$31</c:f>
              <c:numCache>
                <c:formatCode>#,###,,_);\(#,###,,\)</c:formatCode>
                <c:ptCount val="4"/>
                <c:pt idx="0">
                  <c:v>212549668.2554931</c:v>
                </c:pt>
                <c:pt idx="1">
                  <c:v>184778850.71150085</c:v>
                </c:pt>
                <c:pt idx="2">
                  <c:v>212006814.02141228</c:v>
                </c:pt>
                <c:pt idx="3">
                  <c:v>208538394.80001616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0B-422D-A269-6580E259C5B7}"/>
            </c:ext>
          </c:extLst>
        </c:ser>
        <c:ser>
          <c:idx val="1"/>
          <c:order val="1"/>
          <c:tx>
            <c:strRef>
              <c:f>'Dec Settlement B'!$C$27</c:f>
              <c:strCache>
                <c:ptCount val="1"/>
                <c:pt idx="0">
                  <c:v>2045</c:v>
                </c:pt>
              </c:strCache>
            </c:strRef>
          </c:tx>
          <c:spPr>
            <a:solidFill>
              <a:srgbClr val="58C3B4"/>
            </a:solidFill>
            <a:ln>
              <a:noFill/>
            </a:ln>
            <a:effectLst/>
          </c:spPr>
          <c:invertIfNegative val="0"/>
          <c:cat>
            <c:strRef>
              <c:f>'Dec Settlement B'!$A$28:$A$31</c:f>
              <c:strCache>
                <c:ptCount val="4"/>
                <c:pt idx="0">
                  <c:v> IRP Base Case </c:v>
                </c:pt>
                <c:pt idx="1">
                  <c:v> Electric Heat Pump </c:v>
                </c:pt>
                <c:pt idx="2">
                  <c:v> Hybrid Heat Pump </c:v>
                </c:pt>
                <c:pt idx="3">
                  <c:v> HHP+CHP </c:v>
                </c:pt>
              </c:strCache>
            </c:strRef>
          </c:cat>
          <c:val>
            <c:numRef>
              <c:f>'Dec Settlement B'!$C$28:$C$31</c:f>
              <c:numCache>
                <c:formatCode>#,###,,_);\(#,###,,\)</c:formatCode>
                <c:ptCount val="4"/>
                <c:pt idx="0">
                  <c:v>210335568.35638341</c:v>
                </c:pt>
                <c:pt idx="1">
                  <c:v>103832201.39924981</c:v>
                </c:pt>
                <c:pt idx="2">
                  <c:v>206453145.31155846</c:v>
                </c:pt>
                <c:pt idx="3">
                  <c:v>189913859.16293484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30B-422D-A269-6580E259C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174663"/>
        <c:axId val="127184903"/>
      </c:barChart>
      <c:catAx>
        <c:axId val="127174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84903"/>
        <c:crosses val="autoZero"/>
        <c:auto val="1"/>
        <c:lblAlgn val="ctr"/>
        <c:lblOffset val="100"/>
        <c:noMultiLvlLbl val="0"/>
      </c:catAx>
      <c:valAx>
        <c:axId val="127184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#,,_);\(#,###,,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74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 System Investments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'Dec Settlement B'!$A$28</c:f>
              <c:strCache>
                <c:ptCount val="1"/>
                <c:pt idx="0">
                  <c:v> IRP Base Case </c:v>
                </c:pt>
              </c:strCache>
            </c:strRef>
          </c:tx>
          <c:spPr>
            <a:solidFill>
              <a:srgbClr val="006671"/>
            </a:solidFill>
            <a:ln>
              <a:noFill/>
            </a:ln>
            <a:effectLst/>
          </c:spPr>
          <c:invertIfNegative val="0"/>
          <c:cat>
            <c:numRef>
              <c:f>'Dec Settlement B'!$D$27:$E$27</c:f>
              <c:numCache>
                <c:formatCode>General</c:formatCode>
                <c:ptCount val="2"/>
                <c:pt idx="0">
                  <c:v>2030</c:v>
                </c:pt>
                <c:pt idx="1">
                  <c:v>2045</c:v>
                </c:pt>
              </c:numCache>
            </c:numRef>
          </c:cat>
          <c:val>
            <c:numRef>
              <c:f>'Dec Settlement B'!$D$28:$E$28</c:f>
              <c:numCache>
                <c:formatCode>#,###,,_);\(#,###,,\)</c:formatCode>
                <c:ptCount val="2"/>
                <c:pt idx="0">
                  <c:v>1614009881.9982963</c:v>
                </c:pt>
                <c:pt idx="1">
                  <c:v>4496236140.5592461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DB-4380-9606-3D74618E034F}"/>
            </c:ext>
          </c:extLst>
        </c:ser>
        <c:ser>
          <c:idx val="1"/>
          <c:order val="1"/>
          <c:tx>
            <c:strRef>
              <c:f>'Dec Settlement B'!$A$29</c:f>
              <c:strCache>
                <c:ptCount val="1"/>
                <c:pt idx="0">
                  <c:v> Electric Heat Pump </c:v>
                </c:pt>
              </c:strCache>
            </c:strRef>
          </c:tx>
          <c:spPr>
            <a:solidFill>
              <a:srgbClr val="C3E7E3"/>
            </a:solidFill>
            <a:ln>
              <a:noFill/>
            </a:ln>
            <a:effectLst/>
          </c:spPr>
          <c:invertIfNegative val="0"/>
          <c:cat>
            <c:numRef>
              <c:f>'Dec Settlement B'!$D$27:$E$27</c:f>
              <c:numCache>
                <c:formatCode>General</c:formatCode>
                <c:ptCount val="2"/>
                <c:pt idx="0">
                  <c:v>2030</c:v>
                </c:pt>
                <c:pt idx="1">
                  <c:v>2045</c:v>
                </c:pt>
              </c:numCache>
            </c:numRef>
          </c:cat>
          <c:val>
            <c:numRef>
              <c:f>'Dec Settlement B'!$D$29:$E$29</c:f>
              <c:numCache>
                <c:formatCode>#,###,,_);\(#,###,,\)</c:formatCode>
                <c:ptCount val="2"/>
                <c:pt idx="0">
                  <c:v>1576372842.9091308</c:v>
                </c:pt>
                <c:pt idx="1">
                  <c:v>3664914438.8594942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DB-4380-9606-3D74618E034F}"/>
            </c:ext>
          </c:extLst>
        </c:ser>
        <c:ser>
          <c:idx val="2"/>
          <c:order val="2"/>
          <c:tx>
            <c:strRef>
              <c:f>'Dec Settlement B'!$A$30</c:f>
              <c:strCache>
                <c:ptCount val="1"/>
                <c:pt idx="0">
                  <c:v> Hybrid Heat Pump </c:v>
                </c:pt>
              </c:strCache>
            </c:strRef>
          </c:tx>
          <c:spPr>
            <a:solidFill>
              <a:srgbClr val="58C3B4"/>
            </a:solidFill>
            <a:ln>
              <a:noFill/>
            </a:ln>
            <a:effectLst/>
          </c:spPr>
          <c:invertIfNegative val="0"/>
          <c:cat>
            <c:numRef>
              <c:f>'Dec Settlement B'!$D$27:$E$27</c:f>
              <c:numCache>
                <c:formatCode>General</c:formatCode>
                <c:ptCount val="2"/>
                <c:pt idx="0">
                  <c:v>2030</c:v>
                </c:pt>
                <c:pt idx="1">
                  <c:v>2045</c:v>
                </c:pt>
              </c:numCache>
            </c:numRef>
          </c:cat>
          <c:val>
            <c:numRef>
              <c:f>'Dec Settlement B'!$D$30:$E$30</c:f>
              <c:numCache>
                <c:formatCode>#,###,,_);\(#,###,,\)</c:formatCode>
                <c:ptCount val="2"/>
                <c:pt idx="0">
                  <c:v>1613334042.7825756</c:v>
                </c:pt>
                <c:pt idx="1">
                  <c:v>4474191132.8751221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DB-4380-9606-3D74618E034F}"/>
            </c:ext>
          </c:extLst>
        </c:ser>
        <c:ser>
          <c:idx val="3"/>
          <c:order val="3"/>
          <c:tx>
            <c:strRef>
              <c:f>'Dec Settlement B'!$A$31</c:f>
              <c:strCache>
                <c:ptCount val="1"/>
                <c:pt idx="0">
                  <c:v> HHP+CHP </c:v>
                </c:pt>
              </c:strCache>
            </c:strRef>
          </c:tx>
          <c:spPr>
            <a:solidFill>
              <a:srgbClr val="9CADB7"/>
            </a:solidFill>
            <a:ln>
              <a:noFill/>
            </a:ln>
            <a:effectLst/>
          </c:spPr>
          <c:invertIfNegative val="0"/>
          <c:cat>
            <c:numRef>
              <c:f>'Dec Settlement B'!$D$27:$E$27</c:f>
              <c:numCache>
                <c:formatCode>General</c:formatCode>
                <c:ptCount val="2"/>
                <c:pt idx="0">
                  <c:v>2030</c:v>
                </c:pt>
                <c:pt idx="1">
                  <c:v>2045</c:v>
                </c:pt>
              </c:numCache>
            </c:numRef>
          </c:cat>
          <c:val>
            <c:numRef>
              <c:f>'Dec Settlement B'!$D$31:$E$31</c:f>
              <c:numCache>
                <c:formatCode>#,###,,_);\(#,###,,\)</c:formatCode>
                <c:ptCount val="2"/>
                <c:pt idx="0">
                  <c:v>1608589627.9585214</c:v>
                </c:pt>
                <c:pt idx="1">
                  <c:v>4361395088.4260197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CDB-4380-9606-3D74618E0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7174663"/>
        <c:axId val="127184903"/>
      </c:barChart>
      <c:catAx>
        <c:axId val="1271746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84903"/>
        <c:crosses val="autoZero"/>
        <c:auto val="1"/>
        <c:lblAlgn val="ctr"/>
        <c:lblOffset val="100"/>
        <c:noMultiLvlLbl val="0"/>
      </c:catAx>
      <c:valAx>
        <c:axId val="127184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#,,&quot;M&quot;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71746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7</xdr:row>
      <xdr:rowOff>161925</xdr:rowOff>
    </xdr:from>
    <xdr:to>
      <xdr:col>11</xdr:col>
      <xdr:colOff>219075</xdr:colOff>
      <xdr:row>22</xdr:row>
      <xdr:rowOff>47625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41</xdr:row>
      <xdr:rowOff>180975</xdr:rowOff>
    </xdr:from>
    <xdr:to>
      <xdr:col>9</xdr:col>
      <xdr:colOff>342900</xdr:colOff>
      <xdr:row>56</xdr:row>
      <xdr:rowOff>66675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  <a:ext uri="{147F2762-F138-4A5C-976F-8EAC2B608ADB}">
              <a16:predDERef xmlns:a16="http://schemas.microsoft.com/office/drawing/2014/main" pred="{9278AC0A-9601-6D7C-1017-AB0545138D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0</xdr:colOff>
      <xdr:row>42</xdr:row>
      <xdr:rowOff>0</xdr:rowOff>
    </xdr:from>
    <xdr:to>
      <xdr:col>18</xdr:col>
      <xdr:colOff>304800</xdr:colOff>
      <xdr:row>56</xdr:row>
      <xdr:rowOff>76200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200-000005000000}"/>
            </a:ext>
            <a:ext uri="{147F2762-F138-4A5C-976F-8EAC2B608ADB}">
              <a16:predDERef xmlns:a16="http://schemas.microsoft.com/office/drawing/2014/main" pre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0</xdr:colOff>
      <xdr:row>1</xdr:row>
      <xdr:rowOff>64057</xdr:rowOff>
    </xdr:to>
    <xdr:sp macro="" textlink="">
      <xdr:nvSpPr>
        <xdr:cNvPr id="2" name="TextBox 2"/>
        <xdr:cNvSpPr txBox="1"/>
      </xdr:nvSpPr>
      <xdr:spPr>
        <a:xfrm>
          <a:off x="0" y="0"/>
          <a:ext cx="10363200" cy="254557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endParaRPr lang="en-US"/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0</xdr:colOff>
      <xdr:row>24</xdr:row>
      <xdr:rowOff>165835</xdr:rowOff>
    </xdr:to>
    <xdr:sp macro="" textlink="">
      <xdr:nvSpPr>
        <xdr:cNvPr id="3" name="TextBox 2"/>
        <xdr:cNvSpPr txBox="1"/>
      </xdr:nvSpPr>
      <xdr:spPr>
        <a:xfrm>
          <a:off x="0" y="0"/>
          <a:ext cx="10363200" cy="4737835"/>
        </a:xfrm>
        <a:prstGeom prst="rect">
          <a:avLst/>
        </a:prstGeom>
        <a:noFill/>
      </xdr:spPr>
      <xdr:txBody>
        <a:bodyPr wrap="square" rtlCol="0">
          <a:spAutoFit/>
        </a:bodyPr>
        <a:lstStyle>
          <a:defPPr>
            <a:defRPr lang="en-US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lvl="0"/>
          <a:r>
            <a:rPr lang="en-US" sz="1600" u="sng"/>
            <a:t>Assumptions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Account for higher cost of doing business due to new regulations and policies, and increasing costs for petroleum based products (pipe, asphalt, etc)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Assets will not be stranded- investments continue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Impacts are spread through the territory instead of regionally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Pipe is able to be retired and left in place(PSE will not need to remove pipe)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Portion of investments will vary by fixed &amp; variable. For this study main work is included in the fixed portion – the variable piece is dependent on the number of customers/services/meters</a:t>
          </a:r>
        </a:p>
        <a:p>
          <a:pPr lvl="0"/>
          <a:endParaRPr lang="en-US" sz="1600" u="sng"/>
        </a:p>
        <a:p>
          <a:pPr lvl="0"/>
          <a:r>
            <a:rPr lang="en-US" sz="1600" u="sng"/>
            <a:t>Approach</a:t>
          </a:r>
        </a:p>
        <a:p>
          <a:pPr marL="285750" lvl="0" indent="-285750">
            <a:buFont typeface="Wingdings" panose="05000000000000000000" pitchFamily="2" charset="2"/>
            <a:buChar char="q"/>
          </a:pPr>
          <a:r>
            <a:rPr lang="en-US" sz="1600"/>
            <a:t>Separate capacity budget into 4 areas</a:t>
          </a:r>
        </a:p>
        <a:p>
          <a:pPr marL="742950" lvl="1" indent="-285750">
            <a:buFont typeface="Wingdings" panose="05000000000000000000" pitchFamily="2" charset="2"/>
            <a:buChar char="§"/>
          </a:pPr>
          <a:r>
            <a:rPr lang="en-US" sz="1600"/>
            <a:t>New customer - includes margin allowance changes</a:t>
          </a:r>
        </a:p>
        <a:p>
          <a:pPr marL="742950" lvl="1" indent="-285750">
            <a:buFont typeface="Wingdings" panose="05000000000000000000" pitchFamily="2" charset="2"/>
            <a:buChar char="§"/>
          </a:pPr>
          <a:r>
            <a:rPr lang="en-US" sz="1600"/>
            <a:t>System reliability - system investments needed to deliver</a:t>
          </a:r>
          <a:r>
            <a:rPr lang="en-US" sz="1600" baseline="0"/>
            <a:t> gas</a:t>
          </a:r>
          <a:endParaRPr lang="en-US" sz="1600"/>
        </a:p>
        <a:p>
          <a:pPr marL="742950" lvl="1" indent="-285750">
            <a:buFont typeface="Wingdings" panose="05000000000000000000" pitchFamily="2" charset="2"/>
            <a:buChar char="§"/>
          </a:pPr>
          <a:r>
            <a:rPr lang="en-US" sz="1600"/>
            <a:t>Maintenance and Integrity (including PI)</a:t>
          </a:r>
        </a:p>
        <a:p>
          <a:pPr marL="742950" lvl="1" indent="-285750">
            <a:buFont typeface="Wingdings" panose="05000000000000000000" pitchFamily="2" charset="2"/>
            <a:buChar char="§"/>
          </a:pPr>
          <a:r>
            <a:rPr lang="en-US" sz="1600"/>
            <a:t>Emergent </a:t>
          </a:r>
        </a:p>
        <a:p>
          <a:pPr marL="285750" lvl="0" indent="-285750">
            <a:buFont typeface="Wingdings" panose="05000000000000000000" pitchFamily="2" charset="2"/>
            <a:buChar char="q"/>
          </a:pPr>
          <a:r>
            <a:rPr lang="en-US" sz="1600"/>
            <a:t>System Reliability investments driven by peak load- 52DD</a:t>
          </a:r>
          <a:r>
            <a:rPr lang="en-US" sz="1600" baseline="0"/>
            <a:t> - </a:t>
          </a:r>
          <a:r>
            <a:rPr lang="en-US" sz="1600"/>
            <a:t>minimized to local area enhancements </a:t>
          </a:r>
        </a:p>
        <a:p>
          <a:pPr marL="285750" lvl="0" indent="-285750">
            <a:buFont typeface="Wingdings" panose="05000000000000000000" pitchFamily="2" charset="2"/>
            <a:buChar char="q"/>
          </a:pPr>
          <a:r>
            <a:rPr lang="en-US" sz="1600"/>
            <a:t>Maintenance/safety/integrity –50% fixed, 50% variable by number of services</a:t>
          </a:r>
        </a:p>
        <a:p>
          <a:pPr marL="285750" indent="-285750">
            <a:buFont typeface="Wingdings" panose="05000000000000000000" pitchFamily="2" charset="2"/>
            <a:buChar char="q"/>
          </a:pPr>
          <a:r>
            <a:rPr lang="en-US" sz="1600"/>
            <a:t>Emergent – 50% fixed, 50% variable by services/customers</a:t>
          </a:r>
        </a:p>
        <a:p>
          <a:pPr rtl="0" fontAlgn="base"/>
          <a:endParaRPr lang="en-US" sz="1100" b="1" u="sng" kern="1200">
            <a:solidFill>
              <a:schemeClr val="tx1"/>
            </a:solidFill>
            <a:effectLst/>
            <a:latin typeface="Arial" charset="0"/>
            <a:ea typeface="+mn-ea"/>
            <a:cs typeface="+mn-cs"/>
          </a:endParaRPr>
        </a:p>
        <a:p>
          <a:endParaRPr lang="en-US" sz="16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7\2022%20Shutdown\PSM%20III%2022.2_Post%202015%20IRP_Base%20+%20No%20CO2_12.1%20PM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Investors%20Analysis\PSM%20III%2030.1_2018%20RFP_Base%20No%20CO2_update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8\PSM%20III%2024.4_2017%20IRP_9-Builds%20Only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EAD/Business%20Plan%202001/BudgetPlan2002_11_21_newPJ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willi\Documents\PSM%20Testing\Analyzer_%20Colstrip%201&amp;2%20Shutdown%20Vintage%20Plant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ley\CorpFinance\windows\temp\CBCWPI7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orward-View/GLOBAL/feb_02/U-Park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Acquisition\%23Project%20files\Resource%20Plan%202021\80.20%20&amp;%2050.50%20Buy%20vs.%20Build%20PSM%20Models\Final%20Models\PSM%20III%2030.1%202020%20build%20PPA%20seperate%206.18.2020_DRAFT.xlsb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se0.sharepoint.com/sites/GRCSettlement-StipulationO2023-2025/Shared%20Documents/General/Updated%20Decarb%20Study/Meeting%20with%20Parties/December%208th-%20Final%20Review/2023_Gas_System_cost_working_paper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INSUP/RCFM/Buspln99/ELIMI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sourcePlanning\2015-IRP\PSM\Deterministic%20Portfolios\0%20-%20Resource%20plan%20Options\2015%20B%20Standard\Copy%20of%20PSM%20III%2020.0_2015%20IRP_041115BW%20Edit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quisition\%23Project%20files\Resource%20Plan%202018\Copy%20of%20PSM%20III%2024.2_2017%20IRP_1-Bas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EO&amp;S\CIS\UPD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FINSUP/TPrice99/Dummy%20She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udget%20&amp;%20Accounting\Griffith%20Budget%2011-6-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alenenergy-my.sharepoint.com/windows/temp/dailywallingford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amp%20Hill%20Working%20Folder\PSE\2016%20Study\Schedules\2016%20Calcs\Electric\PSE16%20-%20Electric%20-%20Schedule%20-%20v1%20-%20G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To Tableau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Chart2"/>
      <sheetName val="Biomass"/>
      <sheetName val="Batteries"/>
      <sheetName val="Solar"/>
      <sheetName val="Wind"/>
      <sheetName val="MT Wind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Sheet2"/>
    </sheetNames>
    <sheetDataSet>
      <sheetData sheetId="0"/>
      <sheetData sheetId="1"/>
      <sheetData sheetId="2"/>
      <sheetData sheetId="3"/>
      <sheetData sheetId="4">
        <row r="8">
          <cell r="A8" t="str">
            <v>CCGT</v>
          </cell>
        </row>
        <row r="20">
          <cell r="C20">
            <v>0</v>
          </cell>
          <cell r="K20">
            <v>0</v>
          </cell>
          <cell r="R20">
            <v>0</v>
          </cell>
          <cell r="U20">
            <v>1</v>
          </cell>
        </row>
        <row r="21">
          <cell r="C21">
            <v>0</v>
          </cell>
          <cell r="K21">
            <v>0</v>
          </cell>
          <cell r="R21">
            <v>0</v>
          </cell>
          <cell r="U21">
            <v>0</v>
          </cell>
        </row>
        <row r="22">
          <cell r="C22">
            <v>0</v>
          </cell>
          <cell r="K22">
            <v>0</v>
          </cell>
          <cell r="R22">
            <v>0</v>
          </cell>
          <cell r="U22">
            <v>0</v>
          </cell>
        </row>
        <row r="23">
          <cell r="C23">
            <v>0</v>
          </cell>
          <cell r="K23">
            <v>0</v>
          </cell>
          <cell r="R23">
            <v>0</v>
          </cell>
          <cell r="U23">
            <v>0</v>
          </cell>
        </row>
        <row r="24">
          <cell r="C24">
            <v>0</v>
          </cell>
          <cell r="K24">
            <v>0</v>
          </cell>
          <cell r="R24">
            <v>1</v>
          </cell>
          <cell r="U24">
            <v>0</v>
          </cell>
        </row>
        <row r="25">
          <cell r="C25">
            <v>0</v>
          </cell>
          <cell r="K25">
            <v>0</v>
          </cell>
          <cell r="R25">
            <v>0</v>
          </cell>
        </row>
        <row r="26">
          <cell r="C26">
            <v>0</v>
          </cell>
          <cell r="K26">
            <v>0</v>
          </cell>
          <cell r="R26">
            <v>0</v>
          </cell>
        </row>
        <row r="27">
          <cell r="C27">
            <v>0</v>
          </cell>
          <cell r="K27">
            <v>0</v>
          </cell>
          <cell r="R27">
            <v>0</v>
          </cell>
        </row>
        <row r="28">
          <cell r="C28">
            <v>0</v>
          </cell>
          <cell r="K28">
            <v>0</v>
          </cell>
          <cell r="R28">
            <v>0</v>
          </cell>
        </row>
        <row r="29">
          <cell r="C29">
            <v>0</v>
          </cell>
          <cell r="K29">
            <v>0</v>
          </cell>
          <cell r="R29">
            <v>0</v>
          </cell>
        </row>
        <row r="30">
          <cell r="C30">
            <v>0</v>
          </cell>
        </row>
        <row r="31">
          <cell r="C31">
            <v>0</v>
          </cell>
        </row>
        <row r="32">
          <cell r="C32">
            <v>0</v>
          </cell>
          <cell r="AA32">
            <v>-41575.953825366851</v>
          </cell>
        </row>
        <row r="33">
          <cell r="C33">
            <v>0</v>
          </cell>
        </row>
        <row r="34">
          <cell r="C34">
            <v>0</v>
          </cell>
        </row>
        <row r="35">
          <cell r="C35">
            <v>0</v>
          </cell>
        </row>
        <row r="36">
          <cell r="C36">
            <v>0</v>
          </cell>
        </row>
        <row r="37">
          <cell r="C37">
            <v>0</v>
          </cell>
        </row>
        <row r="38">
          <cell r="C38">
            <v>0</v>
          </cell>
        </row>
        <row r="39">
          <cell r="C39">
            <v>0</v>
          </cell>
          <cell r="K39">
            <v>0</v>
          </cell>
        </row>
      </sheetData>
      <sheetData sheetId="5"/>
      <sheetData sheetId="6"/>
      <sheetData sheetId="7"/>
      <sheetData sheetId="8"/>
      <sheetData sheetId="9"/>
      <sheetData sheetId="10">
        <row r="2">
          <cell r="C2">
            <v>3087418.25</v>
          </cell>
        </row>
      </sheetData>
      <sheetData sheetId="11">
        <row r="7">
          <cell r="B7">
            <v>4947.7211956000001</v>
          </cell>
        </row>
      </sheetData>
      <sheetData sheetId="12"/>
      <sheetData sheetId="13"/>
      <sheetData sheetId="14"/>
      <sheetData sheetId="15">
        <row r="9">
          <cell r="D9">
            <v>0</v>
          </cell>
        </row>
        <row r="46">
          <cell r="H46">
            <v>20</v>
          </cell>
        </row>
        <row r="47">
          <cell r="H47">
            <v>1</v>
          </cell>
        </row>
        <row r="48">
          <cell r="H48">
            <v>2017</v>
          </cell>
        </row>
        <row r="111">
          <cell r="H111">
            <v>20</v>
          </cell>
        </row>
        <row r="112">
          <cell r="H112">
            <v>1</v>
          </cell>
        </row>
        <row r="113">
          <cell r="H113">
            <v>2017</v>
          </cell>
        </row>
        <row r="177">
          <cell r="H177">
            <v>20</v>
          </cell>
        </row>
        <row r="178">
          <cell r="H178">
            <v>1</v>
          </cell>
        </row>
        <row r="179">
          <cell r="H179">
            <v>2017</v>
          </cell>
        </row>
        <row r="242">
          <cell r="H242">
            <v>20</v>
          </cell>
        </row>
        <row r="243">
          <cell r="H243">
            <v>1</v>
          </cell>
        </row>
        <row r="244">
          <cell r="H244">
            <v>2017</v>
          </cell>
        </row>
        <row r="308">
          <cell r="H308">
            <v>20</v>
          </cell>
        </row>
        <row r="309">
          <cell r="H309">
            <v>1</v>
          </cell>
        </row>
        <row r="310">
          <cell r="H310">
            <v>2017</v>
          </cell>
        </row>
      </sheetData>
      <sheetData sheetId="16">
        <row r="36">
          <cell r="C36">
            <v>25</v>
          </cell>
          <cell r="N36">
            <v>0.3</v>
          </cell>
        </row>
        <row r="37">
          <cell r="C37">
            <v>0.08</v>
          </cell>
          <cell r="J37">
            <v>0</v>
          </cell>
        </row>
        <row r="38">
          <cell r="C38">
            <v>1</v>
          </cell>
          <cell r="N38">
            <v>25</v>
          </cell>
        </row>
        <row r="39">
          <cell r="C39">
            <v>0.2</v>
          </cell>
        </row>
        <row r="41">
          <cell r="C41">
            <v>2017</v>
          </cell>
        </row>
        <row r="80">
          <cell r="C80">
            <v>25</v>
          </cell>
          <cell r="N80">
            <v>0.3</v>
          </cell>
        </row>
        <row r="81">
          <cell r="C81">
            <v>0.08</v>
          </cell>
          <cell r="J81">
            <v>0</v>
          </cell>
          <cell r="N81">
            <v>0.5</v>
          </cell>
        </row>
        <row r="82">
          <cell r="C82">
            <v>1</v>
          </cell>
          <cell r="N82">
            <v>25</v>
          </cell>
        </row>
        <row r="83">
          <cell r="C83">
            <v>0.2</v>
          </cell>
        </row>
        <row r="85">
          <cell r="C85">
            <v>2017</v>
          </cell>
        </row>
        <row r="123">
          <cell r="C123">
            <v>25</v>
          </cell>
          <cell r="N123">
            <v>0</v>
          </cell>
        </row>
        <row r="124">
          <cell r="C124">
            <v>0.08</v>
          </cell>
          <cell r="J124">
            <v>0</v>
          </cell>
          <cell r="N124">
            <v>0</v>
          </cell>
        </row>
        <row r="125">
          <cell r="C125">
            <v>1</v>
          </cell>
          <cell r="N125">
            <v>25</v>
          </cell>
        </row>
        <row r="126">
          <cell r="C126">
            <v>0.2</v>
          </cell>
        </row>
        <row r="128">
          <cell r="C128">
            <v>2017</v>
          </cell>
        </row>
        <row r="165">
          <cell r="C165">
            <v>25</v>
          </cell>
          <cell r="N165">
            <v>1</v>
          </cell>
        </row>
        <row r="166">
          <cell r="C166">
            <v>0.08</v>
          </cell>
          <cell r="N166">
            <v>0.5</v>
          </cell>
        </row>
        <row r="167">
          <cell r="C167">
            <v>1</v>
          </cell>
          <cell r="J167">
            <v>0.85</v>
          </cell>
          <cell r="N167">
            <v>25</v>
          </cell>
        </row>
        <row r="168">
          <cell r="C168">
            <v>0.2</v>
          </cell>
        </row>
        <row r="170">
          <cell r="C170">
            <v>2017</v>
          </cell>
        </row>
        <row r="208">
          <cell r="C208">
            <v>25</v>
          </cell>
          <cell r="N208">
            <v>0</v>
          </cell>
        </row>
        <row r="209">
          <cell r="C209">
            <v>0.08</v>
          </cell>
          <cell r="N209">
            <v>0</v>
          </cell>
        </row>
        <row r="210">
          <cell r="C210">
            <v>1</v>
          </cell>
        </row>
        <row r="211">
          <cell r="C211">
            <v>0.2</v>
          </cell>
        </row>
        <row r="213">
          <cell r="C213">
            <v>2017</v>
          </cell>
        </row>
      </sheetData>
      <sheetData sheetId="17">
        <row r="24">
          <cell r="C24">
            <v>0.08</v>
          </cell>
        </row>
        <row r="25">
          <cell r="C25">
            <v>1</v>
          </cell>
        </row>
        <row r="26">
          <cell r="C26">
            <v>0.2</v>
          </cell>
        </row>
        <row r="27">
          <cell r="C27">
            <v>1</v>
          </cell>
        </row>
        <row r="55">
          <cell r="C55">
            <v>0.05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1</v>
          </cell>
        </row>
        <row r="86">
          <cell r="C86">
            <v>0.05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1</v>
          </cell>
        </row>
        <row r="117">
          <cell r="C117">
            <v>0.05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1</v>
          </cell>
        </row>
        <row r="148">
          <cell r="C148">
            <v>0.05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1</v>
          </cell>
        </row>
      </sheetData>
      <sheetData sheetId="18">
        <row r="7">
          <cell r="D7">
            <v>25</v>
          </cell>
        </row>
        <row r="25">
          <cell r="C25">
            <v>1</v>
          </cell>
        </row>
        <row r="26">
          <cell r="C26">
            <v>0</v>
          </cell>
        </row>
        <row r="27">
          <cell r="C27">
            <v>0</v>
          </cell>
        </row>
        <row r="28">
          <cell r="C28">
            <v>0</v>
          </cell>
        </row>
        <row r="56">
          <cell r="C56">
            <v>1</v>
          </cell>
        </row>
        <row r="57">
          <cell r="C57">
            <v>0</v>
          </cell>
        </row>
        <row r="58">
          <cell r="C58">
            <v>0</v>
          </cell>
        </row>
        <row r="59">
          <cell r="C59">
            <v>0</v>
          </cell>
        </row>
        <row r="87">
          <cell r="C87">
            <v>1</v>
          </cell>
        </row>
        <row r="88">
          <cell r="C88">
            <v>0</v>
          </cell>
        </row>
        <row r="89">
          <cell r="C89">
            <v>0</v>
          </cell>
        </row>
        <row r="90">
          <cell r="C90">
            <v>0</v>
          </cell>
        </row>
        <row r="118">
          <cell r="C118">
            <v>1</v>
          </cell>
        </row>
        <row r="119">
          <cell r="C119">
            <v>0</v>
          </cell>
        </row>
        <row r="120">
          <cell r="C120">
            <v>0</v>
          </cell>
        </row>
        <row r="121">
          <cell r="C121">
            <v>0</v>
          </cell>
        </row>
        <row r="149">
          <cell r="C149">
            <v>1</v>
          </cell>
        </row>
        <row r="150">
          <cell r="C150">
            <v>0</v>
          </cell>
        </row>
        <row r="151">
          <cell r="C151">
            <v>0</v>
          </cell>
        </row>
        <row r="152">
          <cell r="C152">
            <v>0</v>
          </cell>
        </row>
        <row r="180">
          <cell r="C180">
            <v>1</v>
          </cell>
        </row>
        <row r="181">
          <cell r="C181">
            <v>0</v>
          </cell>
        </row>
        <row r="182">
          <cell r="C182">
            <v>0</v>
          </cell>
        </row>
        <row r="183">
          <cell r="C183">
            <v>0</v>
          </cell>
        </row>
        <row r="211">
          <cell r="C211">
            <v>1</v>
          </cell>
        </row>
        <row r="212">
          <cell r="C212">
            <v>1</v>
          </cell>
        </row>
        <row r="213">
          <cell r="C213">
            <v>0.2</v>
          </cell>
        </row>
        <row r="214">
          <cell r="C214">
            <v>0</v>
          </cell>
        </row>
        <row r="242">
          <cell r="C242">
            <v>1</v>
          </cell>
        </row>
        <row r="243">
          <cell r="C243">
            <v>0</v>
          </cell>
        </row>
        <row r="244">
          <cell r="C244">
            <v>0</v>
          </cell>
        </row>
        <row r="245">
          <cell r="C245">
            <v>0</v>
          </cell>
        </row>
        <row r="273">
          <cell r="C273">
            <v>1</v>
          </cell>
        </row>
        <row r="274">
          <cell r="C274">
            <v>0</v>
          </cell>
        </row>
        <row r="275">
          <cell r="C275">
            <v>0</v>
          </cell>
        </row>
        <row r="276">
          <cell r="C276">
            <v>0</v>
          </cell>
        </row>
        <row r="304">
          <cell r="C304">
            <v>1</v>
          </cell>
        </row>
        <row r="305">
          <cell r="C305">
            <v>0</v>
          </cell>
        </row>
        <row r="306">
          <cell r="C306">
            <v>0</v>
          </cell>
        </row>
        <row r="307">
          <cell r="C307">
            <v>1</v>
          </cell>
        </row>
      </sheetData>
      <sheetData sheetId="19">
        <row r="9">
          <cell r="C9">
            <v>0</v>
          </cell>
        </row>
        <row r="33">
          <cell r="C33">
            <v>0.93</v>
          </cell>
        </row>
        <row r="71">
          <cell r="C71">
            <v>1</v>
          </cell>
        </row>
        <row r="72">
          <cell r="C72">
            <v>0</v>
          </cell>
        </row>
        <row r="73">
          <cell r="C73">
            <v>0</v>
          </cell>
        </row>
        <row r="109">
          <cell r="C109">
            <v>1</v>
          </cell>
        </row>
        <row r="110">
          <cell r="C110">
            <v>0</v>
          </cell>
        </row>
        <row r="111">
          <cell r="C111">
            <v>0</v>
          </cell>
        </row>
        <row r="147">
          <cell r="C147">
            <v>1</v>
          </cell>
        </row>
        <row r="148">
          <cell r="C148">
            <v>0</v>
          </cell>
        </row>
        <row r="149">
          <cell r="C149">
            <v>0</v>
          </cell>
        </row>
        <row r="185">
          <cell r="C185">
            <v>1</v>
          </cell>
        </row>
        <row r="186">
          <cell r="C186">
            <v>0</v>
          </cell>
        </row>
        <row r="187">
          <cell r="C187">
            <v>0</v>
          </cell>
        </row>
        <row r="223">
          <cell r="C223">
            <v>1</v>
          </cell>
        </row>
        <row r="224">
          <cell r="C224">
            <v>0</v>
          </cell>
        </row>
        <row r="225">
          <cell r="C225">
            <v>0</v>
          </cell>
        </row>
        <row r="261">
          <cell r="C261">
            <v>1</v>
          </cell>
        </row>
        <row r="262">
          <cell r="C262">
            <v>0</v>
          </cell>
        </row>
        <row r="263">
          <cell r="C263">
            <v>0</v>
          </cell>
        </row>
        <row r="299">
          <cell r="C299">
            <v>1</v>
          </cell>
        </row>
        <row r="300">
          <cell r="C300">
            <v>0</v>
          </cell>
        </row>
        <row r="301">
          <cell r="C301">
            <v>0</v>
          </cell>
        </row>
        <row r="337">
          <cell r="C337">
            <v>1</v>
          </cell>
        </row>
        <row r="338">
          <cell r="C338">
            <v>0</v>
          </cell>
        </row>
        <row r="339">
          <cell r="C339">
            <v>0</v>
          </cell>
        </row>
        <row r="375">
          <cell r="C375">
            <v>1</v>
          </cell>
        </row>
        <row r="376">
          <cell r="C376">
            <v>0</v>
          </cell>
        </row>
        <row r="377">
          <cell r="C377">
            <v>0</v>
          </cell>
        </row>
      </sheetData>
      <sheetData sheetId="20"/>
      <sheetData sheetId="21"/>
      <sheetData sheetId="22"/>
      <sheetData sheetId="23">
        <row r="7">
          <cell r="D7">
            <v>924430.48022651125</v>
          </cell>
        </row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3.5309745690179555E-6</v>
          </cell>
        </row>
        <row r="12">
          <cell r="D12">
            <v>5632169.8535522446</v>
          </cell>
        </row>
        <row r="13">
          <cell r="D13">
            <v>41575.953825366851</v>
          </cell>
        </row>
        <row r="14">
          <cell r="D14">
            <v>6598176.287607654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/>
      <sheetData sheetId="41">
        <row r="248">
          <cell r="F248">
            <v>0</v>
          </cell>
        </row>
      </sheetData>
      <sheetData sheetId="42"/>
      <sheetData sheetId="43"/>
      <sheetData sheetId="44"/>
      <sheetData sheetId="45"/>
      <sheetData sheetId="46"/>
      <sheetData sheetId="47"/>
      <sheetData sheetId="48">
        <row r="80">
          <cell r="B80">
            <v>1E-8</v>
          </cell>
        </row>
      </sheetData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6">
          <cell r="E16">
            <v>0.52</v>
          </cell>
        </row>
      </sheetData>
      <sheetData sheetId="6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Metrics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>
        <row r="28">
          <cell r="C28">
            <v>0</v>
          </cell>
        </row>
      </sheetData>
      <sheetData sheetId="5"/>
      <sheetData sheetId="6">
        <row r="1">
          <cell r="A1" t="str">
            <v>(All Generics)_2019 IRP Base + No CO2_Update</v>
          </cell>
        </row>
      </sheetData>
      <sheetData sheetId="7">
        <row r="230">
          <cell r="S230">
            <v>371943.96875</v>
          </cell>
        </row>
      </sheetData>
      <sheetData sheetId="8">
        <row r="230">
          <cell r="S230">
            <v>0</v>
          </cell>
        </row>
      </sheetData>
      <sheetData sheetId="9">
        <row r="227">
          <cell r="S227">
            <v>16234.1767578125</v>
          </cell>
        </row>
      </sheetData>
      <sheetData sheetId="10"/>
      <sheetData sheetId="11"/>
      <sheetData sheetId="12"/>
      <sheetData sheetId="13"/>
      <sheetData sheetId="14"/>
      <sheetData sheetId="15">
        <row r="46">
          <cell r="I46">
            <v>20</v>
          </cell>
        </row>
      </sheetData>
      <sheetData sheetId="16">
        <row r="37">
          <cell r="E37">
            <v>20</v>
          </cell>
        </row>
      </sheetData>
      <sheetData sheetId="17">
        <row r="24">
          <cell r="E24">
            <v>0.02</v>
          </cell>
        </row>
      </sheetData>
      <sheetData sheetId="18">
        <row r="25">
          <cell r="E25">
            <v>1</v>
          </cell>
        </row>
      </sheetData>
      <sheetData sheetId="19">
        <row r="33">
          <cell r="E33">
            <v>0.8</v>
          </cell>
        </row>
      </sheetData>
      <sheetData sheetId="20">
        <row r="250">
          <cell r="D250">
            <v>0</v>
          </cell>
        </row>
      </sheetData>
      <sheetData sheetId="21">
        <row r="248">
          <cell r="D248">
            <v>0</v>
          </cell>
        </row>
      </sheetData>
      <sheetData sheetId="22">
        <row r="246">
          <cell r="D246">
            <v>0</v>
          </cell>
        </row>
      </sheetData>
      <sheetData sheetId="23">
        <row r="7">
          <cell r="D7">
            <v>2647092.3035891815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32">
          <cell r="B32">
            <v>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>
        <row r="199">
          <cell r="M199">
            <v>0</v>
          </cell>
        </row>
      </sheetData>
      <sheetData sheetId="71"/>
      <sheetData sheetId="72"/>
      <sheetData sheetId="73"/>
      <sheetData sheetId="74"/>
      <sheetData sheetId="7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2"/>
      <sheetName val="Batteries_3"/>
      <sheetName val="Batteries_4"/>
      <sheetName val="Wind"/>
      <sheetName val="MT Wind"/>
      <sheetName val="Solar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>
        <row r="17">
          <cell r="A17" t="str">
            <v>WA Solar</v>
          </cell>
        </row>
      </sheetData>
      <sheetData sheetId="4"/>
      <sheetData sheetId="5">
        <row r="1">
          <cell r="A1" t="str">
            <v>(All Generics)_2017 IRP Base + No CO2</v>
          </cell>
        </row>
        <row r="35">
          <cell r="C35">
            <v>20</v>
          </cell>
        </row>
      </sheetData>
      <sheetData sheetId="6">
        <row r="211">
          <cell r="S211">
            <v>53883.15625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H46">
            <v>16</v>
          </cell>
        </row>
      </sheetData>
      <sheetData sheetId="15">
        <row r="37">
          <cell r="C37">
            <v>25</v>
          </cell>
        </row>
      </sheetData>
      <sheetData sheetId="16">
        <row r="24">
          <cell r="C24">
            <v>0.16</v>
          </cell>
        </row>
      </sheetData>
      <sheetData sheetId="17">
        <row r="25">
          <cell r="C25">
            <v>1</v>
          </cell>
        </row>
      </sheetData>
      <sheetData sheetId="18">
        <row r="33">
          <cell r="C33">
            <v>0.93</v>
          </cell>
        </row>
      </sheetData>
      <sheetData sheetId="19">
        <row r="211">
          <cell r="C211">
            <v>0</v>
          </cell>
        </row>
      </sheetData>
      <sheetData sheetId="20">
        <row r="209">
          <cell r="C209">
            <v>0</v>
          </cell>
        </row>
      </sheetData>
      <sheetData sheetId="21">
        <row r="193">
          <cell r="C193">
            <v>0</v>
          </cell>
        </row>
      </sheetData>
      <sheetData sheetId="22">
        <row r="7">
          <cell r="D7">
            <v>2160538.8225643248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>
        <row r="32">
          <cell r="B32">
            <v>1</v>
          </cell>
        </row>
      </sheetData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>
        <row r="199">
          <cell r="M199">
            <v>0.15</v>
          </cell>
        </row>
      </sheetData>
      <sheetData sheetId="65"/>
      <sheetData sheetId="66"/>
      <sheetData sheetId="67"/>
      <sheetData sheetId="68"/>
      <sheetData sheetId="6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elbudg"/>
      <sheetName val="RPT02"/>
      <sheetName val="SO2RPT"/>
      <sheetName val="NOXRPT"/>
      <sheetName val="jbilaton02"/>
      <sheetName val="jbilatof02"/>
      <sheetName val="Annual Sales &amp; Load Forecast"/>
      <sheetName val="2001-2003susq1"/>
      <sheetName val="2001-2003susq2"/>
      <sheetName val="Gen Budg"/>
      <sheetName val="GB On Peak"/>
      <sheetName val="GB Off Peak"/>
      <sheetName val="Year 2001-11_20-Un2"/>
      <sheetName val="Year 2001-11_20-Un1"/>
      <sheetName val="Cost_SummarySheet"/>
      <sheetName val="RPT04"/>
      <sheetName val="Gen Budg 2002"/>
      <sheetName val="GB On Peak (2)"/>
      <sheetName val="GB Off Peak (2)"/>
      <sheetName val="2001-2005 budget"/>
      <sheetName val="PLR FERC worksheet"/>
      <sheetName val="Gen_SummarySheet"/>
      <sheetName val="GB Off Peak new"/>
      <sheetName val="Gen Budg new"/>
      <sheetName val="GB On Peak new"/>
      <sheetName val="Total MWHs-2002"/>
      <sheetName val="On-peak MWH"/>
      <sheetName val="Off-peak MWH"/>
      <sheetName val="Gen Budg 10_11"/>
      <sheetName val="GB On Peak 10_11"/>
      <sheetName val="GB Off Peak 10_11"/>
      <sheetName val="Bilat_Spot_Sales"/>
      <sheetName val="PJM Expected"/>
      <sheetName val="Bilat_Spot_Purch."/>
      <sheetName val="PJM"/>
      <sheetName val="Scheduled Load (with Losses)"/>
    </sheetNames>
    <sheetDataSet>
      <sheetData sheetId="0" refreshError="1">
        <row r="1">
          <cell r="A1" t="str">
            <v>BLUE = MANUAL ENTRY</v>
          </cell>
          <cell r="C1" t="str">
            <v xml:space="preserve"> </v>
          </cell>
          <cell r="F1" t="str">
            <v>SUMMARY SHEET</v>
          </cell>
          <cell r="O1" t="str">
            <v>FUELBUDG.XLS</v>
          </cell>
        </row>
        <row r="2">
          <cell r="F2" t="str">
            <v>TOTAL GENERATION</v>
          </cell>
          <cell r="L2" t="str">
            <v>CASE:2001 FORECAST</v>
          </cell>
          <cell r="P2" t="str">
            <v>1</v>
          </cell>
        </row>
        <row r="3">
          <cell r="F3" t="str">
            <v xml:space="preserve">                   </v>
          </cell>
          <cell r="L3">
            <v>36851</v>
          </cell>
          <cell r="M3" t="str">
            <v xml:space="preserve">    </v>
          </cell>
        </row>
        <row r="4">
          <cell r="F4" t="str">
            <v>(OUTPUT &amp; INTERCHANGE - MILLIONS OF KWH)</v>
          </cell>
        </row>
        <row r="6">
          <cell r="A6" t="str">
            <v>STEAM STATIONS</v>
          </cell>
          <cell r="C6" t="str">
            <v>JANUARY</v>
          </cell>
          <cell r="D6" t="str">
            <v>FEBRUARY</v>
          </cell>
          <cell r="E6" t="str">
            <v>MARCH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AUGUST</v>
          </cell>
          <cell r="K6" t="str">
            <v>SEPTEMBER</v>
          </cell>
          <cell r="L6" t="str">
            <v>OCTOBER</v>
          </cell>
          <cell r="M6" t="str">
            <v>NOVEMBER</v>
          </cell>
          <cell r="N6" t="str">
            <v>DECEMBER</v>
          </cell>
          <cell r="O6" t="str">
            <v>TOTAL</v>
          </cell>
        </row>
        <row r="7">
          <cell r="A7" t="str">
            <v xml:space="preserve">  COAL-FIRED</v>
          </cell>
        </row>
        <row r="8">
          <cell r="A8" t="str">
            <v xml:space="preserve">    Brunner Island</v>
          </cell>
          <cell r="C8">
            <v>814</v>
          </cell>
          <cell r="D8">
            <v>770</v>
          </cell>
          <cell r="E8">
            <v>840</v>
          </cell>
          <cell r="F8">
            <v>540</v>
          </cell>
          <cell r="G8">
            <v>557</v>
          </cell>
          <cell r="H8">
            <v>764</v>
          </cell>
          <cell r="I8">
            <v>826</v>
          </cell>
          <cell r="J8">
            <v>830</v>
          </cell>
          <cell r="K8">
            <v>524.79999999999995</v>
          </cell>
          <cell r="L8">
            <v>523.19999999999993</v>
          </cell>
          <cell r="M8">
            <v>497.2</v>
          </cell>
          <cell r="N8">
            <v>747.7</v>
          </cell>
          <cell r="O8">
            <v>8234</v>
          </cell>
        </row>
        <row r="9">
          <cell r="A9" t="str">
            <v xml:space="preserve">    Martins Creek 1-2</v>
          </cell>
          <cell r="C9">
            <v>124</v>
          </cell>
          <cell r="D9">
            <v>117</v>
          </cell>
          <cell r="E9">
            <v>93</v>
          </cell>
          <cell r="F9">
            <v>98</v>
          </cell>
          <cell r="G9">
            <v>61.6</v>
          </cell>
          <cell r="H9">
            <v>88.2</v>
          </cell>
          <cell r="I9">
            <v>91.3</v>
          </cell>
          <cell r="J9">
            <v>98.7</v>
          </cell>
          <cell r="K9">
            <v>34.924999999999997</v>
          </cell>
          <cell r="L9">
            <v>134.1</v>
          </cell>
          <cell r="M9">
            <v>75.099999999999994</v>
          </cell>
          <cell r="N9">
            <v>94</v>
          </cell>
          <cell r="O9">
            <v>1110</v>
          </cell>
        </row>
        <row r="10">
          <cell r="A10" t="str">
            <v xml:space="preserve">    Sunbury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</row>
        <row r="11">
          <cell r="A11" t="str">
            <v xml:space="preserve">    Holtwood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 xml:space="preserve">    Keystone</v>
          </cell>
          <cell r="C12">
            <v>138</v>
          </cell>
          <cell r="D12">
            <v>128</v>
          </cell>
          <cell r="E12">
            <v>138</v>
          </cell>
          <cell r="F12">
            <v>114.7</v>
          </cell>
          <cell r="G12">
            <v>69</v>
          </cell>
          <cell r="H12">
            <v>132</v>
          </cell>
          <cell r="I12">
            <v>138</v>
          </cell>
          <cell r="J12">
            <v>138</v>
          </cell>
          <cell r="K12">
            <v>132</v>
          </cell>
          <cell r="L12">
            <v>138</v>
          </cell>
          <cell r="M12">
            <v>132</v>
          </cell>
          <cell r="N12">
            <v>138</v>
          </cell>
          <cell r="O12">
            <v>1536</v>
          </cell>
        </row>
        <row r="13">
          <cell r="A13" t="str">
            <v xml:space="preserve">    Conemaugh</v>
          </cell>
          <cell r="C13">
            <v>168.5</v>
          </cell>
          <cell r="D13">
            <v>157.80000000000001</v>
          </cell>
          <cell r="E13">
            <v>168.8</v>
          </cell>
          <cell r="F13">
            <v>163.19999999999999</v>
          </cell>
          <cell r="G13">
            <v>168.8</v>
          </cell>
          <cell r="H13">
            <v>163.19999999999999</v>
          </cell>
          <cell r="I13">
            <v>168.8</v>
          </cell>
          <cell r="J13">
            <v>168.8</v>
          </cell>
          <cell r="K13">
            <v>103.39999999999999</v>
          </cell>
          <cell r="L13">
            <v>84.4</v>
          </cell>
          <cell r="M13">
            <v>108.8</v>
          </cell>
          <cell r="N13">
            <v>148.9</v>
          </cell>
          <cell r="O13">
            <v>1773</v>
          </cell>
        </row>
        <row r="14">
          <cell r="A14" t="str">
            <v xml:space="preserve">    Montour</v>
          </cell>
          <cell r="C14">
            <v>816</v>
          </cell>
          <cell r="D14">
            <v>766.7</v>
          </cell>
          <cell r="E14">
            <v>689</v>
          </cell>
          <cell r="F14">
            <v>395</v>
          </cell>
          <cell r="G14">
            <v>496</v>
          </cell>
          <cell r="H14">
            <v>860</v>
          </cell>
          <cell r="I14">
            <v>937.6</v>
          </cell>
          <cell r="J14">
            <v>916.4</v>
          </cell>
          <cell r="K14">
            <v>773.2</v>
          </cell>
          <cell r="L14">
            <v>686</v>
          </cell>
          <cell r="M14">
            <v>673.75</v>
          </cell>
          <cell r="N14">
            <v>789.9</v>
          </cell>
          <cell r="O14">
            <v>8800</v>
          </cell>
        </row>
        <row r="15">
          <cell r="A15" t="str">
            <v xml:space="preserve">    TOTAL COAL-FIRED</v>
          </cell>
          <cell r="C15">
            <v>2060.5</v>
          </cell>
          <cell r="D15">
            <v>1939.5</v>
          </cell>
          <cell r="E15">
            <v>1928.8</v>
          </cell>
          <cell r="F15">
            <v>1310.9</v>
          </cell>
          <cell r="G15">
            <v>1352.4</v>
          </cell>
          <cell r="H15">
            <v>2007.4</v>
          </cell>
          <cell r="I15">
            <v>2161.6999999999998</v>
          </cell>
          <cell r="J15">
            <v>2151.9</v>
          </cell>
          <cell r="K15">
            <v>1568.3</v>
          </cell>
          <cell r="L15">
            <v>1565.7</v>
          </cell>
          <cell r="M15">
            <v>1486.8999999999999</v>
          </cell>
          <cell r="N15">
            <v>1918.5</v>
          </cell>
          <cell r="O15">
            <v>21453</v>
          </cell>
        </row>
        <row r="16">
          <cell r="A16" t="str">
            <v xml:space="preserve">    Martins Creek 3-4</v>
          </cell>
          <cell r="C16">
            <v>95.8</v>
          </cell>
          <cell r="D16">
            <v>95.8</v>
          </cell>
          <cell r="E16">
            <v>34.799999999999997</v>
          </cell>
          <cell r="F16">
            <v>23.8</v>
          </cell>
          <cell r="G16">
            <v>73.2</v>
          </cell>
          <cell r="H16">
            <v>250.2</v>
          </cell>
          <cell r="I16">
            <v>400.4</v>
          </cell>
          <cell r="J16">
            <v>400.4</v>
          </cell>
          <cell r="K16">
            <v>146.4</v>
          </cell>
          <cell r="L16">
            <v>32.299999999999997</v>
          </cell>
          <cell r="M16">
            <v>34.799999999999997</v>
          </cell>
          <cell r="N16">
            <v>80.599999999999994</v>
          </cell>
          <cell r="O16">
            <v>1669</v>
          </cell>
        </row>
        <row r="17">
          <cell r="A17" t="str">
            <v xml:space="preserve">      TOTAL FOSSIL STEAM</v>
          </cell>
          <cell r="C17">
            <v>2156.3000000000002</v>
          </cell>
          <cell r="D17">
            <v>2035.3</v>
          </cell>
          <cell r="E17">
            <v>1963.6</v>
          </cell>
          <cell r="F17">
            <v>1334.7</v>
          </cell>
          <cell r="G17">
            <v>1425.6000000000001</v>
          </cell>
          <cell r="H17">
            <v>2257.6</v>
          </cell>
          <cell r="I17">
            <v>2562.1</v>
          </cell>
          <cell r="J17">
            <v>2552.3000000000002</v>
          </cell>
          <cell r="K17">
            <v>1714.7</v>
          </cell>
          <cell r="L17">
            <v>1598</v>
          </cell>
          <cell r="M17">
            <v>1521.7</v>
          </cell>
          <cell r="N17">
            <v>1999.1</v>
          </cell>
          <cell r="O17">
            <v>23121</v>
          </cell>
        </row>
        <row r="19">
          <cell r="A19" t="str">
            <v xml:space="preserve">  NUCLEAR</v>
          </cell>
        </row>
        <row r="20">
          <cell r="A20" t="str">
            <v xml:space="preserve">    Susquehanna 1 (PL 90% Share)</v>
          </cell>
          <cell r="C20">
            <v>713.1</v>
          </cell>
          <cell r="D20">
            <v>644.1</v>
          </cell>
          <cell r="E20">
            <v>713.1</v>
          </cell>
          <cell r="F20">
            <v>690.1</v>
          </cell>
          <cell r="G20">
            <v>447.2</v>
          </cell>
          <cell r="H20">
            <v>690.1</v>
          </cell>
          <cell r="I20">
            <v>713.1</v>
          </cell>
          <cell r="J20">
            <v>713.1</v>
          </cell>
          <cell r="K20">
            <v>690.1</v>
          </cell>
          <cell r="L20">
            <v>713.1</v>
          </cell>
          <cell r="M20">
            <v>690.1</v>
          </cell>
          <cell r="N20">
            <v>713.1</v>
          </cell>
          <cell r="O20">
            <v>8130</v>
          </cell>
        </row>
        <row r="21">
          <cell r="A21" t="str">
            <v xml:space="preserve">    Susquehanna 2 (PL 90% Share)</v>
          </cell>
          <cell r="C21">
            <v>715</v>
          </cell>
          <cell r="D21">
            <v>636.79999999999995</v>
          </cell>
          <cell r="E21">
            <v>176.2</v>
          </cell>
          <cell r="F21">
            <v>41.4</v>
          </cell>
          <cell r="G21">
            <v>710.9</v>
          </cell>
          <cell r="H21">
            <v>698.8</v>
          </cell>
          <cell r="I21">
            <v>722.1</v>
          </cell>
          <cell r="J21">
            <v>722.1</v>
          </cell>
          <cell r="K21">
            <v>698.8</v>
          </cell>
          <cell r="L21">
            <v>722.1</v>
          </cell>
          <cell r="M21">
            <v>698.8</v>
          </cell>
          <cell r="N21">
            <v>722.1</v>
          </cell>
          <cell r="O21">
            <v>7265</v>
          </cell>
        </row>
        <row r="23">
          <cell r="A23" t="str">
            <v xml:space="preserve">    TOTAL NUCLEAR</v>
          </cell>
          <cell r="C23">
            <v>1428.1</v>
          </cell>
          <cell r="D23">
            <v>1280.9000000000001</v>
          </cell>
          <cell r="E23">
            <v>889.3</v>
          </cell>
          <cell r="F23">
            <v>731.5</v>
          </cell>
          <cell r="G23">
            <v>1158.0999999999999</v>
          </cell>
          <cell r="H23">
            <v>1388.9</v>
          </cell>
          <cell r="I23">
            <v>1435.2</v>
          </cell>
          <cell r="J23">
            <v>1435.2</v>
          </cell>
          <cell r="K23">
            <v>1388.9</v>
          </cell>
          <cell r="L23">
            <v>1435.2</v>
          </cell>
          <cell r="M23">
            <v>1388.9</v>
          </cell>
          <cell r="N23">
            <v>1435.2</v>
          </cell>
          <cell r="O23">
            <v>15395</v>
          </cell>
        </row>
        <row r="25">
          <cell r="A25" t="str">
            <v>COMBUSTION TURBINES</v>
          </cell>
          <cell r="C25">
            <v>0.5</v>
          </cell>
          <cell r="D25">
            <v>0.9</v>
          </cell>
          <cell r="E25">
            <v>0.1</v>
          </cell>
          <cell r="F25">
            <v>0.2</v>
          </cell>
          <cell r="G25">
            <v>0.5</v>
          </cell>
          <cell r="H25">
            <v>0.5</v>
          </cell>
          <cell r="I25">
            <v>5</v>
          </cell>
          <cell r="J25">
            <v>1.6</v>
          </cell>
          <cell r="K25">
            <v>2.4</v>
          </cell>
          <cell r="L25">
            <v>0.2</v>
          </cell>
          <cell r="M25">
            <v>0.2</v>
          </cell>
          <cell r="N25">
            <v>0.2</v>
          </cell>
          <cell r="O25">
            <v>12</v>
          </cell>
        </row>
        <row r="27">
          <cell r="A27" t="str">
            <v>DIESELS</v>
          </cell>
          <cell r="C27">
            <v>0.1</v>
          </cell>
          <cell r="D27">
            <v>0.1</v>
          </cell>
          <cell r="E27">
            <v>0.1</v>
          </cell>
          <cell r="F27">
            <v>0.1</v>
          </cell>
          <cell r="G27">
            <v>0.2</v>
          </cell>
          <cell r="H27">
            <v>0.2</v>
          </cell>
          <cell r="I27">
            <v>0.1</v>
          </cell>
          <cell r="J27">
            <v>0.1</v>
          </cell>
          <cell r="K27">
            <v>0.1</v>
          </cell>
          <cell r="L27">
            <v>0.1</v>
          </cell>
          <cell r="M27">
            <v>0.1</v>
          </cell>
          <cell r="N27">
            <v>0.1</v>
          </cell>
          <cell r="O27">
            <v>1</v>
          </cell>
        </row>
        <row r="29">
          <cell r="A29" t="str">
            <v>HYDRO STATIONS</v>
          </cell>
        </row>
        <row r="30">
          <cell r="A30" t="str">
            <v xml:space="preserve">  Holtwood</v>
          </cell>
          <cell r="C30">
            <v>53</v>
          </cell>
          <cell r="D30">
            <v>52</v>
          </cell>
          <cell r="E30">
            <v>70</v>
          </cell>
          <cell r="F30">
            <v>67</v>
          </cell>
          <cell r="G30">
            <v>65</v>
          </cell>
          <cell r="H30">
            <v>48</v>
          </cell>
          <cell r="I30">
            <v>36</v>
          </cell>
          <cell r="J30">
            <v>28</v>
          </cell>
          <cell r="K30">
            <v>25.3</v>
          </cell>
          <cell r="L30">
            <v>31</v>
          </cell>
          <cell r="M30">
            <v>45</v>
          </cell>
          <cell r="N30">
            <v>54</v>
          </cell>
          <cell r="O30">
            <v>574</v>
          </cell>
        </row>
        <row r="31">
          <cell r="A31" t="str">
            <v xml:space="preserve">  Wallenpaupack</v>
          </cell>
          <cell r="C31">
            <v>8.1999999999999993</v>
          </cell>
          <cell r="D31">
            <v>7.4</v>
          </cell>
          <cell r="E31">
            <v>7.3</v>
          </cell>
          <cell r="F31">
            <v>8.3000000000000007</v>
          </cell>
          <cell r="G31">
            <v>6.2</v>
          </cell>
          <cell r="H31">
            <v>6.7</v>
          </cell>
          <cell r="I31">
            <v>6.3</v>
          </cell>
          <cell r="J31">
            <v>5.7</v>
          </cell>
          <cell r="K31">
            <v>5.9</v>
          </cell>
          <cell r="L31">
            <v>5.0999999999999996</v>
          </cell>
          <cell r="M31">
            <v>4.7</v>
          </cell>
          <cell r="N31">
            <v>6.6</v>
          </cell>
          <cell r="O31">
            <v>78</v>
          </cell>
        </row>
        <row r="33">
          <cell r="A33" t="str">
            <v xml:space="preserve">  TOTAL HYDRO</v>
          </cell>
          <cell r="C33">
            <v>61.2</v>
          </cell>
          <cell r="D33">
            <v>59.4</v>
          </cell>
          <cell r="E33">
            <v>77.3</v>
          </cell>
          <cell r="F33">
            <v>75.3</v>
          </cell>
          <cell r="G33">
            <v>71.2</v>
          </cell>
          <cell r="H33">
            <v>54.7</v>
          </cell>
          <cell r="I33">
            <v>42.3</v>
          </cell>
          <cell r="J33">
            <v>33.700000000000003</v>
          </cell>
          <cell r="K33">
            <v>31.200000000000003</v>
          </cell>
          <cell r="L33">
            <v>36.1</v>
          </cell>
          <cell r="M33">
            <v>49.7</v>
          </cell>
          <cell r="N33">
            <v>60.6</v>
          </cell>
          <cell r="O33">
            <v>653</v>
          </cell>
        </row>
        <row r="35">
          <cell r="A35" t="str">
            <v xml:space="preserve">      TOTAL GENERATION</v>
          </cell>
          <cell r="C35">
            <v>3646.2</v>
          </cell>
          <cell r="D35">
            <v>3376.6</v>
          </cell>
          <cell r="E35">
            <v>2930.3999999999996</v>
          </cell>
          <cell r="F35">
            <v>2141.7999999999997</v>
          </cell>
          <cell r="G35">
            <v>2655.5999999999995</v>
          </cell>
          <cell r="H35">
            <v>3701.8999999999996</v>
          </cell>
          <cell r="I35">
            <v>4044.7000000000003</v>
          </cell>
          <cell r="J35">
            <v>4022.8999999999996</v>
          </cell>
          <cell r="K35">
            <v>3137.3</v>
          </cell>
          <cell r="L35">
            <v>3069.5999999999995</v>
          </cell>
          <cell r="M35">
            <v>2960.6</v>
          </cell>
          <cell r="N35">
            <v>3495.2</v>
          </cell>
          <cell r="O35">
            <v>39183</v>
          </cell>
        </row>
        <row r="37">
          <cell r="A37" t="str">
            <v>POWER PURCHASES</v>
          </cell>
        </row>
        <row r="38">
          <cell r="A38" t="str">
            <v xml:space="preserve">  Short-term - Other Utilities</v>
          </cell>
          <cell r="C38">
            <v>2677.4303711799671</v>
          </cell>
          <cell r="D38">
            <v>2156.8887812305543</v>
          </cell>
          <cell r="E38">
            <v>2825.6782031233347</v>
          </cell>
          <cell r="F38">
            <v>2659.7924305566653</v>
          </cell>
          <cell r="G38">
            <v>3160.3783543079885</v>
          </cell>
          <cell r="H38">
            <v>3948.8673394166985</v>
          </cell>
          <cell r="I38">
            <v>4831.6930868202444</v>
          </cell>
          <cell r="J38">
            <v>4679.7051982400199</v>
          </cell>
          <cell r="K38">
            <v>3348.0084327590603</v>
          </cell>
          <cell r="L38">
            <v>2547.4139125659799</v>
          </cell>
          <cell r="M38">
            <v>1966.3050553543999</v>
          </cell>
          <cell r="N38">
            <v>2837.4045029406398</v>
          </cell>
          <cell r="O38">
            <v>37640</v>
          </cell>
        </row>
        <row r="39">
          <cell r="A39" t="str">
            <v xml:space="preserve">  Non-utility Generation</v>
          </cell>
          <cell r="C39">
            <v>205.8</v>
          </cell>
          <cell r="D39">
            <v>229.3</v>
          </cell>
          <cell r="E39">
            <v>211.1</v>
          </cell>
          <cell r="F39">
            <v>204.3</v>
          </cell>
          <cell r="G39">
            <v>201.5</v>
          </cell>
          <cell r="H39">
            <v>233.6</v>
          </cell>
          <cell r="I39">
            <v>211.1</v>
          </cell>
          <cell r="J39">
            <v>200.2</v>
          </cell>
          <cell r="K39">
            <v>186.3</v>
          </cell>
          <cell r="L39">
            <v>201.7</v>
          </cell>
          <cell r="M39">
            <v>213.2</v>
          </cell>
          <cell r="N39">
            <v>239.2</v>
          </cell>
          <cell r="O39">
            <v>2537</v>
          </cell>
        </row>
        <row r="40">
          <cell r="A40" t="str">
            <v xml:space="preserve">  Safe Harbor</v>
          </cell>
          <cell r="C40">
            <v>31.4</v>
          </cell>
          <cell r="D40">
            <v>32.700000000000003</v>
          </cell>
          <cell r="E40">
            <v>57.5</v>
          </cell>
          <cell r="F40">
            <v>56.9</v>
          </cell>
          <cell r="G40">
            <v>41.8</v>
          </cell>
          <cell r="H40">
            <v>23.5</v>
          </cell>
          <cell r="I40">
            <v>15.6</v>
          </cell>
          <cell r="J40">
            <v>11.2</v>
          </cell>
          <cell r="K40">
            <v>10.3</v>
          </cell>
          <cell r="L40">
            <v>15.8</v>
          </cell>
          <cell r="M40">
            <v>25.4</v>
          </cell>
          <cell r="N40">
            <v>33.200000000000003</v>
          </cell>
          <cell r="O40">
            <v>355</v>
          </cell>
        </row>
        <row r="41">
          <cell r="A41" t="str">
            <v xml:space="preserve">  PJM Interchange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A42" t="str">
            <v xml:space="preserve">  PASNY </v>
          </cell>
          <cell r="C42">
            <v>2.4</v>
          </cell>
          <cell r="D42">
            <v>2.4</v>
          </cell>
          <cell r="E42">
            <v>2.4</v>
          </cell>
          <cell r="F42">
            <v>2.4</v>
          </cell>
          <cell r="G42">
            <v>2.4</v>
          </cell>
          <cell r="H42">
            <v>2.4</v>
          </cell>
          <cell r="I42">
            <v>2.4</v>
          </cell>
          <cell r="J42">
            <v>2.4</v>
          </cell>
          <cell r="K42">
            <v>2.4</v>
          </cell>
          <cell r="L42">
            <v>2.4</v>
          </cell>
          <cell r="M42">
            <v>2.4</v>
          </cell>
          <cell r="N42">
            <v>2.4</v>
          </cell>
          <cell r="O42">
            <v>29</v>
          </cell>
        </row>
        <row r="43">
          <cell r="A43" t="str">
            <v xml:space="preserve">  Borderline</v>
          </cell>
          <cell r="C43">
            <v>0.1</v>
          </cell>
          <cell r="D43">
            <v>0.1</v>
          </cell>
          <cell r="E43">
            <v>0.1</v>
          </cell>
          <cell r="F43">
            <v>0.1</v>
          </cell>
          <cell r="G43">
            <v>0.1</v>
          </cell>
          <cell r="H43">
            <v>0.1</v>
          </cell>
          <cell r="I43">
            <v>0.1</v>
          </cell>
          <cell r="J43">
            <v>0.1</v>
          </cell>
          <cell r="K43">
            <v>0.1</v>
          </cell>
          <cell r="L43">
            <v>0.1</v>
          </cell>
          <cell r="M43">
            <v>0.1</v>
          </cell>
          <cell r="N43">
            <v>0.1</v>
          </cell>
          <cell r="O43">
            <v>1</v>
          </cell>
        </row>
        <row r="45">
          <cell r="A45" t="str">
            <v xml:space="preserve">    TOTAL POWER PURCHASES</v>
          </cell>
          <cell r="C45">
            <v>2917.1</v>
          </cell>
          <cell r="D45">
            <v>2421.4</v>
          </cell>
          <cell r="E45">
            <v>3096.7999999999997</v>
          </cell>
          <cell r="F45">
            <v>2923.5</v>
          </cell>
          <cell r="G45">
            <v>3406.2000000000003</v>
          </cell>
          <cell r="H45">
            <v>4208.5</v>
          </cell>
          <cell r="I45">
            <v>5060.8999999999996</v>
          </cell>
          <cell r="J45">
            <v>4893.5999999999995</v>
          </cell>
          <cell r="K45">
            <v>3547.1</v>
          </cell>
          <cell r="L45">
            <v>2767.4</v>
          </cell>
          <cell r="M45">
            <v>2207.4</v>
          </cell>
          <cell r="N45">
            <v>3112.3</v>
          </cell>
          <cell r="O45">
            <v>40562</v>
          </cell>
        </row>
        <row r="47">
          <cell r="A47" t="str">
            <v>TOTAL ENERGY AVAILABLE</v>
          </cell>
          <cell r="C47">
            <v>6563.2999999999993</v>
          </cell>
          <cell r="D47">
            <v>5798</v>
          </cell>
          <cell r="E47">
            <v>6027.1999999999989</v>
          </cell>
          <cell r="F47">
            <v>5065.2999999999993</v>
          </cell>
          <cell r="G47">
            <v>6061.7999999999993</v>
          </cell>
          <cell r="H47">
            <v>7910.4</v>
          </cell>
          <cell r="I47">
            <v>9105.6</v>
          </cell>
          <cell r="J47">
            <v>8916.5</v>
          </cell>
          <cell r="K47">
            <v>6684.4</v>
          </cell>
          <cell r="L47">
            <v>5837</v>
          </cell>
          <cell r="M47">
            <v>5168</v>
          </cell>
          <cell r="N47">
            <v>6607.5</v>
          </cell>
          <cell r="O47">
            <v>79745</v>
          </cell>
        </row>
        <row r="49">
          <cell r="A49" t="str">
            <v>NON-SYSTEM ENERGY SALES</v>
          </cell>
        </row>
        <row r="50">
          <cell r="A50" t="str">
            <v xml:space="preserve">  Sales to ACE 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</row>
        <row r="51">
          <cell r="A51" t="str">
            <v xml:space="preserve">  Sales to JCP&amp;L 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</row>
        <row r="52">
          <cell r="A52" t="str">
            <v xml:space="preserve">  Sales to BG&amp;E</v>
          </cell>
          <cell r="C52">
            <v>-92.7</v>
          </cell>
          <cell r="D52">
            <v>-83.1</v>
          </cell>
          <cell r="E52">
            <v>-57.7</v>
          </cell>
          <cell r="F52">
            <v>-47.4</v>
          </cell>
          <cell r="G52">
            <v>-75.099999999999994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-356</v>
          </cell>
        </row>
        <row r="53">
          <cell r="A53" t="str">
            <v xml:space="preserve">  Sales to JCP&amp;L</v>
          </cell>
          <cell r="C53">
            <v>-223.2</v>
          </cell>
          <cell r="D53">
            <v>-201.6</v>
          </cell>
          <cell r="E53">
            <v>-223.2</v>
          </cell>
          <cell r="F53">
            <v>-215.7</v>
          </cell>
          <cell r="G53">
            <v>-223.2</v>
          </cell>
          <cell r="H53">
            <v>-216</v>
          </cell>
          <cell r="I53">
            <v>-223.2</v>
          </cell>
          <cell r="J53">
            <v>-223.2</v>
          </cell>
          <cell r="K53">
            <v>-216</v>
          </cell>
          <cell r="L53">
            <v>-223.5</v>
          </cell>
          <cell r="M53">
            <v>-216</v>
          </cell>
          <cell r="N53">
            <v>-223.2</v>
          </cell>
          <cell r="O53">
            <v>-2628</v>
          </cell>
        </row>
        <row r="54">
          <cell r="A54" t="str">
            <v xml:space="preserve">  PJM Interchange </v>
          </cell>
          <cell r="C54">
            <v>-883.36962882003309</v>
          </cell>
          <cell r="D54">
            <v>-835.9112187694459</v>
          </cell>
          <cell r="E54">
            <v>-421.42179687666521</v>
          </cell>
          <cell r="F54">
            <v>-0.60756944333479623</v>
          </cell>
          <cell r="G54">
            <v>-507.32164569201177</v>
          </cell>
          <cell r="H54">
            <v>-1564.4326605833003</v>
          </cell>
          <cell r="I54">
            <v>-1618.9069131797551</v>
          </cell>
          <cell r="J54">
            <v>-1625.99480175998</v>
          </cell>
          <cell r="K54">
            <v>-1005.9915672409397</v>
          </cell>
          <cell r="L54">
            <v>-855.98608743401974</v>
          </cell>
          <cell r="M54">
            <v>-677.09494464560021</v>
          </cell>
          <cell r="N54">
            <v>-844.79549705936051</v>
          </cell>
          <cell r="O54">
            <v>-10842</v>
          </cell>
        </row>
        <row r="55">
          <cell r="A55" t="str">
            <v xml:space="preserve">  Additional Gen Avail. For Sale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</row>
        <row r="56">
          <cell r="A56" t="str">
            <v xml:space="preserve">  Sales to Other</v>
          </cell>
          <cell r="C56">
            <v>-2777.4303711799671</v>
          </cell>
          <cell r="D56">
            <v>-2256.8887812305543</v>
          </cell>
          <cell r="E56">
            <v>-2925.6782031233347</v>
          </cell>
          <cell r="F56">
            <v>-2759.7924305566653</v>
          </cell>
          <cell r="G56">
            <v>-3260.3783543079885</v>
          </cell>
          <cell r="H56">
            <v>-4048.867339416699</v>
          </cell>
          <cell r="I56">
            <v>-4931.6930868202444</v>
          </cell>
          <cell r="J56">
            <v>-4779.7051982400199</v>
          </cell>
          <cell r="K56">
            <v>-3448.0084327590603</v>
          </cell>
          <cell r="L56">
            <v>-2647.4139125659799</v>
          </cell>
          <cell r="M56">
            <v>-2066.3050553543999</v>
          </cell>
          <cell r="N56">
            <v>-2937.4045029406398</v>
          </cell>
          <cell r="O56">
            <v>-38840</v>
          </cell>
        </row>
        <row r="57">
          <cell r="A57" t="str">
            <v>PUC CUST. NON-SYSTEM ENERGY SALES</v>
          </cell>
          <cell r="C57">
            <v>-3976.7000000000003</v>
          </cell>
          <cell r="D57">
            <v>-3377.5</v>
          </cell>
          <cell r="E57">
            <v>-3628</v>
          </cell>
          <cell r="F57">
            <v>-3023.5</v>
          </cell>
          <cell r="G57">
            <v>-4066</v>
          </cell>
          <cell r="H57">
            <v>-5829.2999999999993</v>
          </cell>
          <cell r="I57">
            <v>-6773.7999999999993</v>
          </cell>
          <cell r="J57">
            <v>-6628.9</v>
          </cell>
          <cell r="K57">
            <v>-4670</v>
          </cell>
          <cell r="L57">
            <v>-3726.8999999999996</v>
          </cell>
          <cell r="M57">
            <v>-2959.4</v>
          </cell>
          <cell r="N57">
            <v>-4005.4000000000005</v>
          </cell>
          <cell r="O57">
            <v>-52665</v>
          </cell>
        </row>
        <row r="59">
          <cell r="A59" t="str">
            <v>The low system output estimate is due to excluding Energy Plus acquired load.</v>
          </cell>
        </row>
        <row r="60">
          <cell r="A60" t="str">
            <v xml:space="preserve">SYSTEM OUTPUT (incl UGI supply)      </v>
          </cell>
          <cell r="C60">
            <v>2586.6</v>
          </cell>
          <cell r="D60">
            <v>2420.5</v>
          </cell>
          <cell r="E60">
            <v>2399.1999999999998</v>
          </cell>
          <cell r="F60">
            <v>2041.8</v>
          </cell>
          <cell r="G60">
            <v>1995.8</v>
          </cell>
          <cell r="H60">
            <v>2081.1</v>
          </cell>
          <cell r="I60">
            <v>2331.8000000000002</v>
          </cell>
          <cell r="J60">
            <v>2287.6</v>
          </cell>
          <cell r="K60">
            <v>2014.4</v>
          </cell>
          <cell r="L60">
            <v>2110.1</v>
          </cell>
          <cell r="M60">
            <v>2208.6</v>
          </cell>
          <cell r="N60">
            <v>2602.1</v>
          </cell>
          <cell r="O60">
            <v>27080</v>
          </cell>
        </row>
        <row r="61">
          <cell r="C61" t="str">
            <v xml:space="preserve"> ========</v>
          </cell>
          <cell r="D61" t="str">
            <v xml:space="preserve"> ========</v>
          </cell>
          <cell r="E61" t="str">
            <v xml:space="preserve"> ========</v>
          </cell>
          <cell r="F61" t="str">
            <v xml:space="preserve"> ========</v>
          </cell>
          <cell r="G61" t="str">
            <v xml:space="preserve"> ========</v>
          </cell>
          <cell r="H61" t="str">
            <v xml:space="preserve"> ========</v>
          </cell>
          <cell r="I61" t="str">
            <v xml:space="preserve"> ========</v>
          </cell>
          <cell r="J61" t="str">
            <v xml:space="preserve"> ========</v>
          </cell>
          <cell r="K61" t="str">
            <v xml:space="preserve"> ========</v>
          </cell>
          <cell r="L61" t="str">
            <v xml:space="preserve"> ========</v>
          </cell>
          <cell r="M61" t="str">
            <v xml:space="preserve"> ========</v>
          </cell>
          <cell r="N61" t="str">
            <v xml:space="preserve"> ========</v>
          </cell>
          <cell r="O61" t="str">
            <v xml:space="preserve"> =========</v>
          </cell>
        </row>
        <row r="62">
          <cell r="F62" t="str">
            <v xml:space="preserve">                   PP&amp;L UNIT GENERATION </v>
          </cell>
          <cell r="L62" t="str">
            <v>CASE:2001 FORECAST</v>
          </cell>
          <cell r="P62" t="str">
            <v>2</v>
          </cell>
        </row>
        <row r="63">
          <cell r="F63" t="str">
            <v xml:space="preserve">                 </v>
          </cell>
          <cell r="L63">
            <v>36851</v>
          </cell>
        </row>
        <row r="64">
          <cell r="F64" t="str">
            <v xml:space="preserve">                                  (Millions of KWH)</v>
          </cell>
        </row>
        <row r="66">
          <cell r="A66" t="str">
            <v>PP&amp;L TOTAL GENERATION</v>
          </cell>
          <cell r="C66" t="str">
            <v>JANUARY</v>
          </cell>
          <cell r="D66" t="str">
            <v>FEBRUARY</v>
          </cell>
          <cell r="E66" t="str">
            <v>MARCH</v>
          </cell>
          <cell r="F66" t="str">
            <v>APRIL</v>
          </cell>
          <cell r="G66" t="str">
            <v>MAY</v>
          </cell>
          <cell r="H66" t="str">
            <v>JUNE</v>
          </cell>
          <cell r="I66" t="str">
            <v>JULY</v>
          </cell>
          <cell r="J66" t="str">
            <v>AUGUST</v>
          </cell>
          <cell r="K66" t="str">
            <v>SEPTEMBER</v>
          </cell>
          <cell r="L66" t="str">
            <v>OCTOBER</v>
          </cell>
          <cell r="M66" t="str">
            <v>NOVEMBER</v>
          </cell>
          <cell r="N66" t="str">
            <v>DECEMBER</v>
          </cell>
          <cell r="O66" t="str">
            <v>TOTAL</v>
          </cell>
        </row>
        <row r="68">
          <cell r="A68" t="str">
            <v xml:space="preserve">    Brunner Is. #1</v>
          </cell>
          <cell r="C68">
            <v>185</v>
          </cell>
          <cell r="D68">
            <v>170</v>
          </cell>
          <cell r="E68">
            <v>180</v>
          </cell>
          <cell r="F68">
            <v>160</v>
          </cell>
          <cell r="G68">
            <v>128</v>
          </cell>
          <cell r="H68">
            <v>168</v>
          </cell>
          <cell r="I68">
            <v>185</v>
          </cell>
          <cell r="J68">
            <v>190</v>
          </cell>
          <cell r="K68">
            <v>156</v>
          </cell>
          <cell r="L68">
            <v>181.7</v>
          </cell>
          <cell r="M68">
            <v>97.3</v>
          </cell>
          <cell r="N68">
            <v>164.9</v>
          </cell>
          <cell r="O68">
            <v>1966</v>
          </cell>
        </row>
        <row r="69">
          <cell r="A69" t="str">
            <v xml:space="preserve">    Brunner Is. #2</v>
          </cell>
          <cell r="C69">
            <v>219</v>
          </cell>
          <cell r="D69">
            <v>200</v>
          </cell>
          <cell r="E69">
            <v>200</v>
          </cell>
          <cell r="F69">
            <v>170</v>
          </cell>
          <cell r="G69">
            <v>119</v>
          </cell>
          <cell r="H69">
            <v>186</v>
          </cell>
          <cell r="I69">
            <v>211</v>
          </cell>
          <cell r="J69">
            <v>220</v>
          </cell>
          <cell r="K69">
            <v>38.799999999999997</v>
          </cell>
          <cell r="L69">
            <v>17.100000000000001</v>
          </cell>
          <cell r="M69">
            <v>162.6</v>
          </cell>
          <cell r="N69">
            <v>191.7</v>
          </cell>
          <cell r="O69">
            <v>1935</v>
          </cell>
        </row>
        <row r="70">
          <cell r="A70" t="str">
            <v xml:space="preserve">    Brunner Is. #3</v>
          </cell>
          <cell r="C70">
            <v>410</v>
          </cell>
          <cell r="D70">
            <v>400</v>
          </cell>
          <cell r="E70">
            <v>460</v>
          </cell>
          <cell r="F70">
            <v>210</v>
          </cell>
          <cell r="G70">
            <v>310</v>
          </cell>
          <cell r="H70">
            <v>410</v>
          </cell>
          <cell r="I70">
            <v>430</v>
          </cell>
          <cell r="J70">
            <v>420</v>
          </cell>
          <cell r="K70">
            <v>330</v>
          </cell>
          <cell r="L70">
            <v>324.39999999999998</v>
          </cell>
          <cell r="M70">
            <v>237.3</v>
          </cell>
          <cell r="N70">
            <v>391.1</v>
          </cell>
          <cell r="O70">
            <v>4333</v>
          </cell>
        </row>
        <row r="72">
          <cell r="A72" t="str">
            <v xml:space="preserve">        TOTAL</v>
          </cell>
          <cell r="C72">
            <v>814</v>
          </cell>
          <cell r="D72">
            <v>770</v>
          </cell>
          <cell r="E72">
            <v>840</v>
          </cell>
          <cell r="F72">
            <v>540</v>
          </cell>
          <cell r="G72">
            <v>557</v>
          </cell>
          <cell r="H72">
            <v>764</v>
          </cell>
          <cell r="I72">
            <v>826</v>
          </cell>
          <cell r="J72">
            <v>830</v>
          </cell>
          <cell r="K72">
            <v>524.79999999999995</v>
          </cell>
          <cell r="L72">
            <v>523.19999999999993</v>
          </cell>
          <cell r="M72">
            <v>497.2</v>
          </cell>
          <cell r="N72">
            <v>747.7</v>
          </cell>
          <cell r="O72">
            <v>8234</v>
          </cell>
        </row>
        <row r="74">
          <cell r="A74" t="str">
            <v xml:space="preserve">    Martins Creek #1</v>
          </cell>
          <cell r="C74">
            <v>399.8</v>
          </cell>
          <cell r="D74">
            <v>381.7</v>
          </cell>
          <cell r="E74">
            <v>385</v>
          </cell>
          <cell r="F74">
            <v>0</v>
          </cell>
          <cell r="G74">
            <v>121</v>
          </cell>
          <cell r="H74">
            <v>430</v>
          </cell>
          <cell r="I74">
            <v>466.8</v>
          </cell>
          <cell r="J74">
            <v>456.8</v>
          </cell>
          <cell r="K74">
            <v>385.3</v>
          </cell>
          <cell r="L74">
            <v>388</v>
          </cell>
          <cell r="M74">
            <v>288.8</v>
          </cell>
          <cell r="N74">
            <v>385.4</v>
          </cell>
          <cell r="O74">
            <v>4089</v>
          </cell>
        </row>
        <row r="75">
          <cell r="A75" t="str">
            <v xml:space="preserve">    Martins Creek #2</v>
          </cell>
          <cell r="C75">
            <v>416.2</v>
          </cell>
          <cell r="D75">
            <v>385</v>
          </cell>
          <cell r="E75">
            <v>304</v>
          </cell>
          <cell r="F75">
            <v>395</v>
          </cell>
          <cell r="G75">
            <v>375</v>
          </cell>
          <cell r="H75">
            <v>430</v>
          </cell>
          <cell r="I75">
            <v>470.8</v>
          </cell>
          <cell r="J75">
            <v>459.6</v>
          </cell>
          <cell r="K75">
            <v>387.9</v>
          </cell>
          <cell r="L75">
            <v>298</v>
          </cell>
          <cell r="M75">
            <v>385</v>
          </cell>
          <cell r="N75">
            <v>404.5</v>
          </cell>
          <cell r="O75">
            <v>4711</v>
          </cell>
        </row>
        <row r="77">
          <cell r="A77" t="str">
            <v xml:space="preserve">        TOTAL</v>
          </cell>
          <cell r="C77">
            <v>124</v>
          </cell>
          <cell r="D77">
            <v>117</v>
          </cell>
          <cell r="E77">
            <v>93</v>
          </cell>
          <cell r="F77">
            <v>98</v>
          </cell>
          <cell r="G77">
            <v>61.6</v>
          </cell>
          <cell r="H77">
            <v>88.2</v>
          </cell>
          <cell r="I77">
            <v>91.3</v>
          </cell>
          <cell r="J77">
            <v>98.7</v>
          </cell>
          <cell r="K77">
            <v>34.924999999999997</v>
          </cell>
          <cell r="L77">
            <v>134.1</v>
          </cell>
          <cell r="M77">
            <v>75.099999999999994</v>
          </cell>
          <cell r="N77">
            <v>94</v>
          </cell>
          <cell r="O77">
            <v>8800</v>
          </cell>
        </row>
        <row r="79">
          <cell r="A79" t="str">
            <v xml:space="preserve">    Sunbury #1-2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</row>
        <row r="80">
          <cell r="A80" t="str">
            <v xml:space="preserve">    Sunbury #3</v>
          </cell>
          <cell r="C80">
            <v>0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</row>
        <row r="81">
          <cell r="A81" t="str">
            <v xml:space="preserve">    Sunbury #4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</row>
        <row r="83">
          <cell r="A83" t="str">
            <v xml:space="preserve">        TOTAL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</row>
        <row r="85">
          <cell r="A85" t="str">
            <v xml:space="preserve">    Holtwood #17</v>
          </cell>
          <cell r="C85">
            <v>0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</row>
        <row r="87">
          <cell r="A87" t="str">
            <v xml:space="preserve">    Keystone #1 (PL Share)</v>
          </cell>
          <cell r="C87">
            <v>69</v>
          </cell>
          <cell r="D87">
            <v>64</v>
          </cell>
          <cell r="E87">
            <v>69</v>
          </cell>
          <cell r="F87">
            <v>66</v>
          </cell>
          <cell r="G87">
            <v>69</v>
          </cell>
          <cell r="H87">
            <v>66</v>
          </cell>
          <cell r="I87">
            <v>69</v>
          </cell>
          <cell r="J87">
            <v>69</v>
          </cell>
          <cell r="K87">
            <v>66</v>
          </cell>
          <cell r="L87">
            <v>69</v>
          </cell>
          <cell r="M87">
            <v>66</v>
          </cell>
          <cell r="N87">
            <v>69</v>
          </cell>
          <cell r="O87">
            <v>811</v>
          </cell>
        </row>
        <row r="88">
          <cell r="A88" t="str">
            <v xml:space="preserve">    Keystone #2 (PL Share)</v>
          </cell>
          <cell r="C88">
            <v>69</v>
          </cell>
          <cell r="D88">
            <v>64</v>
          </cell>
          <cell r="E88">
            <v>69</v>
          </cell>
          <cell r="F88">
            <v>48.7</v>
          </cell>
          <cell r="G88">
            <v>0</v>
          </cell>
          <cell r="H88">
            <v>66</v>
          </cell>
          <cell r="I88">
            <v>69</v>
          </cell>
          <cell r="J88">
            <v>69</v>
          </cell>
          <cell r="K88">
            <v>66</v>
          </cell>
          <cell r="L88">
            <v>69</v>
          </cell>
          <cell r="M88">
            <v>66</v>
          </cell>
          <cell r="N88">
            <v>69</v>
          </cell>
          <cell r="O88">
            <v>725</v>
          </cell>
        </row>
        <row r="90">
          <cell r="A90" t="str">
            <v xml:space="preserve">        TOTAL</v>
          </cell>
          <cell r="C90">
            <v>138</v>
          </cell>
          <cell r="D90">
            <v>128</v>
          </cell>
          <cell r="E90">
            <v>138</v>
          </cell>
          <cell r="F90">
            <v>114.7</v>
          </cell>
          <cell r="G90">
            <v>69</v>
          </cell>
          <cell r="H90">
            <v>132</v>
          </cell>
          <cell r="I90">
            <v>138</v>
          </cell>
          <cell r="J90">
            <v>138</v>
          </cell>
          <cell r="K90">
            <v>132</v>
          </cell>
          <cell r="L90">
            <v>138</v>
          </cell>
          <cell r="M90">
            <v>132</v>
          </cell>
          <cell r="N90">
            <v>138</v>
          </cell>
          <cell r="O90">
            <v>1536</v>
          </cell>
        </row>
        <row r="92">
          <cell r="A92" t="str">
            <v xml:space="preserve">    Conemaugh #1 (PL Share)</v>
          </cell>
          <cell r="C92">
            <v>84.4</v>
          </cell>
          <cell r="D92">
            <v>78.900000000000006</v>
          </cell>
          <cell r="E92">
            <v>84.4</v>
          </cell>
          <cell r="F92">
            <v>81.599999999999994</v>
          </cell>
          <cell r="G92">
            <v>84.4</v>
          </cell>
          <cell r="H92">
            <v>81.599999999999994</v>
          </cell>
          <cell r="I92">
            <v>84.4</v>
          </cell>
          <cell r="J92">
            <v>84.4</v>
          </cell>
          <cell r="K92">
            <v>21.8</v>
          </cell>
          <cell r="L92">
            <v>0</v>
          </cell>
          <cell r="M92">
            <v>27.2</v>
          </cell>
          <cell r="N92">
            <v>84.4</v>
          </cell>
          <cell r="O92">
            <v>798</v>
          </cell>
        </row>
        <row r="93">
          <cell r="A93" t="str">
            <v xml:space="preserve">    Conemaugh #2 (PL Share)</v>
          </cell>
          <cell r="C93">
            <v>84.1</v>
          </cell>
          <cell r="D93">
            <v>78.900000000000006</v>
          </cell>
          <cell r="E93">
            <v>84.4</v>
          </cell>
          <cell r="F93">
            <v>81.599999999999994</v>
          </cell>
          <cell r="G93">
            <v>84.4</v>
          </cell>
          <cell r="H93">
            <v>81.599999999999994</v>
          </cell>
          <cell r="I93">
            <v>84.4</v>
          </cell>
          <cell r="J93">
            <v>84.4</v>
          </cell>
          <cell r="K93">
            <v>81.599999999999994</v>
          </cell>
          <cell r="L93">
            <v>84.4</v>
          </cell>
          <cell r="M93">
            <v>81.599999999999994</v>
          </cell>
          <cell r="N93">
            <v>64.5</v>
          </cell>
          <cell r="O93">
            <v>976</v>
          </cell>
        </row>
        <row r="95">
          <cell r="A95" t="str">
            <v xml:space="preserve">        TOTAL</v>
          </cell>
          <cell r="C95">
            <v>168.5</v>
          </cell>
          <cell r="D95">
            <v>157.80000000000001</v>
          </cell>
          <cell r="E95">
            <v>168.8</v>
          </cell>
          <cell r="F95">
            <v>163.19999999999999</v>
          </cell>
          <cell r="G95">
            <v>168.8</v>
          </cell>
          <cell r="H95">
            <v>163.19999999999999</v>
          </cell>
          <cell r="I95">
            <v>168.8</v>
          </cell>
          <cell r="J95">
            <v>168.8</v>
          </cell>
          <cell r="K95">
            <v>103.39999999999999</v>
          </cell>
          <cell r="L95">
            <v>84.4</v>
          </cell>
          <cell r="M95">
            <v>108.8</v>
          </cell>
          <cell r="N95">
            <v>148.9</v>
          </cell>
          <cell r="O95">
            <v>1774</v>
          </cell>
        </row>
        <row r="97">
          <cell r="A97" t="str">
            <v xml:space="preserve">    Montour #1</v>
          </cell>
          <cell r="C97">
            <v>399.8</v>
          </cell>
          <cell r="D97">
            <v>381.7</v>
          </cell>
          <cell r="E97">
            <v>385</v>
          </cell>
          <cell r="F97">
            <v>0</v>
          </cell>
          <cell r="G97">
            <v>121</v>
          </cell>
          <cell r="H97">
            <v>430</v>
          </cell>
          <cell r="I97">
            <v>466.8</v>
          </cell>
          <cell r="J97">
            <v>456.8</v>
          </cell>
          <cell r="K97">
            <v>385.3</v>
          </cell>
          <cell r="L97">
            <v>388</v>
          </cell>
          <cell r="M97">
            <v>288.8</v>
          </cell>
          <cell r="N97">
            <v>385.4</v>
          </cell>
          <cell r="O97">
            <v>4089</v>
          </cell>
        </row>
        <row r="98">
          <cell r="A98" t="str">
            <v xml:space="preserve">    Montour #2</v>
          </cell>
          <cell r="C98">
            <v>416.2</v>
          </cell>
          <cell r="D98">
            <v>385</v>
          </cell>
          <cell r="E98">
            <v>304</v>
          </cell>
          <cell r="F98">
            <v>395</v>
          </cell>
          <cell r="G98">
            <v>375</v>
          </cell>
          <cell r="H98">
            <v>430</v>
          </cell>
          <cell r="I98">
            <v>470.8</v>
          </cell>
          <cell r="J98">
            <v>459.6</v>
          </cell>
          <cell r="K98">
            <v>387.9</v>
          </cell>
          <cell r="L98">
            <v>298</v>
          </cell>
          <cell r="M98">
            <v>385</v>
          </cell>
          <cell r="N98">
            <v>404.5</v>
          </cell>
          <cell r="O98">
            <v>4711</v>
          </cell>
        </row>
        <row r="100">
          <cell r="A100" t="str">
            <v xml:space="preserve">        TOTAL</v>
          </cell>
          <cell r="C100">
            <v>816</v>
          </cell>
          <cell r="D100">
            <v>766.7</v>
          </cell>
          <cell r="E100">
            <v>689</v>
          </cell>
          <cell r="F100">
            <v>395</v>
          </cell>
          <cell r="G100">
            <v>496</v>
          </cell>
          <cell r="H100">
            <v>860</v>
          </cell>
          <cell r="I100">
            <v>937.6</v>
          </cell>
          <cell r="J100">
            <v>916.40000000000009</v>
          </cell>
          <cell r="K100">
            <v>773.2</v>
          </cell>
          <cell r="L100">
            <v>686</v>
          </cell>
          <cell r="M100">
            <v>673.8</v>
          </cell>
          <cell r="N100">
            <v>789.9</v>
          </cell>
          <cell r="O100">
            <v>8800</v>
          </cell>
        </row>
        <row r="101">
          <cell r="C101" t="str">
            <v xml:space="preserve"> =========</v>
          </cell>
          <cell r="D101" t="str">
            <v xml:space="preserve"> =========</v>
          </cell>
          <cell r="E101" t="str">
            <v xml:space="preserve"> =========</v>
          </cell>
          <cell r="F101" t="str">
            <v xml:space="preserve"> =========</v>
          </cell>
          <cell r="G101" t="str">
            <v xml:space="preserve"> =========</v>
          </cell>
          <cell r="H101" t="str">
            <v xml:space="preserve"> =========</v>
          </cell>
          <cell r="I101" t="str">
            <v xml:space="preserve"> =========</v>
          </cell>
          <cell r="J101" t="str">
            <v xml:space="preserve"> =========</v>
          </cell>
          <cell r="K101" t="str">
            <v xml:space="preserve"> =========</v>
          </cell>
          <cell r="L101" t="str">
            <v xml:space="preserve"> =========</v>
          </cell>
          <cell r="M101" t="str">
            <v xml:space="preserve"> =========</v>
          </cell>
          <cell r="N101" t="str">
            <v xml:space="preserve"> =========</v>
          </cell>
          <cell r="O101" t="str">
            <v xml:space="preserve"> =========</v>
          </cell>
        </row>
        <row r="102">
          <cell r="A102" t="str">
            <v xml:space="preserve"> TOTAL COAL FIRED</v>
          </cell>
          <cell r="C102">
            <v>2060.5</v>
          </cell>
          <cell r="D102">
            <v>1939.5</v>
          </cell>
          <cell r="E102">
            <v>1928.8</v>
          </cell>
          <cell r="F102">
            <v>1310.9</v>
          </cell>
          <cell r="G102">
            <v>1352.4</v>
          </cell>
          <cell r="H102">
            <v>2007.4</v>
          </cell>
          <cell r="I102">
            <v>2161.6999999999998</v>
          </cell>
          <cell r="J102">
            <v>2151.9</v>
          </cell>
          <cell r="K102">
            <v>1568.3</v>
          </cell>
          <cell r="L102">
            <v>1565.7</v>
          </cell>
          <cell r="M102">
            <v>1486.8999999999999</v>
          </cell>
          <cell r="N102">
            <v>1918.5</v>
          </cell>
          <cell r="O102">
            <v>29144</v>
          </cell>
        </row>
        <row r="104">
          <cell r="A104" t="str">
            <v xml:space="preserve">    Martins Creek #3</v>
          </cell>
          <cell r="C104">
            <v>47.9</v>
          </cell>
          <cell r="D104">
            <v>47.9</v>
          </cell>
          <cell r="E104">
            <v>17.399999999999999</v>
          </cell>
          <cell r="F104">
            <v>11.9</v>
          </cell>
          <cell r="G104">
            <v>36.6</v>
          </cell>
          <cell r="H104">
            <v>125.1</v>
          </cell>
          <cell r="I104">
            <v>200.2</v>
          </cell>
          <cell r="J104">
            <v>200.2</v>
          </cell>
          <cell r="K104">
            <v>73.2</v>
          </cell>
          <cell r="L104">
            <v>0</v>
          </cell>
          <cell r="M104">
            <v>17.399999999999999</v>
          </cell>
          <cell r="N104">
            <v>40.299999999999997</v>
          </cell>
          <cell r="O104">
            <v>818</v>
          </cell>
        </row>
        <row r="105">
          <cell r="A105" t="str">
            <v xml:space="preserve">    Martins Creek #4</v>
          </cell>
          <cell r="C105">
            <v>47.9</v>
          </cell>
          <cell r="D105">
            <v>47.9</v>
          </cell>
          <cell r="E105">
            <v>17.399999999999999</v>
          </cell>
          <cell r="F105">
            <v>11.9</v>
          </cell>
          <cell r="G105">
            <v>36.6</v>
          </cell>
          <cell r="H105">
            <v>125.1</v>
          </cell>
          <cell r="I105">
            <v>200.2</v>
          </cell>
          <cell r="J105">
            <v>200.2</v>
          </cell>
          <cell r="K105">
            <v>73.2</v>
          </cell>
          <cell r="L105">
            <v>32.299999999999997</v>
          </cell>
          <cell r="M105">
            <v>17.399999999999999</v>
          </cell>
          <cell r="N105">
            <v>40.299999999999997</v>
          </cell>
          <cell r="O105">
            <v>850</v>
          </cell>
        </row>
        <row r="107">
          <cell r="A107" t="str">
            <v xml:space="preserve"> TOTAL HEAVY OIL FIRED</v>
          </cell>
          <cell r="C107">
            <v>95.8</v>
          </cell>
          <cell r="D107">
            <v>95.8</v>
          </cell>
          <cell r="E107">
            <v>34.799999999999997</v>
          </cell>
          <cell r="F107">
            <v>23.8</v>
          </cell>
          <cell r="G107">
            <v>73.2</v>
          </cell>
          <cell r="H107">
            <v>250.2</v>
          </cell>
          <cell r="I107">
            <v>400.4</v>
          </cell>
          <cell r="J107">
            <v>400.4</v>
          </cell>
          <cell r="K107">
            <v>146.4</v>
          </cell>
          <cell r="L107">
            <v>32.299999999999997</v>
          </cell>
          <cell r="M107">
            <v>34.799999999999997</v>
          </cell>
          <cell r="N107">
            <v>80.599999999999994</v>
          </cell>
          <cell r="O107">
            <v>1668</v>
          </cell>
        </row>
        <row r="109">
          <cell r="A109" t="str">
            <v xml:space="preserve">    Susquehanna #1 (PL 90% Share)</v>
          </cell>
          <cell r="C109">
            <v>713.1</v>
          </cell>
          <cell r="D109">
            <v>644.1</v>
          </cell>
          <cell r="E109">
            <v>713.1</v>
          </cell>
          <cell r="F109">
            <v>690.1</v>
          </cell>
          <cell r="G109">
            <v>447.2</v>
          </cell>
          <cell r="H109">
            <v>690.1</v>
          </cell>
          <cell r="I109">
            <v>713.1</v>
          </cell>
          <cell r="J109">
            <v>713.1</v>
          </cell>
          <cell r="K109">
            <v>690.1</v>
          </cell>
          <cell r="L109">
            <v>713.1</v>
          </cell>
          <cell r="M109">
            <v>690.1</v>
          </cell>
          <cell r="N109">
            <v>713.1</v>
          </cell>
          <cell r="O109">
            <v>8130</v>
          </cell>
        </row>
        <row r="110">
          <cell r="A110" t="str">
            <v xml:space="preserve">    Susquehanna #2 (PL 90% Share)</v>
          </cell>
          <cell r="C110">
            <v>715</v>
          </cell>
          <cell r="D110">
            <v>636.79999999999995</v>
          </cell>
          <cell r="E110">
            <v>176.2</v>
          </cell>
          <cell r="F110">
            <v>41.4</v>
          </cell>
          <cell r="G110">
            <v>710.9</v>
          </cell>
          <cell r="H110">
            <v>698.8</v>
          </cell>
          <cell r="I110">
            <v>722.1</v>
          </cell>
          <cell r="J110">
            <v>722.1</v>
          </cell>
          <cell r="K110">
            <v>698.8</v>
          </cell>
          <cell r="L110">
            <v>722.1</v>
          </cell>
          <cell r="M110">
            <v>698.8</v>
          </cell>
          <cell r="N110">
            <v>722.1</v>
          </cell>
          <cell r="O110">
            <v>7265</v>
          </cell>
        </row>
        <row r="112">
          <cell r="A112" t="str">
            <v xml:space="preserve"> TOTAL PL SHARE NUCLEAR</v>
          </cell>
          <cell r="C112">
            <v>1428.1</v>
          </cell>
          <cell r="D112">
            <v>1280.9000000000001</v>
          </cell>
          <cell r="E112">
            <v>889.3</v>
          </cell>
          <cell r="F112">
            <v>731.5</v>
          </cell>
          <cell r="G112">
            <v>1158.0999999999999</v>
          </cell>
          <cell r="H112">
            <v>1388.9</v>
          </cell>
          <cell r="I112">
            <v>1435.2</v>
          </cell>
          <cell r="J112">
            <v>1435.2</v>
          </cell>
          <cell r="K112">
            <v>1388.9</v>
          </cell>
          <cell r="L112">
            <v>1435.2</v>
          </cell>
          <cell r="M112">
            <v>1388.9</v>
          </cell>
          <cell r="N112">
            <v>1435.2</v>
          </cell>
          <cell r="O112">
            <v>15395</v>
          </cell>
        </row>
        <row r="114">
          <cell r="A114" t="str">
            <v xml:space="preserve"> COMBUSTION TURBINES</v>
          </cell>
          <cell r="C114">
            <v>0.5</v>
          </cell>
          <cell r="D114">
            <v>0.9</v>
          </cell>
          <cell r="E114">
            <v>0.1</v>
          </cell>
          <cell r="F114">
            <v>0.2</v>
          </cell>
          <cell r="G114">
            <v>0.5</v>
          </cell>
          <cell r="H114">
            <v>0.5</v>
          </cell>
          <cell r="I114">
            <v>5</v>
          </cell>
          <cell r="J114">
            <v>1.6</v>
          </cell>
          <cell r="K114">
            <v>2.4</v>
          </cell>
          <cell r="L114">
            <v>0.2</v>
          </cell>
          <cell r="M114">
            <v>0.2</v>
          </cell>
          <cell r="N114">
            <v>0.2</v>
          </cell>
          <cell r="O114">
            <v>12</v>
          </cell>
        </row>
        <row r="115">
          <cell r="A115" t="str">
            <v xml:space="preserve"> </v>
          </cell>
        </row>
        <row r="116">
          <cell r="A116" t="str">
            <v xml:space="preserve"> DIESELS</v>
          </cell>
          <cell r="C116">
            <v>0.1</v>
          </cell>
          <cell r="D116">
            <v>0.1</v>
          </cell>
          <cell r="E116">
            <v>0.1</v>
          </cell>
          <cell r="F116">
            <v>0.1</v>
          </cell>
          <cell r="G116">
            <v>0.2</v>
          </cell>
          <cell r="H116">
            <v>0.2</v>
          </cell>
          <cell r="I116">
            <v>0.1</v>
          </cell>
          <cell r="J116">
            <v>0.1</v>
          </cell>
          <cell r="K116">
            <v>0.1</v>
          </cell>
          <cell r="L116">
            <v>0.1</v>
          </cell>
          <cell r="M116">
            <v>0.1</v>
          </cell>
          <cell r="N116">
            <v>0.1</v>
          </cell>
          <cell r="O116">
            <v>1</v>
          </cell>
        </row>
        <row r="118">
          <cell r="A118" t="str">
            <v xml:space="preserve">    Holtwood Hydro</v>
          </cell>
          <cell r="C118">
            <v>53</v>
          </cell>
          <cell r="D118">
            <v>52</v>
          </cell>
          <cell r="E118">
            <v>70</v>
          </cell>
          <cell r="F118">
            <v>67</v>
          </cell>
          <cell r="G118">
            <v>65</v>
          </cell>
          <cell r="H118">
            <v>48</v>
          </cell>
          <cell r="I118">
            <v>36</v>
          </cell>
          <cell r="J118">
            <v>28</v>
          </cell>
          <cell r="K118">
            <v>25.3</v>
          </cell>
          <cell r="L118">
            <v>31</v>
          </cell>
          <cell r="M118">
            <v>45</v>
          </cell>
          <cell r="N118">
            <v>54</v>
          </cell>
          <cell r="O118">
            <v>574</v>
          </cell>
        </row>
        <row r="119">
          <cell r="A119" t="str">
            <v xml:space="preserve">    Wallenpaupack</v>
          </cell>
          <cell r="C119">
            <v>8.1999999999999993</v>
          </cell>
          <cell r="D119">
            <v>7.4</v>
          </cell>
          <cell r="E119">
            <v>7.3</v>
          </cell>
          <cell r="F119">
            <v>8.3000000000000007</v>
          </cell>
          <cell r="G119">
            <v>6.2</v>
          </cell>
          <cell r="H119">
            <v>6.7</v>
          </cell>
          <cell r="I119">
            <v>6.3</v>
          </cell>
          <cell r="J119">
            <v>5.7</v>
          </cell>
          <cell r="K119">
            <v>5.9</v>
          </cell>
          <cell r="L119">
            <v>5.0999999999999996</v>
          </cell>
          <cell r="M119">
            <v>4.7</v>
          </cell>
          <cell r="N119">
            <v>6.6</v>
          </cell>
          <cell r="O119">
            <v>78</v>
          </cell>
        </row>
        <row r="121">
          <cell r="A121" t="str">
            <v xml:space="preserve"> TOTAL HYDRO</v>
          </cell>
          <cell r="C121">
            <v>61.2</v>
          </cell>
          <cell r="D121">
            <v>59.4</v>
          </cell>
          <cell r="E121">
            <v>77.3</v>
          </cell>
          <cell r="F121">
            <v>75.3</v>
          </cell>
          <cell r="G121">
            <v>71.2</v>
          </cell>
          <cell r="H121">
            <v>54.7</v>
          </cell>
          <cell r="I121">
            <v>42.3</v>
          </cell>
          <cell r="J121">
            <v>33.700000000000003</v>
          </cell>
          <cell r="K121">
            <v>31.200000000000003</v>
          </cell>
          <cell r="L121">
            <v>36.1</v>
          </cell>
          <cell r="M121">
            <v>49.7</v>
          </cell>
          <cell r="N121">
            <v>60.6</v>
          </cell>
          <cell r="O121">
            <v>652</v>
          </cell>
        </row>
        <row r="122">
          <cell r="C122" t="str">
            <v xml:space="preserve"> =========</v>
          </cell>
          <cell r="D122" t="str">
            <v xml:space="preserve"> =========</v>
          </cell>
          <cell r="E122" t="str">
            <v xml:space="preserve"> =========</v>
          </cell>
          <cell r="F122" t="str">
            <v xml:space="preserve"> =========</v>
          </cell>
          <cell r="G122" t="str">
            <v xml:space="preserve"> =========</v>
          </cell>
          <cell r="H122" t="str">
            <v xml:space="preserve"> =========</v>
          </cell>
          <cell r="I122" t="str">
            <v xml:space="preserve"> =========</v>
          </cell>
          <cell r="J122" t="str">
            <v xml:space="preserve"> =========</v>
          </cell>
          <cell r="K122" t="str">
            <v xml:space="preserve"> =========</v>
          </cell>
          <cell r="L122" t="str">
            <v xml:space="preserve"> =========</v>
          </cell>
          <cell r="M122" t="str">
            <v xml:space="preserve"> =========</v>
          </cell>
          <cell r="N122" t="str">
            <v xml:space="preserve"> =========</v>
          </cell>
          <cell r="O122" t="str">
            <v xml:space="preserve"> =========</v>
          </cell>
        </row>
        <row r="123">
          <cell r="A123" t="str">
            <v>TOTAL PP&amp;L GENERATION</v>
          </cell>
          <cell r="C123">
            <v>3646.2</v>
          </cell>
          <cell r="D123">
            <v>3376.6</v>
          </cell>
          <cell r="E123">
            <v>2930.3999999999996</v>
          </cell>
          <cell r="F123">
            <v>2141.7999999999997</v>
          </cell>
          <cell r="G123">
            <v>2655.5999999999995</v>
          </cell>
          <cell r="H123">
            <v>3701.8999999999996</v>
          </cell>
          <cell r="I123">
            <v>4044.7000000000003</v>
          </cell>
          <cell r="J123">
            <v>4022.8999999999996</v>
          </cell>
          <cell r="K123">
            <v>3137.3</v>
          </cell>
          <cell r="L123">
            <v>3069.5999999999995</v>
          </cell>
          <cell r="M123">
            <v>2960.6</v>
          </cell>
          <cell r="N123">
            <v>3495.2</v>
          </cell>
          <cell r="O123">
            <v>46872</v>
          </cell>
        </row>
        <row r="130">
          <cell r="F130" t="str">
            <v>TWO-PARTY SALES</v>
          </cell>
          <cell r="L130" t="str">
            <v>CASE:2001 FORECAST</v>
          </cell>
          <cell r="P130" t="str">
            <v>3</v>
          </cell>
        </row>
        <row r="131">
          <cell r="L131">
            <v>36851</v>
          </cell>
        </row>
        <row r="133">
          <cell r="A133" t="str">
            <v xml:space="preserve">                                 </v>
          </cell>
        </row>
        <row r="134">
          <cell r="A134" t="str">
            <v xml:space="preserve">                                    </v>
          </cell>
          <cell r="C134" t="str">
            <v>JANUARY</v>
          </cell>
          <cell r="D134" t="str">
            <v>FEBRUARY</v>
          </cell>
          <cell r="E134" t="str">
            <v>MARCH</v>
          </cell>
          <cell r="F134" t="str">
            <v>APRIL</v>
          </cell>
          <cell r="G134" t="str">
            <v>MAY</v>
          </cell>
          <cell r="H134" t="str">
            <v>JUNE</v>
          </cell>
          <cell r="I134" t="str">
            <v>JULY</v>
          </cell>
          <cell r="J134" t="str">
            <v>AUGUST</v>
          </cell>
          <cell r="K134" t="str">
            <v>SEPTEMBER</v>
          </cell>
          <cell r="L134" t="str">
            <v>OCTOBER</v>
          </cell>
          <cell r="M134" t="str">
            <v>NOVEMBER</v>
          </cell>
          <cell r="N134" t="str">
            <v>DECEMBER</v>
          </cell>
          <cell r="O134" t="str">
            <v>TOTAL</v>
          </cell>
        </row>
        <row r="136">
          <cell r="A136" t="str">
            <v xml:space="preserve">    Brunner Is. #1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</row>
        <row r="137">
          <cell r="A137" t="str">
            <v xml:space="preserve">    Brunner Is. #2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</row>
        <row r="138">
          <cell r="A138" t="str">
            <v xml:space="preserve">    Brunner Is. #3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40">
          <cell r="A140" t="str">
            <v xml:space="preserve">        TOTAL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</row>
        <row r="142">
          <cell r="A142" t="str">
            <v xml:space="preserve">    Martins Creek #1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</row>
        <row r="143">
          <cell r="A143" t="str">
            <v xml:space="preserve">    Martins Creek #2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5">
          <cell r="A145" t="str">
            <v xml:space="preserve">        TOTAL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</row>
        <row r="147">
          <cell r="A147" t="str">
            <v xml:space="preserve">    Sunbury #1-2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A148" t="str">
            <v xml:space="preserve">    Sunbury #3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A149" t="str">
            <v xml:space="preserve">    Sunbury #4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1">
          <cell r="A151" t="str">
            <v xml:space="preserve">        TOTAL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</row>
        <row r="153">
          <cell r="A153" t="str">
            <v xml:space="preserve">    Holtwood #17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</row>
        <row r="155">
          <cell r="A155" t="str">
            <v xml:space="preserve">    Keystone #1 (PL Share)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</row>
        <row r="156">
          <cell r="A156" t="str">
            <v xml:space="preserve">    Keystone #2 (PL Share)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</row>
        <row r="158">
          <cell r="A158" t="str">
            <v xml:space="preserve">        TOTAL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</row>
        <row r="160">
          <cell r="A160" t="str">
            <v xml:space="preserve">    Conemaugh #1 (PL Share)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</row>
        <row r="161">
          <cell r="A161" t="str">
            <v xml:space="preserve">    Conemaugh #2 (PL Share)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</row>
        <row r="163">
          <cell r="A163" t="str">
            <v xml:space="preserve">        TOTAL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</row>
        <row r="165">
          <cell r="A165" t="str">
            <v xml:space="preserve">    Montour #1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</row>
        <row r="166">
          <cell r="A166" t="str">
            <v xml:space="preserve">    Montour #2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</row>
        <row r="168">
          <cell r="A168" t="str">
            <v xml:space="preserve">        TOTAL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</row>
        <row r="169">
          <cell r="C169" t="str">
            <v xml:space="preserve"> =========</v>
          </cell>
          <cell r="D169" t="str">
            <v xml:space="preserve"> =========</v>
          </cell>
          <cell r="E169" t="str">
            <v xml:space="preserve"> =========</v>
          </cell>
          <cell r="F169" t="str">
            <v xml:space="preserve"> =========</v>
          </cell>
          <cell r="G169" t="str">
            <v xml:space="preserve"> =========</v>
          </cell>
          <cell r="H169" t="str">
            <v xml:space="preserve"> =========</v>
          </cell>
          <cell r="I169" t="str">
            <v xml:space="preserve"> =========</v>
          </cell>
          <cell r="J169" t="str">
            <v xml:space="preserve"> =========</v>
          </cell>
          <cell r="K169" t="str">
            <v xml:space="preserve"> =========</v>
          </cell>
          <cell r="L169" t="str">
            <v xml:space="preserve"> =========</v>
          </cell>
          <cell r="M169" t="str">
            <v xml:space="preserve"> =========</v>
          </cell>
          <cell r="N169" t="str">
            <v xml:space="preserve"> =========</v>
          </cell>
          <cell r="O169" t="str">
            <v xml:space="preserve"> =========</v>
          </cell>
        </row>
        <row r="170">
          <cell r="A170" t="str">
            <v xml:space="preserve"> TOTAL UNLOADED SALES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</row>
        <row r="172">
          <cell r="C172" t="str">
            <v>These Bilateral sales come from the "twoparty by region" worksheet.</v>
          </cell>
        </row>
        <row r="173">
          <cell r="A173" t="str">
            <v xml:space="preserve">  Forecasted Two-party Sales</v>
          </cell>
          <cell r="C173">
            <v>2777.4303711799671</v>
          </cell>
          <cell r="D173">
            <v>2256.8887812305543</v>
          </cell>
          <cell r="E173">
            <v>2925.6782031233347</v>
          </cell>
          <cell r="F173">
            <v>2759.7924305566653</v>
          </cell>
          <cell r="G173">
            <v>3260.3783543079885</v>
          </cell>
          <cell r="H173">
            <v>4048.867339416699</v>
          </cell>
          <cell r="I173">
            <v>4931.6930868202444</v>
          </cell>
          <cell r="J173">
            <v>4779.7051982400199</v>
          </cell>
          <cell r="K173">
            <v>3448.0084327590603</v>
          </cell>
          <cell r="L173">
            <v>2647.4139125659799</v>
          </cell>
          <cell r="M173">
            <v>2066.3050553543999</v>
          </cell>
          <cell r="N173">
            <v>2937.4045029406398</v>
          </cell>
          <cell r="O173">
            <v>38840</v>
          </cell>
        </row>
        <row r="174">
          <cell r="A174" t="str">
            <v xml:space="preserve">     Percent Unloaded</v>
          </cell>
          <cell r="B174">
            <v>0</v>
          </cell>
        </row>
        <row r="175">
          <cell r="A175" t="str">
            <v xml:space="preserve">     Percent Loaded</v>
          </cell>
          <cell r="B175">
            <v>1</v>
          </cell>
        </row>
        <row r="177">
          <cell r="A177" t="str">
            <v xml:space="preserve">  PUC Customers Get</v>
          </cell>
        </row>
        <row r="179">
          <cell r="A179" t="str">
            <v xml:space="preserve">     Loaded Sales</v>
          </cell>
          <cell r="C179">
            <v>2777.4303711799671</v>
          </cell>
          <cell r="D179">
            <v>2256.8887812305543</v>
          </cell>
          <cell r="E179">
            <v>2925.6782031233347</v>
          </cell>
          <cell r="F179">
            <v>2759.7924305566653</v>
          </cell>
          <cell r="G179">
            <v>3260.3783543079885</v>
          </cell>
          <cell r="H179">
            <v>4048.867339416699</v>
          </cell>
          <cell r="I179">
            <v>4931.6930868202444</v>
          </cell>
          <cell r="J179">
            <v>4779.7051982400199</v>
          </cell>
          <cell r="K179">
            <v>3448.0084327590603</v>
          </cell>
          <cell r="L179">
            <v>2647.4139125659799</v>
          </cell>
          <cell r="M179">
            <v>2066.3050553543999</v>
          </cell>
          <cell r="N179">
            <v>2937.4045029406398</v>
          </cell>
          <cell r="O179">
            <v>38840</v>
          </cell>
        </row>
        <row r="180">
          <cell r="A180" t="str">
            <v xml:space="preserve">     Unloaded Sales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</row>
        <row r="182">
          <cell r="A182" t="str">
            <v xml:space="preserve">  Promod M Ck Surplus Energy</v>
          </cell>
          <cell r="C182">
            <v>64.009</v>
          </cell>
          <cell r="D182">
            <v>18.29</v>
          </cell>
          <cell r="E182">
            <v>61.846999999999994</v>
          </cell>
          <cell r="F182">
            <v>68.097999999999999</v>
          </cell>
          <cell r="G182">
            <v>129.10899999999998</v>
          </cell>
          <cell r="H182">
            <v>83.144999999999996</v>
          </cell>
          <cell r="I182">
            <v>85.72399999999999</v>
          </cell>
          <cell r="J182">
            <v>48.690000000000005</v>
          </cell>
          <cell r="K182">
            <v>41.704999999999998</v>
          </cell>
          <cell r="L182">
            <v>36.902999999999999</v>
          </cell>
          <cell r="M182">
            <v>96.311999999999998</v>
          </cell>
          <cell r="N182">
            <v>67.834000000000003</v>
          </cell>
          <cell r="O182">
            <v>802</v>
          </cell>
        </row>
        <row r="183">
          <cell r="A183" t="str">
            <v xml:space="preserve">  Other Coal Units Surplus Energy</v>
          </cell>
          <cell r="C183">
            <v>241.83699999999999</v>
          </cell>
          <cell r="D183">
            <v>98.578999999999994</v>
          </cell>
          <cell r="E183">
            <v>208.161</v>
          </cell>
          <cell r="F183">
            <v>157.755</v>
          </cell>
          <cell r="G183">
            <v>393.96</v>
          </cell>
          <cell r="H183">
            <v>413.58600000000001</v>
          </cell>
          <cell r="I183">
            <v>335.29099999999994</v>
          </cell>
          <cell r="J183">
            <v>306.97399999999999</v>
          </cell>
          <cell r="K183">
            <v>284.13499999999999</v>
          </cell>
          <cell r="L183">
            <v>101.95699999999999</v>
          </cell>
          <cell r="M183">
            <v>339.59399999999999</v>
          </cell>
          <cell r="N183">
            <v>294.072</v>
          </cell>
          <cell r="O183">
            <v>3176</v>
          </cell>
        </row>
        <row r="184">
          <cell r="A184" t="str">
            <v xml:space="preserve">  Martins Creek %</v>
          </cell>
          <cell r="B184">
            <v>0.3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</row>
        <row r="185">
          <cell r="A185" t="str">
            <v xml:space="preserve">  Other Coal Units %</v>
          </cell>
          <cell r="B185">
            <v>0.7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</row>
        <row r="186">
          <cell r="F186" t="str">
            <v>SALES TO JCPL BY UNIT (DOES NOT INCLUDE TWO-PARTY SALES)</v>
          </cell>
          <cell r="L186" t="str">
            <v>CASE:2001 FORECAST</v>
          </cell>
          <cell r="P186" t="str">
            <v>4</v>
          </cell>
        </row>
        <row r="187">
          <cell r="F187" t="str">
            <v xml:space="preserve">                </v>
          </cell>
          <cell r="L187">
            <v>36851</v>
          </cell>
        </row>
        <row r="188">
          <cell r="F188" t="str">
            <v>(Millions of KWH)</v>
          </cell>
        </row>
        <row r="190">
          <cell r="A190" t="str">
            <v xml:space="preserve">JCP&amp;L ENTITLEMENT   </v>
          </cell>
          <cell r="C190" t="str">
            <v>JANUARY</v>
          </cell>
          <cell r="D190" t="str">
            <v>FEBRUARY</v>
          </cell>
          <cell r="E190" t="str">
            <v>MARCH</v>
          </cell>
          <cell r="F190" t="str">
            <v>APRIL</v>
          </cell>
          <cell r="G190" t="str">
            <v>MAY</v>
          </cell>
          <cell r="H190" t="str">
            <v>JUNE</v>
          </cell>
          <cell r="I190" t="str">
            <v>JULY</v>
          </cell>
          <cell r="J190" t="str">
            <v>AUGUST</v>
          </cell>
          <cell r="K190" t="str">
            <v>SEPTEMBER</v>
          </cell>
          <cell r="L190" t="str">
            <v>OCTOBER</v>
          </cell>
          <cell r="M190" t="str">
            <v>NOVEMBER</v>
          </cell>
          <cell r="N190" t="str">
            <v>DECEMBER</v>
          </cell>
          <cell r="O190" t="str">
            <v>TOTAL</v>
          </cell>
        </row>
        <row r="191">
          <cell r="A191" t="str">
            <v xml:space="preserve">                    </v>
          </cell>
          <cell r="B191">
            <v>0</v>
          </cell>
        </row>
        <row r="192">
          <cell r="A192" t="str">
            <v xml:space="preserve">    Brunner Is. #1</v>
          </cell>
          <cell r="B192">
            <v>0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</row>
        <row r="193">
          <cell r="A193" t="str">
            <v xml:space="preserve">    Brunner Is. #2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</row>
        <row r="194">
          <cell r="A194" t="str">
            <v xml:space="preserve">    Brunner Is. #3</v>
          </cell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</row>
        <row r="196">
          <cell r="A196" t="str">
            <v xml:space="preserve">        TOTAL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8">
          <cell r="A198" t="str">
            <v xml:space="preserve">    Martins Creek #1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199">
          <cell r="A199" t="str">
            <v xml:space="preserve">    Martins Creek #2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</row>
        <row r="201">
          <cell r="A201" t="str">
            <v xml:space="preserve">        TOTAL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</row>
        <row r="203">
          <cell r="A203" t="str">
            <v xml:space="preserve">    Sunbury #1-2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</row>
        <row r="204">
          <cell r="A204" t="str">
            <v xml:space="preserve">    Sunbury #3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5">
          <cell r="A205" t="str">
            <v xml:space="preserve">    Sunbury #4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</row>
        <row r="207">
          <cell r="A207" t="str">
            <v xml:space="preserve">        TOTAL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</row>
        <row r="209">
          <cell r="A209" t="str">
            <v xml:space="preserve">    Holtwood #17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</row>
        <row r="211">
          <cell r="A211" t="str">
            <v xml:space="preserve">    Keystone #1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</row>
        <row r="212">
          <cell r="A212" t="str">
            <v xml:space="preserve">    Keystone #2</v>
          </cell>
          <cell r="C212">
            <v>0</v>
          </cell>
          <cell r="D212">
            <v>0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</row>
        <row r="214">
          <cell r="A214" t="str">
            <v xml:space="preserve">        TOTAL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</row>
        <row r="216">
          <cell r="A216" t="str">
            <v xml:space="preserve">    Conemaugh #1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</row>
        <row r="217">
          <cell r="A217" t="str">
            <v xml:space="preserve">    Conemaugh #2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</row>
        <row r="219">
          <cell r="A219" t="str">
            <v xml:space="preserve">        TOTAL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</row>
        <row r="221">
          <cell r="A221" t="str">
            <v xml:space="preserve">    Montour #1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</row>
        <row r="222">
          <cell r="A222" t="str">
            <v xml:space="preserve">    Montour #2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4">
          <cell r="A224" t="str">
            <v xml:space="preserve">        TOTAL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C225" t="str">
            <v xml:space="preserve"> =========</v>
          </cell>
          <cell r="D225" t="str">
            <v xml:space="preserve"> =========</v>
          </cell>
          <cell r="E225" t="str">
            <v xml:space="preserve"> =========</v>
          </cell>
          <cell r="F225" t="str">
            <v xml:space="preserve"> =========</v>
          </cell>
          <cell r="G225" t="str">
            <v xml:space="preserve"> =========</v>
          </cell>
          <cell r="H225" t="str">
            <v xml:space="preserve"> =========</v>
          </cell>
          <cell r="I225" t="str">
            <v xml:space="preserve"> =========</v>
          </cell>
          <cell r="J225" t="str">
            <v xml:space="preserve"> =========</v>
          </cell>
          <cell r="K225" t="str">
            <v xml:space="preserve"> =========</v>
          </cell>
          <cell r="L225" t="str">
            <v xml:space="preserve"> =========</v>
          </cell>
          <cell r="M225" t="str">
            <v xml:space="preserve"> =========</v>
          </cell>
          <cell r="N225" t="str">
            <v xml:space="preserve"> =========</v>
          </cell>
          <cell r="O225" t="str">
            <v xml:space="preserve"> =========</v>
          </cell>
        </row>
        <row r="226">
          <cell r="A226" t="str">
            <v xml:space="preserve"> TOTAL COAL FIRED</v>
          </cell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8">
          <cell r="A228" t="str">
            <v xml:space="preserve">    Martins Creek #3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</row>
        <row r="229">
          <cell r="A229" t="str">
            <v xml:space="preserve">    Martins Creek #4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</row>
        <row r="231">
          <cell r="A231" t="str">
            <v xml:space="preserve"> TOTAL HEAVY OIL FIRED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3">
          <cell r="A233" t="str">
            <v xml:space="preserve">    Susquehanna #1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</row>
        <row r="234">
          <cell r="A234" t="str">
            <v xml:space="preserve">    Susquehanna #2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</row>
        <row r="236">
          <cell r="A236" t="str">
            <v xml:space="preserve"> TOTAL PL SHARE NUCLEAR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</row>
        <row r="238">
          <cell r="A238" t="str">
            <v xml:space="preserve"> COMBUSTION TURBINES</v>
          </cell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A239" t="str">
            <v xml:space="preserve"> </v>
          </cell>
        </row>
        <row r="240">
          <cell r="A240" t="str">
            <v xml:space="preserve"> DIESELS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2">
          <cell r="A242" t="str">
            <v xml:space="preserve">    Holtwood Hydro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</row>
        <row r="243">
          <cell r="A243" t="str">
            <v xml:space="preserve">    Wallenpaupack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</row>
        <row r="245">
          <cell r="A245" t="str">
            <v xml:space="preserve"> TOTAL HYDRO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7">
          <cell r="A247" t="str">
            <v xml:space="preserve"> ADJUSTMENT FOR PP&amp;L LOADED SALES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</row>
        <row r="248">
          <cell r="C248" t="str">
            <v xml:space="preserve"> =========</v>
          </cell>
          <cell r="D248" t="str">
            <v xml:space="preserve"> =========</v>
          </cell>
          <cell r="E248" t="str">
            <v xml:space="preserve"> =========</v>
          </cell>
          <cell r="F248" t="str">
            <v xml:space="preserve"> =========</v>
          </cell>
          <cell r="G248" t="str">
            <v xml:space="preserve"> =========</v>
          </cell>
          <cell r="H248" t="str">
            <v xml:space="preserve"> =========</v>
          </cell>
          <cell r="I248" t="str">
            <v xml:space="preserve"> =========</v>
          </cell>
          <cell r="J248" t="str">
            <v xml:space="preserve"> =========</v>
          </cell>
          <cell r="K248" t="str">
            <v xml:space="preserve"> =========</v>
          </cell>
          <cell r="L248" t="str">
            <v xml:space="preserve"> =========</v>
          </cell>
          <cell r="M248" t="str">
            <v xml:space="preserve"> =========</v>
          </cell>
          <cell r="N248" t="str">
            <v xml:space="preserve"> =========</v>
          </cell>
          <cell r="O248" t="str">
            <v xml:space="preserve"> =========</v>
          </cell>
        </row>
        <row r="249">
          <cell r="A249" t="str">
            <v>TOTAL JCP&amp;L SALE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</row>
        <row r="251">
          <cell r="B251">
            <v>200</v>
          </cell>
        </row>
        <row r="252">
          <cell r="A252" t="str">
            <v xml:space="preserve">New Sale to JCP&amp;L </v>
          </cell>
          <cell r="B252">
            <v>300</v>
          </cell>
          <cell r="C252">
            <v>223.2</v>
          </cell>
          <cell r="D252">
            <v>201.6</v>
          </cell>
          <cell r="E252">
            <v>223.2</v>
          </cell>
          <cell r="F252">
            <v>215.7</v>
          </cell>
          <cell r="G252">
            <v>223.2</v>
          </cell>
          <cell r="H252">
            <v>216</v>
          </cell>
          <cell r="I252">
            <v>223.2</v>
          </cell>
          <cell r="J252">
            <v>223.2</v>
          </cell>
          <cell r="K252">
            <v>216</v>
          </cell>
          <cell r="L252">
            <v>223.5</v>
          </cell>
          <cell r="M252">
            <v>216</v>
          </cell>
          <cell r="N252">
            <v>223.2</v>
          </cell>
          <cell r="O252">
            <v>2628</v>
          </cell>
        </row>
        <row r="258">
          <cell r="F258" t="str">
            <v>AE LOSSES</v>
          </cell>
          <cell r="L258" t="str">
            <v>CASE:2001 FORECAST</v>
          </cell>
          <cell r="P258" t="str">
            <v>5</v>
          </cell>
        </row>
        <row r="259">
          <cell r="C259" t="str">
            <v xml:space="preserve">                 </v>
          </cell>
          <cell r="L259">
            <v>36851</v>
          </cell>
        </row>
        <row r="260">
          <cell r="F260" t="str">
            <v>(Millions of KWH)</v>
          </cell>
        </row>
        <row r="262">
          <cell r="A262" t="str">
            <v xml:space="preserve">AE LOSSES (1.5% of AE 10%) </v>
          </cell>
          <cell r="B262" t="str">
            <v>LOSS %</v>
          </cell>
          <cell r="C262" t="str">
            <v>JANUARY</v>
          </cell>
          <cell r="D262" t="str">
            <v>FEBRUARY</v>
          </cell>
          <cell r="E262" t="str">
            <v>MARCH</v>
          </cell>
          <cell r="F262" t="str">
            <v>APRIL</v>
          </cell>
          <cell r="G262" t="str">
            <v>MAY</v>
          </cell>
          <cell r="H262" t="str">
            <v>JUNE</v>
          </cell>
          <cell r="I262" t="str">
            <v>JULY</v>
          </cell>
          <cell r="J262" t="str">
            <v>AUGUST</v>
          </cell>
          <cell r="K262" t="str">
            <v>SEPTEMBER</v>
          </cell>
          <cell r="L262" t="str">
            <v>OCTOBER</v>
          </cell>
          <cell r="M262" t="str">
            <v>NOVEMBER</v>
          </cell>
          <cell r="N262" t="str">
            <v>DECEMBER</v>
          </cell>
          <cell r="O262" t="str">
            <v>TOTAL</v>
          </cell>
        </row>
        <row r="263">
          <cell r="A263" t="str">
            <v xml:space="preserve">          less PL Buyback)     </v>
          </cell>
        </row>
        <row r="264">
          <cell r="A264" t="str">
            <v xml:space="preserve">     Susquehanna #1 </v>
          </cell>
          <cell r="B264">
            <v>0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</row>
        <row r="265">
          <cell r="A265" t="str">
            <v xml:space="preserve">     Susquehanna #2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</row>
        <row r="267">
          <cell r="A267" t="str">
            <v xml:space="preserve">     TOTAL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</row>
        <row r="268">
          <cell r="C268" t="str">
            <v xml:space="preserve"> ========</v>
          </cell>
          <cell r="D268" t="str">
            <v xml:space="preserve"> ========</v>
          </cell>
          <cell r="E268" t="str">
            <v xml:space="preserve"> ========</v>
          </cell>
          <cell r="F268" t="str">
            <v xml:space="preserve"> ========</v>
          </cell>
          <cell r="G268" t="str">
            <v xml:space="preserve"> ========</v>
          </cell>
          <cell r="H268" t="str">
            <v xml:space="preserve"> ========</v>
          </cell>
          <cell r="I268" t="str">
            <v xml:space="preserve"> ========</v>
          </cell>
          <cell r="J268" t="str">
            <v xml:space="preserve"> ========</v>
          </cell>
          <cell r="K268" t="str">
            <v xml:space="preserve"> ========</v>
          </cell>
          <cell r="L268" t="str">
            <v xml:space="preserve"> ========</v>
          </cell>
          <cell r="M268" t="str">
            <v xml:space="preserve"> ========</v>
          </cell>
          <cell r="N268" t="str">
            <v xml:space="preserve"> ========</v>
          </cell>
          <cell r="O268" t="str">
            <v xml:space="preserve"> ========</v>
          </cell>
        </row>
        <row r="271">
          <cell r="C271" t="str">
            <v xml:space="preserve">                 </v>
          </cell>
          <cell r="D271" t="str">
            <v xml:space="preserve">                 </v>
          </cell>
          <cell r="E271" t="str">
            <v xml:space="preserve">                 </v>
          </cell>
          <cell r="F271" t="str">
            <v xml:space="preserve">                 </v>
          </cell>
          <cell r="G271" t="str">
            <v xml:space="preserve">                 </v>
          </cell>
          <cell r="H271" t="str">
            <v xml:space="preserve">                 </v>
          </cell>
          <cell r="I271" t="str">
            <v xml:space="preserve">                 </v>
          </cell>
          <cell r="J271" t="str">
            <v xml:space="preserve">                 </v>
          </cell>
          <cell r="K271" t="str">
            <v xml:space="preserve">                 </v>
          </cell>
          <cell r="L271" t="str">
            <v xml:space="preserve">                 </v>
          </cell>
          <cell r="M271" t="str">
            <v xml:space="preserve">                 </v>
          </cell>
          <cell r="N271" t="str">
            <v xml:space="preserve">                 </v>
          </cell>
          <cell r="O271" t="str">
            <v xml:space="preserve">                 </v>
          </cell>
        </row>
        <row r="272">
          <cell r="C272" t="str">
            <v xml:space="preserve">                 </v>
          </cell>
          <cell r="D272" t="str">
            <v xml:space="preserve">                 </v>
          </cell>
          <cell r="E272" t="str">
            <v xml:space="preserve">                 </v>
          </cell>
          <cell r="F272" t="str">
            <v xml:space="preserve">                 </v>
          </cell>
          <cell r="G272" t="str">
            <v xml:space="preserve">                 </v>
          </cell>
          <cell r="H272" t="str">
            <v xml:space="preserve">                 </v>
          </cell>
          <cell r="I272" t="str">
            <v xml:space="preserve">                 </v>
          </cell>
          <cell r="J272" t="str">
            <v xml:space="preserve">                 </v>
          </cell>
          <cell r="K272" t="str">
            <v xml:space="preserve">                 </v>
          </cell>
          <cell r="L272" t="str">
            <v xml:space="preserve">                 </v>
          </cell>
          <cell r="M272" t="str">
            <v xml:space="preserve">                 </v>
          </cell>
          <cell r="N272" t="str">
            <v xml:space="preserve">                 </v>
          </cell>
        </row>
        <row r="273">
          <cell r="A273" t="str">
            <v xml:space="preserve">  SYSTEM OUTPUT (INCL UGI BUT</v>
          </cell>
          <cell r="B273" t="str">
            <v>.</v>
          </cell>
          <cell r="C273">
            <v>3568</v>
          </cell>
          <cell r="D273">
            <v>3339</v>
          </cell>
          <cell r="E273">
            <v>3310</v>
          </cell>
          <cell r="F273">
            <v>2817</v>
          </cell>
          <cell r="G273">
            <v>2753</v>
          </cell>
          <cell r="H273">
            <v>2872</v>
          </cell>
          <cell r="I273">
            <v>3218</v>
          </cell>
          <cell r="J273">
            <v>3157</v>
          </cell>
          <cell r="K273">
            <v>2780</v>
          </cell>
          <cell r="L273">
            <v>2912</v>
          </cell>
          <cell r="M273">
            <v>3048</v>
          </cell>
          <cell r="N273">
            <v>3591</v>
          </cell>
          <cell r="O273">
            <v>37365</v>
          </cell>
        </row>
        <row r="274">
          <cell r="A274" t="str">
            <v xml:space="preserve">      EXCL ACE AND AE LOSSES)</v>
          </cell>
          <cell r="C274" t="str">
            <v xml:space="preserve"> ========</v>
          </cell>
          <cell r="D274" t="str">
            <v xml:space="preserve"> ========</v>
          </cell>
          <cell r="E274" t="str">
            <v xml:space="preserve"> ========</v>
          </cell>
          <cell r="F274" t="str">
            <v xml:space="preserve"> ========</v>
          </cell>
          <cell r="G274" t="str">
            <v xml:space="preserve"> ========</v>
          </cell>
          <cell r="H274" t="str">
            <v xml:space="preserve"> ========</v>
          </cell>
          <cell r="I274" t="str">
            <v xml:space="preserve"> ========</v>
          </cell>
          <cell r="J274" t="str">
            <v xml:space="preserve"> ========</v>
          </cell>
          <cell r="K274" t="str">
            <v xml:space="preserve"> ========</v>
          </cell>
          <cell r="L274" t="str">
            <v xml:space="preserve"> ========</v>
          </cell>
          <cell r="M274" t="str">
            <v xml:space="preserve"> ========</v>
          </cell>
          <cell r="N274" t="str">
            <v xml:space="preserve"> ========</v>
          </cell>
          <cell r="O274" t="str">
            <v xml:space="preserve"> ========</v>
          </cell>
        </row>
        <row r="276">
          <cell r="A276" t="str">
            <v>SYSTEM OUTPUT (ADJUSTED FOR ACE, AE,</v>
          </cell>
          <cell r="C276">
            <v>3569.6</v>
          </cell>
          <cell r="D276">
            <v>3340.4</v>
          </cell>
          <cell r="E276">
            <v>3311</v>
          </cell>
          <cell r="F276">
            <v>2817.8</v>
          </cell>
          <cell r="G276">
            <v>2754.3</v>
          </cell>
          <cell r="H276">
            <v>2872</v>
          </cell>
          <cell r="I276">
            <v>3218</v>
          </cell>
          <cell r="J276">
            <v>3157</v>
          </cell>
          <cell r="K276">
            <v>2780</v>
          </cell>
          <cell r="L276">
            <v>2912</v>
          </cell>
          <cell r="M276">
            <v>3048</v>
          </cell>
          <cell r="N276">
            <v>3591</v>
          </cell>
          <cell r="O276">
            <v>37371</v>
          </cell>
        </row>
        <row r="277">
          <cell r="A277" t="str">
            <v xml:space="preserve">                AND BG&amp;E LOSSES)</v>
          </cell>
        </row>
        <row r="278">
          <cell r="A278" t="str">
            <v xml:space="preserve">   (SEE PAGES 20 AND 21 FOR BG&amp;E LOSSES</v>
          </cell>
        </row>
        <row r="279">
          <cell r="A279" t="str">
            <v xml:space="preserve">     AND LOSSES FROM COAL SALES TO ACE)</v>
          </cell>
        </row>
        <row r="280">
          <cell r="A280" t="str">
            <v>Losses</v>
          </cell>
          <cell r="B280">
            <v>1.0780000000000001</v>
          </cell>
        </row>
        <row r="281">
          <cell r="A281" t="str">
            <v>PA CHOICE LOAD OUT</v>
          </cell>
          <cell r="B281">
            <v>22073</v>
          </cell>
          <cell r="C281">
            <v>2272.819558010222</v>
          </cell>
          <cell r="D281">
            <v>2126.8843712397315</v>
          </cell>
          <cell r="E281">
            <v>2108.1649362874955</v>
          </cell>
          <cell r="F281">
            <v>1794.1368642316238</v>
          </cell>
          <cell r="G281">
            <v>1753.705431596693</v>
          </cell>
          <cell r="H281">
            <v>1828.6468429530921</v>
          </cell>
          <cell r="I281">
            <v>2048.9503971528725</v>
          </cell>
          <cell r="J281">
            <v>2010.1107532043568</v>
          </cell>
          <cell r="K281">
            <v>1770.0690192930349</v>
          </cell>
          <cell r="L281">
            <v>1854.1154619357258</v>
          </cell>
          <cell r="M281">
            <v>1940.70876647668</v>
          </cell>
          <cell r="N281">
            <v>2286.4452691659308</v>
          </cell>
          <cell r="O281">
            <v>23794.757671547461</v>
          </cell>
        </row>
        <row r="282">
          <cell r="A282" t="str">
            <v>PP&amp;L PROVIDER OF LAST RESORT</v>
          </cell>
          <cell r="B282">
            <v>12526</v>
          </cell>
          <cell r="C282">
            <v>1289.7810802172808</v>
          </cell>
          <cell r="D282">
            <v>1206.9656881325095</v>
          </cell>
          <cell r="E282">
            <v>1196.3427713467661</v>
          </cell>
          <cell r="F282">
            <v>1018.1379224104253</v>
          </cell>
          <cell r="G282">
            <v>995.19386744802136</v>
          </cell>
          <cell r="H282">
            <v>1037.7216669610127</v>
          </cell>
          <cell r="I282">
            <v>1162.7396672285997</v>
          </cell>
          <cell r="J282">
            <v>1140.6989215166841</v>
          </cell>
          <cell r="K282">
            <v>1004.4798865430415</v>
          </cell>
          <cell r="L282">
            <v>1052.1746149688263</v>
          </cell>
          <cell r="M282">
            <v>1101.3146381953923</v>
          </cell>
          <cell r="N282">
            <v>1297.5134074014611</v>
          </cell>
          <cell r="O282">
            <v>13503.064132370018</v>
          </cell>
        </row>
        <row r="284">
          <cell r="A284" t="str">
            <v>NEW SYSTEM OUTPUT (ADJ. FOR ACE, AE,</v>
          </cell>
          <cell r="C284">
            <v>2586.5615222070587</v>
          </cell>
          <cell r="D284">
            <v>2420.4813168927781</v>
          </cell>
          <cell r="E284">
            <v>2399.1778350592704</v>
          </cell>
          <cell r="F284">
            <v>2041.8010581788017</v>
          </cell>
          <cell r="G284">
            <v>1995.7884358513286</v>
          </cell>
          <cell r="H284">
            <v>2081.0748240079206</v>
          </cell>
          <cell r="I284">
            <v>2331.7892700757275</v>
          </cell>
          <cell r="J284">
            <v>2287.5881683123271</v>
          </cell>
          <cell r="K284">
            <v>2014.4108672500065</v>
          </cell>
          <cell r="L284">
            <v>2110.0591530331003</v>
          </cell>
          <cell r="M284">
            <v>2208.6058717187125</v>
          </cell>
          <cell r="N284">
            <v>2602.0681382355306</v>
          </cell>
          <cell r="O284">
            <v>27079.406460822567</v>
          </cell>
          <cell r="P284" t="str">
            <v>*</v>
          </cell>
        </row>
        <row r="285">
          <cell r="A285" t="str">
            <v>BG&amp;E, PA PILOT AND NJ PILOT)</v>
          </cell>
        </row>
        <row r="287">
          <cell r="A287" t="str">
            <v xml:space="preserve">* The system output forecast does not include Energy Plus Acquired Load (Per J. Schadt, J. Sipics, J. Polaha 10/2/98). </v>
          </cell>
        </row>
        <row r="296">
          <cell r="C296" t="str">
            <v xml:space="preserve">     TOTAL PP&amp;L UNIT GENERATION ECONOMICALLY DISPATCHED BY PJM PLUS LOADED SALES</v>
          </cell>
        </row>
        <row r="297">
          <cell r="C297" t="str">
            <v xml:space="preserve">    (EXCLUDES ADDITIONAL GENERATION FROM UNLOADED EQUIPMENT FOR TWO-PARTY SALES)</v>
          </cell>
          <cell r="L297" t="str">
            <v>CASE:2001 FORECAST</v>
          </cell>
          <cell r="P297" t="str">
            <v>7</v>
          </cell>
        </row>
        <row r="298">
          <cell r="C298" t="str">
            <v xml:space="preserve">                   </v>
          </cell>
          <cell r="L298">
            <v>36851</v>
          </cell>
        </row>
        <row r="299">
          <cell r="C299" t="str">
            <v xml:space="preserve">                                  (Millions of KWH)</v>
          </cell>
        </row>
        <row r="300">
          <cell r="A300" t="str">
            <v>TOTAL PP&amp;L PJM DISPATCHED GENERATION</v>
          </cell>
        </row>
        <row r="301">
          <cell r="A301" t="str">
            <v xml:space="preserve">  INCLUDING LOADED TWO-PARTY SALES</v>
          </cell>
          <cell r="C301" t="str">
            <v>JANUARY</v>
          </cell>
          <cell r="D301" t="str">
            <v>FEBRUARY</v>
          </cell>
          <cell r="E301" t="str">
            <v>MARCH</v>
          </cell>
          <cell r="F301" t="str">
            <v>APRIL</v>
          </cell>
          <cell r="G301" t="str">
            <v>MAY</v>
          </cell>
          <cell r="H301" t="str">
            <v>JUNE</v>
          </cell>
          <cell r="I301" t="str">
            <v>JULY</v>
          </cell>
          <cell r="J301" t="str">
            <v>AUGUST</v>
          </cell>
          <cell r="K301" t="str">
            <v>SEPTEMBER</v>
          </cell>
          <cell r="L301" t="str">
            <v>OCTOBER</v>
          </cell>
          <cell r="M301" t="str">
            <v>NOVEMBER</v>
          </cell>
          <cell r="N301" t="str">
            <v>DECEMBER</v>
          </cell>
          <cell r="O301" t="str">
            <v>TOTAL</v>
          </cell>
        </row>
        <row r="303">
          <cell r="A303" t="str">
            <v xml:space="preserve">    Brunner Is. #1</v>
          </cell>
          <cell r="C303">
            <v>185</v>
          </cell>
          <cell r="D303">
            <v>170</v>
          </cell>
          <cell r="E303">
            <v>180</v>
          </cell>
          <cell r="F303">
            <v>160</v>
          </cell>
          <cell r="G303">
            <v>128</v>
          </cell>
          <cell r="H303">
            <v>168</v>
          </cell>
          <cell r="I303">
            <v>185</v>
          </cell>
          <cell r="J303">
            <v>190</v>
          </cell>
          <cell r="K303">
            <v>156</v>
          </cell>
          <cell r="L303">
            <v>181.7</v>
          </cell>
          <cell r="M303">
            <v>97.3</v>
          </cell>
          <cell r="N303">
            <v>164.9</v>
          </cell>
          <cell r="O303">
            <v>1966</v>
          </cell>
        </row>
        <row r="304">
          <cell r="A304" t="str">
            <v xml:space="preserve">    Brunner Is. #2</v>
          </cell>
          <cell r="C304">
            <v>219</v>
          </cell>
          <cell r="D304">
            <v>200</v>
          </cell>
          <cell r="E304">
            <v>200</v>
          </cell>
          <cell r="F304">
            <v>170</v>
          </cell>
          <cell r="G304">
            <v>119</v>
          </cell>
          <cell r="H304">
            <v>186</v>
          </cell>
          <cell r="I304">
            <v>211</v>
          </cell>
          <cell r="J304">
            <v>220</v>
          </cell>
          <cell r="K304">
            <v>38.799999999999997</v>
          </cell>
          <cell r="L304">
            <v>17.100000000000001</v>
          </cell>
          <cell r="M304">
            <v>162.6</v>
          </cell>
          <cell r="N304">
            <v>191.7</v>
          </cell>
          <cell r="O304">
            <v>1935</v>
          </cell>
        </row>
        <row r="305">
          <cell r="A305" t="str">
            <v xml:space="preserve">    Brunner Is. #3</v>
          </cell>
          <cell r="C305">
            <v>410</v>
          </cell>
          <cell r="D305">
            <v>400</v>
          </cell>
          <cell r="E305">
            <v>460</v>
          </cell>
          <cell r="F305">
            <v>210</v>
          </cell>
          <cell r="G305">
            <v>310</v>
          </cell>
          <cell r="H305">
            <v>410</v>
          </cell>
          <cell r="I305">
            <v>430</v>
          </cell>
          <cell r="J305">
            <v>420</v>
          </cell>
          <cell r="K305">
            <v>330</v>
          </cell>
          <cell r="L305">
            <v>324.39999999999998</v>
          </cell>
          <cell r="M305">
            <v>237.3</v>
          </cell>
          <cell r="N305">
            <v>391.1</v>
          </cell>
          <cell r="O305">
            <v>4333</v>
          </cell>
        </row>
        <row r="307">
          <cell r="A307" t="str">
            <v xml:space="preserve">        TOTAL</v>
          </cell>
          <cell r="C307">
            <v>814</v>
          </cell>
          <cell r="D307">
            <v>770</v>
          </cell>
          <cell r="E307">
            <v>840</v>
          </cell>
          <cell r="F307">
            <v>540</v>
          </cell>
          <cell r="G307">
            <v>557</v>
          </cell>
          <cell r="H307">
            <v>764</v>
          </cell>
          <cell r="I307">
            <v>826</v>
          </cell>
          <cell r="J307">
            <v>830</v>
          </cell>
          <cell r="K307">
            <v>524.79999999999995</v>
          </cell>
          <cell r="L307">
            <v>523.19999999999993</v>
          </cell>
          <cell r="M307">
            <v>497.2</v>
          </cell>
          <cell r="N307">
            <v>747.7</v>
          </cell>
          <cell r="O307">
            <v>8234</v>
          </cell>
        </row>
        <row r="309">
          <cell r="A309" t="str">
            <v xml:space="preserve">    Martins Creek #1</v>
          </cell>
          <cell r="C309">
            <v>399.8</v>
          </cell>
          <cell r="D309">
            <v>381.7</v>
          </cell>
          <cell r="E309">
            <v>385</v>
          </cell>
          <cell r="F309">
            <v>0</v>
          </cell>
          <cell r="G309">
            <v>121</v>
          </cell>
          <cell r="H309">
            <v>430</v>
          </cell>
          <cell r="I309">
            <v>466.8</v>
          </cell>
          <cell r="J309">
            <v>456.8</v>
          </cell>
          <cell r="K309">
            <v>385.3</v>
          </cell>
          <cell r="L309">
            <v>388</v>
          </cell>
          <cell r="M309">
            <v>288.8</v>
          </cell>
          <cell r="N309">
            <v>385.4</v>
          </cell>
          <cell r="O309">
            <v>4089</v>
          </cell>
        </row>
        <row r="310">
          <cell r="A310" t="str">
            <v xml:space="preserve">    Martins Creek #2</v>
          </cell>
          <cell r="C310">
            <v>416.2</v>
          </cell>
          <cell r="D310">
            <v>385</v>
          </cell>
          <cell r="E310">
            <v>304</v>
          </cell>
          <cell r="F310">
            <v>395</v>
          </cell>
          <cell r="G310">
            <v>375</v>
          </cell>
          <cell r="H310">
            <v>430</v>
          </cell>
          <cell r="I310">
            <v>470.8</v>
          </cell>
          <cell r="J310">
            <v>459.6</v>
          </cell>
          <cell r="K310">
            <v>387.9</v>
          </cell>
          <cell r="L310">
            <v>298</v>
          </cell>
          <cell r="M310">
            <v>385</v>
          </cell>
          <cell r="N310">
            <v>404.5</v>
          </cell>
          <cell r="O310">
            <v>4711</v>
          </cell>
        </row>
        <row r="312">
          <cell r="A312" t="str">
            <v xml:space="preserve">        TOTAL</v>
          </cell>
          <cell r="C312">
            <v>816</v>
          </cell>
          <cell r="D312">
            <v>766.7</v>
          </cell>
          <cell r="E312">
            <v>689</v>
          </cell>
          <cell r="F312">
            <v>395</v>
          </cell>
          <cell r="G312">
            <v>496</v>
          </cell>
          <cell r="H312">
            <v>860</v>
          </cell>
          <cell r="I312">
            <v>937.6</v>
          </cell>
          <cell r="J312">
            <v>916.40000000000009</v>
          </cell>
          <cell r="K312">
            <v>773.2</v>
          </cell>
          <cell r="L312">
            <v>686</v>
          </cell>
          <cell r="M312">
            <v>673.8</v>
          </cell>
          <cell r="N312">
            <v>789.9</v>
          </cell>
          <cell r="O312">
            <v>8800</v>
          </cell>
        </row>
        <row r="314">
          <cell r="A314" t="str">
            <v xml:space="preserve">    Sunbury #1-2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</row>
        <row r="315">
          <cell r="A315" t="str">
            <v xml:space="preserve">    Sunbury #3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</row>
        <row r="316">
          <cell r="A316" t="str">
            <v xml:space="preserve">    Sunbury #4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</row>
        <row r="318">
          <cell r="A318" t="str">
            <v xml:space="preserve">        TOTAL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</row>
        <row r="320">
          <cell r="A320" t="str">
            <v xml:space="preserve">    Holtwood #17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2">
          <cell r="A322" t="str">
            <v xml:space="preserve">    Keystone #1 (PL Share)</v>
          </cell>
          <cell r="C322">
            <v>69</v>
          </cell>
          <cell r="D322">
            <v>64</v>
          </cell>
          <cell r="E322">
            <v>69</v>
          </cell>
          <cell r="F322">
            <v>66</v>
          </cell>
          <cell r="G322">
            <v>69</v>
          </cell>
          <cell r="H322">
            <v>66</v>
          </cell>
          <cell r="I322">
            <v>69</v>
          </cell>
          <cell r="J322">
            <v>69</v>
          </cell>
          <cell r="K322">
            <v>66</v>
          </cell>
          <cell r="L322">
            <v>69</v>
          </cell>
          <cell r="M322">
            <v>66</v>
          </cell>
          <cell r="N322">
            <v>69</v>
          </cell>
          <cell r="O322">
            <v>811</v>
          </cell>
        </row>
        <row r="323">
          <cell r="A323" t="str">
            <v xml:space="preserve">    Keystone #2 (PL Share)</v>
          </cell>
          <cell r="C323">
            <v>69</v>
          </cell>
          <cell r="D323">
            <v>64</v>
          </cell>
          <cell r="E323">
            <v>69</v>
          </cell>
          <cell r="F323">
            <v>48.7</v>
          </cell>
          <cell r="G323">
            <v>0</v>
          </cell>
          <cell r="H323">
            <v>66</v>
          </cell>
          <cell r="I323">
            <v>69</v>
          </cell>
          <cell r="J323">
            <v>69</v>
          </cell>
          <cell r="K323">
            <v>66</v>
          </cell>
          <cell r="L323">
            <v>69</v>
          </cell>
          <cell r="M323">
            <v>66</v>
          </cell>
          <cell r="N323">
            <v>69</v>
          </cell>
          <cell r="O323">
            <v>725</v>
          </cell>
        </row>
        <row r="325">
          <cell r="A325" t="str">
            <v xml:space="preserve">        TOTAL</v>
          </cell>
          <cell r="C325">
            <v>138</v>
          </cell>
          <cell r="D325">
            <v>128</v>
          </cell>
          <cell r="E325">
            <v>138</v>
          </cell>
          <cell r="F325">
            <v>114.7</v>
          </cell>
          <cell r="G325">
            <v>69</v>
          </cell>
          <cell r="H325">
            <v>132</v>
          </cell>
          <cell r="I325">
            <v>138</v>
          </cell>
          <cell r="J325">
            <v>138</v>
          </cell>
          <cell r="K325">
            <v>132</v>
          </cell>
          <cell r="L325">
            <v>138</v>
          </cell>
          <cell r="M325">
            <v>132</v>
          </cell>
          <cell r="N325">
            <v>138</v>
          </cell>
          <cell r="O325">
            <v>1536</v>
          </cell>
        </row>
        <row r="327">
          <cell r="A327" t="str">
            <v xml:space="preserve">    Conemaugh #1 (PL Share)</v>
          </cell>
          <cell r="C327">
            <v>84.4</v>
          </cell>
          <cell r="D327">
            <v>78.900000000000006</v>
          </cell>
          <cell r="E327">
            <v>84.4</v>
          </cell>
          <cell r="F327">
            <v>81.599999999999994</v>
          </cell>
          <cell r="G327">
            <v>84.4</v>
          </cell>
          <cell r="H327">
            <v>81.599999999999994</v>
          </cell>
          <cell r="I327">
            <v>84.4</v>
          </cell>
          <cell r="J327">
            <v>84.4</v>
          </cell>
          <cell r="K327">
            <v>21.8</v>
          </cell>
          <cell r="L327">
            <v>0</v>
          </cell>
          <cell r="M327">
            <v>27.2</v>
          </cell>
          <cell r="N327">
            <v>84.4</v>
          </cell>
          <cell r="O327">
            <v>798</v>
          </cell>
        </row>
        <row r="328">
          <cell r="A328" t="str">
            <v xml:space="preserve">    Conemaugh #2 (PL Share)</v>
          </cell>
          <cell r="C328">
            <v>84.1</v>
          </cell>
          <cell r="D328">
            <v>78.900000000000006</v>
          </cell>
          <cell r="E328">
            <v>84.4</v>
          </cell>
          <cell r="F328">
            <v>81.599999999999994</v>
          </cell>
          <cell r="G328">
            <v>84.4</v>
          </cell>
          <cell r="H328">
            <v>81.599999999999994</v>
          </cell>
          <cell r="I328">
            <v>84.4</v>
          </cell>
          <cell r="J328">
            <v>84.4</v>
          </cell>
          <cell r="K328">
            <v>81.599999999999994</v>
          </cell>
          <cell r="L328">
            <v>84.4</v>
          </cell>
          <cell r="M328">
            <v>81.599999999999994</v>
          </cell>
          <cell r="N328">
            <v>64.5</v>
          </cell>
          <cell r="O328">
            <v>976</v>
          </cell>
        </row>
        <row r="330">
          <cell r="A330" t="str">
            <v xml:space="preserve">        TOTAL</v>
          </cell>
          <cell r="C330">
            <v>168.5</v>
          </cell>
          <cell r="D330">
            <v>157.80000000000001</v>
          </cell>
          <cell r="E330">
            <v>168.8</v>
          </cell>
          <cell r="F330">
            <v>163.19999999999999</v>
          </cell>
          <cell r="G330">
            <v>168.8</v>
          </cell>
          <cell r="H330">
            <v>163.19999999999999</v>
          </cell>
          <cell r="I330">
            <v>168.8</v>
          </cell>
          <cell r="J330">
            <v>168.8</v>
          </cell>
          <cell r="K330">
            <v>103.39999999999999</v>
          </cell>
          <cell r="L330">
            <v>84.4</v>
          </cell>
          <cell r="M330">
            <v>108.8</v>
          </cell>
          <cell r="N330">
            <v>148.9</v>
          </cell>
          <cell r="O330">
            <v>1773</v>
          </cell>
        </row>
        <row r="332">
          <cell r="A332" t="str">
            <v xml:space="preserve">    Montour #1</v>
          </cell>
          <cell r="C332">
            <v>399.8</v>
          </cell>
          <cell r="D332">
            <v>381.7</v>
          </cell>
          <cell r="E332">
            <v>385</v>
          </cell>
          <cell r="F332">
            <v>0</v>
          </cell>
          <cell r="G332">
            <v>121</v>
          </cell>
          <cell r="H332">
            <v>430</v>
          </cell>
          <cell r="I332">
            <v>466.8</v>
          </cell>
          <cell r="J332">
            <v>456.8</v>
          </cell>
          <cell r="K332">
            <v>385.3</v>
          </cell>
          <cell r="L332">
            <v>388</v>
          </cell>
          <cell r="M332">
            <v>288.75</v>
          </cell>
          <cell r="N332">
            <v>385.4</v>
          </cell>
          <cell r="O332">
            <v>4089</v>
          </cell>
        </row>
        <row r="333">
          <cell r="A333" t="str">
            <v xml:space="preserve">    Montour #2</v>
          </cell>
          <cell r="C333">
            <v>416.2</v>
          </cell>
          <cell r="D333">
            <v>385</v>
          </cell>
          <cell r="E333">
            <v>304</v>
          </cell>
          <cell r="F333">
            <v>395</v>
          </cell>
          <cell r="G333">
            <v>375</v>
          </cell>
          <cell r="H333">
            <v>430</v>
          </cell>
          <cell r="I333">
            <v>470.8</v>
          </cell>
          <cell r="J333">
            <v>459.6</v>
          </cell>
          <cell r="K333">
            <v>387.9</v>
          </cell>
          <cell r="L333">
            <v>298</v>
          </cell>
          <cell r="M333">
            <v>385</v>
          </cell>
          <cell r="N333">
            <v>404.5</v>
          </cell>
          <cell r="O333">
            <v>4711</v>
          </cell>
        </row>
        <row r="335">
          <cell r="A335" t="str">
            <v xml:space="preserve">        TOTAL</v>
          </cell>
          <cell r="C335">
            <v>816</v>
          </cell>
          <cell r="D335">
            <v>766.7</v>
          </cell>
          <cell r="E335">
            <v>689</v>
          </cell>
          <cell r="F335">
            <v>395</v>
          </cell>
          <cell r="G335">
            <v>496</v>
          </cell>
          <cell r="H335">
            <v>860</v>
          </cell>
          <cell r="I335">
            <v>937.6</v>
          </cell>
          <cell r="J335">
            <v>916.40000000000009</v>
          </cell>
          <cell r="K335">
            <v>773.2</v>
          </cell>
          <cell r="L335">
            <v>686</v>
          </cell>
          <cell r="M335">
            <v>673.8</v>
          </cell>
          <cell r="N335">
            <v>789.9</v>
          </cell>
          <cell r="O335">
            <v>8800</v>
          </cell>
        </row>
        <row r="336">
          <cell r="C336" t="str">
            <v xml:space="preserve"> =========</v>
          </cell>
          <cell r="D336" t="str">
            <v xml:space="preserve"> =========</v>
          </cell>
          <cell r="E336" t="str">
            <v xml:space="preserve"> =========</v>
          </cell>
          <cell r="F336" t="str">
            <v xml:space="preserve"> =========</v>
          </cell>
          <cell r="G336" t="str">
            <v xml:space="preserve"> =========</v>
          </cell>
          <cell r="H336" t="str">
            <v xml:space="preserve"> =========</v>
          </cell>
          <cell r="I336" t="str">
            <v xml:space="preserve"> =========</v>
          </cell>
          <cell r="J336" t="str">
            <v xml:space="preserve"> =========</v>
          </cell>
          <cell r="K336" t="str">
            <v xml:space="preserve"> =========</v>
          </cell>
          <cell r="L336" t="str">
            <v xml:space="preserve"> =========</v>
          </cell>
          <cell r="M336" t="str">
            <v xml:space="preserve"> =========</v>
          </cell>
          <cell r="N336" t="str">
            <v xml:space="preserve"> =========</v>
          </cell>
          <cell r="O336" t="str">
            <v xml:space="preserve"> =========</v>
          </cell>
        </row>
        <row r="337">
          <cell r="A337" t="str">
            <v xml:space="preserve"> TOTAL COAL FIRED</v>
          </cell>
          <cell r="C337">
            <v>2752.5</v>
          </cell>
          <cell r="D337">
            <v>2589.1999999999998</v>
          </cell>
          <cell r="E337">
            <v>2524.8000000000002</v>
          </cell>
          <cell r="F337">
            <v>1607.9</v>
          </cell>
          <cell r="G337">
            <v>1786.8</v>
          </cell>
          <cell r="H337">
            <v>2779.2</v>
          </cell>
          <cell r="I337">
            <v>3008</v>
          </cell>
          <cell r="J337">
            <v>2969.6000000000004</v>
          </cell>
          <cell r="K337">
            <v>2306.6000000000004</v>
          </cell>
          <cell r="L337">
            <v>2117.6000000000004</v>
          </cell>
          <cell r="M337">
            <v>2085.6</v>
          </cell>
          <cell r="N337">
            <v>2614.4</v>
          </cell>
          <cell r="O337">
            <v>29142</v>
          </cell>
        </row>
        <row r="339">
          <cell r="A339" t="str">
            <v xml:space="preserve">    Martins Creek #3</v>
          </cell>
          <cell r="C339">
            <v>47.9</v>
          </cell>
          <cell r="D339">
            <v>47.9</v>
          </cell>
          <cell r="E339">
            <v>17.399999999999999</v>
          </cell>
          <cell r="F339">
            <v>11.9</v>
          </cell>
          <cell r="G339">
            <v>36.6</v>
          </cell>
          <cell r="H339">
            <v>125.1</v>
          </cell>
          <cell r="I339">
            <v>200.2</v>
          </cell>
          <cell r="J339">
            <v>200.2</v>
          </cell>
          <cell r="K339">
            <v>73.2</v>
          </cell>
          <cell r="L339">
            <v>0</v>
          </cell>
          <cell r="M339">
            <v>17.399999999999999</v>
          </cell>
          <cell r="N339">
            <v>40.299999999999997</v>
          </cell>
          <cell r="O339">
            <v>818</v>
          </cell>
        </row>
        <row r="340">
          <cell r="A340" t="str">
            <v xml:space="preserve">    Martins Creek #4</v>
          </cell>
          <cell r="C340">
            <v>47.9</v>
          </cell>
          <cell r="D340">
            <v>47.9</v>
          </cell>
          <cell r="E340">
            <v>17.399999999999999</v>
          </cell>
          <cell r="F340">
            <v>11.9</v>
          </cell>
          <cell r="G340">
            <v>36.6</v>
          </cell>
          <cell r="H340">
            <v>125.1</v>
          </cell>
          <cell r="I340">
            <v>200.2</v>
          </cell>
          <cell r="J340">
            <v>200.2</v>
          </cell>
          <cell r="K340">
            <v>73.2</v>
          </cell>
          <cell r="L340">
            <v>32.299999999999997</v>
          </cell>
          <cell r="M340">
            <v>17.399999999999999</v>
          </cell>
          <cell r="N340">
            <v>40.299999999999997</v>
          </cell>
          <cell r="O340">
            <v>850</v>
          </cell>
        </row>
        <row r="342">
          <cell r="A342" t="str">
            <v xml:space="preserve"> TOTAL HEAVY OIL FIRED</v>
          </cell>
          <cell r="C342">
            <v>95.8</v>
          </cell>
          <cell r="D342">
            <v>95.8</v>
          </cell>
          <cell r="E342">
            <v>34.799999999999997</v>
          </cell>
          <cell r="F342">
            <v>23.8</v>
          </cell>
          <cell r="G342">
            <v>73.2</v>
          </cell>
          <cell r="H342">
            <v>250.2</v>
          </cell>
          <cell r="I342">
            <v>400.4</v>
          </cell>
          <cell r="J342">
            <v>400.4</v>
          </cell>
          <cell r="K342">
            <v>146.4</v>
          </cell>
          <cell r="L342">
            <v>32.299999999999997</v>
          </cell>
          <cell r="M342">
            <v>34.799999999999997</v>
          </cell>
          <cell r="N342">
            <v>80.599999999999994</v>
          </cell>
          <cell r="O342">
            <v>1669</v>
          </cell>
        </row>
        <row r="344">
          <cell r="A344" t="str">
            <v xml:space="preserve">    Susquehanna #1 (PL 90% Share)</v>
          </cell>
          <cell r="C344">
            <v>713.1</v>
          </cell>
          <cell r="D344">
            <v>644.1</v>
          </cell>
          <cell r="E344">
            <v>713.1</v>
          </cell>
          <cell r="F344">
            <v>690.1</v>
          </cell>
          <cell r="G344">
            <v>447.2</v>
          </cell>
          <cell r="H344">
            <v>690.1</v>
          </cell>
          <cell r="I344">
            <v>713.1</v>
          </cell>
          <cell r="J344">
            <v>713.1</v>
          </cell>
          <cell r="K344">
            <v>690.1</v>
          </cell>
          <cell r="L344">
            <v>713.1</v>
          </cell>
          <cell r="M344">
            <v>690.1</v>
          </cell>
          <cell r="N344">
            <v>713.1</v>
          </cell>
          <cell r="O344">
            <v>8130</v>
          </cell>
        </row>
        <row r="345">
          <cell r="A345" t="str">
            <v xml:space="preserve">    Susquehanna #2 (PL 90% Share)</v>
          </cell>
          <cell r="C345">
            <v>715</v>
          </cell>
          <cell r="D345">
            <v>636.79999999999995</v>
          </cell>
          <cell r="E345">
            <v>176.2</v>
          </cell>
          <cell r="F345">
            <v>41.4</v>
          </cell>
          <cell r="G345">
            <v>710.9</v>
          </cell>
          <cell r="H345">
            <v>698.8</v>
          </cell>
          <cell r="I345">
            <v>722.1</v>
          </cell>
          <cell r="J345">
            <v>722.1</v>
          </cell>
          <cell r="K345">
            <v>698.8</v>
          </cell>
          <cell r="L345">
            <v>722.1</v>
          </cell>
          <cell r="M345">
            <v>698.8</v>
          </cell>
          <cell r="N345">
            <v>722.1</v>
          </cell>
          <cell r="O345">
            <v>7265</v>
          </cell>
        </row>
        <row r="347">
          <cell r="A347" t="str">
            <v xml:space="preserve"> TOTAL PL SHARE NUCLEAR</v>
          </cell>
          <cell r="C347">
            <v>1428.1</v>
          </cell>
          <cell r="D347">
            <v>1280.9000000000001</v>
          </cell>
          <cell r="E347">
            <v>889.3</v>
          </cell>
          <cell r="F347">
            <v>731.5</v>
          </cell>
          <cell r="G347">
            <v>1158.0999999999999</v>
          </cell>
          <cell r="H347">
            <v>1388.9</v>
          </cell>
          <cell r="I347">
            <v>1435.2</v>
          </cell>
          <cell r="J347">
            <v>1435.2</v>
          </cell>
          <cell r="K347">
            <v>1388.9</v>
          </cell>
          <cell r="L347">
            <v>1435.2</v>
          </cell>
          <cell r="M347">
            <v>1388.9</v>
          </cell>
          <cell r="N347">
            <v>1435.2</v>
          </cell>
          <cell r="O347">
            <v>15395</v>
          </cell>
        </row>
        <row r="349">
          <cell r="A349" t="str">
            <v xml:space="preserve"> COMBUSTION TURBINES</v>
          </cell>
          <cell r="C349">
            <v>0.5</v>
          </cell>
          <cell r="D349">
            <v>0.9</v>
          </cell>
          <cell r="E349">
            <v>0.1</v>
          </cell>
          <cell r="F349">
            <v>0.2</v>
          </cell>
          <cell r="G349">
            <v>0.5</v>
          </cell>
          <cell r="H349">
            <v>0.5</v>
          </cell>
          <cell r="I349">
            <v>5</v>
          </cell>
          <cell r="J349">
            <v>1.6</v>
          </cell>
          <cell r="K349">
            <v>2.4</v>
          </cell>
          <cell r="L349">
            <v>0.2</v>
          </cell>
          <cell r="M349">
            <v>0.2</v>
          </cell>
          <cell r="N349">
            <v>0.2</v>
          </cell>
          <cell r="O349">
            <v>12</v>
          </cell>
        </row>
        <row r="350">
          <cell r="A350" t="str">
            <v xml:space="preserve"> </v>
          </cell>
        </row>
        <row r="351">
          <cell r="A351" t="str">
            <v xml:space="preserve"> DIESELS</v>
          </cell>
          <cell r="C351">
            <v>0.1</v>
          </cell>
          <cell r="D351">
            <v>0.1</v>
          </cell>
          <cell r="E351">
            <v>0.1</v>
          </cell>
          <cell r="F351">
            <v>0.1</v>
          </cell>
          <cell r="G351">
            <v>0.2</v>
          </cell>
          <cell r="H351">
            <v>0.2</v>
          </cell>
          <cell r="I351">
            <v>0.1</v>
          </cell>
          <cell r="J351">
            <v>0.1</v>
          </cell>
          <cell r="K351">
            <v>0.1</v>
          </cell>
          <cell r="L351">
            <v>0.1</v>
          </cell>
          <cell r="M351">
            <v>0.1</v>
          </cell>
          <cell r="N351">
            <v>0.1</v>
          </cell>
          <cell r="O351">
            <v>1</v>
          </cell>
        </row>
        <row r="353">
          <cell r="A353" t="str">
            <v xml:space="preserve">    Holtwood Hydro</v>
          </cell>
          <cell r="C353">
            <v>53</v>
          </cell>
          <cell r="D353">
            <v>52</v>
          </cell>
          <cell r="E353">
            <v>70</v>
          </cell>
          <cell r="F353">
            <v>67</v>
          </cell>
          <cell r="G353">
            <v>65</v>
          </cell>
          <cell r="H353">
            <v>48</v>
          </cell>
          <cell r="I353">
            <v>36</v>
          </cell>
          <cell r="J353">
            <v>28</v>
          </cell>
          <cell r="K353">
            <v>25.3</v>
          </cell>
          <cell r="L353">
            <v>31</v>
          </cell>
          <cell r="M353">
            <v>45</v>
          </cell>
          <cell r="N353">
            <v>54</v>
          </cell>
          <cell r="O353">
            <v>574</v>
          </cell>
        </row>
        <row r="354">
          <cell r="A354" t="str">
            <v xml:space="preserve">    Wallenpaupack</v>
          </cell>
          <cell r="C354">
            <v>8.1999999999999993</v>
          </cell>
          <cell r="D354">
            <v>7.4</v>
          </cell>
          <cell r="E354">
            <v>7.3</v>
          </cell>
          <cell r="F354">
            <v>8.3000000000000007</v>
          </cell>
          <cell r="G354">
            <v>6.2</v>
          </cell>
          <cell r="H354">
            <v>6.7</v>
          </cell>
          <cell r="I354">
            <v>6.3</v>
          </cell>
          <cell r="J354">
            <v>5.7</v>
          </cell>
          <cell r="K354">
            <v>5.9</v>
          </cell>
          <cell r="L354">
            <v>5.0999999999999996</v>
          </cell>
          <cell r="M354">
            <v>4.7</v>
          </cell>
          <cell r="N354">
            <v>6.6</v>
          </cell>
          <cell r="O354">
            <v>78</v>
          </cell>
        </row>
        <row r="356">
          <cell r="A356" t="str">
            <v xml:space="preserve"> TOTAL HYDRO</v>
          </cell>
          <cell r="C356">
            <v>61.2</v>
          </cell>
          <cell r="D356">
            <v>59.4</v>
          </cell>
          <cell r="E356">
            <v>77.3</v>
          </cell>
          <cell r="F356">
            <v>75.3</v>
          </cell>
          <cell r="G356">
            <v>71.2</v>
          </cell>
          <cell r="H356">
            <v>54.7</v>
          </cell>
          <cell r="I356">
            <v>42.3</v>
          </cell>
          <cell r="J356">
            <v>33.700000000000003</v>
          </cell>
          <cell r="K356">
            <v>31.200000000000003</v>
          </cell>
          <cell r="L356">
            <v>36.1</v>
          </cell>
          <cell r="M356">
            <v>49.7</v>
          </cell>
          <cell r="N356">
            <v>60.6</v>
          </cell>
          <cell r="O356">
            <v>653</v>
          </cell>
        </row>
        <row r="357">
          <cell r="C357" t="str">
            <v xml:space="preserve"> ========</v>
          </cell>
          <cell r="D357" t="str">
            <v xml:space="preserve"> ========</v>
          </cell>
          <cell r="E357" t="str">
            <v xml:space="preserve"> ========</v>
          </cell>
          <cell r="F357" t="str">
            <v xml:space="preserve"> ========</v>
          </cell>
          <cell r="G357" t="str">
            <v xml:space="preserve"> ========</v>
          </cell>
          <cell r="H357" t="str">
            <v xml:space="preserve"> ========</v>
          </cell>
          <cell r="I357" t="str">
            <v xml:space="preserve"> ========</v>
          </cell>
          <cell r="J357" t="str">
            <v xml:space="preserve"> ========</v>
          </cell>
          <cell r="K357" t="str">
            <v xml:space="preserve"> ========</v>
          </cell>
          <cell r="L357" t="str">
            <v xml:space="preserve"> ========</v>
          </cell>
          <cell r="M357" t="str">
            <v xml:space="preserve"> ========</v>
          </cell>
          <cell r="N357" t="str">
            <v xml:space="preserve"> ========</v>
          </cell>
          <cell r="O357" t="str">
            <v xml:space="preserve"> =========</v>
          </cell>
        </row>
        <row r="358">
          <cell r="A358" t="str">
            <v xml:space="preserve">       TOTAL GENERATION</v>
          </cell>
          <cell r="C358">
            <v>4338.2</v>
          </cell>
          <cell r="D358">
            <v>4026.3</v>
          </cell>
          <cell r="E358">
            <v>3526.4000000000005</v>
          </cell>
          <cell r="F358">
            <v>2438.7999999999997</v>
          </cell>
          <cell r="G358">
            <v>3089.9999999999995</v>
          </cell>
          <cell r="H358">
            <v>4473.6999999999989</v>
          </cell>
          <cell r="I358">
            <v>4891.0000000000009</v>
          </cell>
          <cell r="J358">
            <v>4840.6000000000004</v>
          </cell>
          <cell r="K358">
            <v>3875.6</v>
          </cell>
          <cell r="L358">
            <v>3621.5</v>
          </cell>
          <cell r="M358">
            <v>3559.2999999999997</v>
          </cell>
          <cell r="N358">
            <v>4191.1000000000004</v>
          </cell>
          <cell r="O358">
            <v>46873</v>
          </cell>
        </row>
        <row r="360">
          <cell r="F360" t="str">
            <v>PROJECTED TOTAL FOSSIL FUEL CONSUMPTION</v>
          </cell>
          <cell r="L360" t="str">
            <v>CASE:2001 FORECAST</v>
          </cell>
          <cell r="P360" t="str">
            <v>8</v>
          </cell>
        </row>
        <row r="361">
          <cell r="A361" t="str">
            <v>FUEL RATES ARE CALCULATED FROM THE PPD MONTHLY REPORT</v>
          </cell>
          <cell r="F361" t="str">
            <v xml:space="preserve">                  </v>
          </cell>
          <cell r="L361">
            <v>36851</v>
          </cell>
        </row>
        <row r="362">
          <cell r="A362" t="str">
            <v>% FUEL MIX MUST BE TAKEN INTO CONSIDERATION.</v>
          </cell>
          <cell r="F362" t="str">
            <v>(1000 TONS / 1000 BBLS)</v>
          </cell>
        </row>
        <row r="363">
          <cell r="B363" t="str">
            <v>FUEL</v>
          </cell>
        </row>
        <row r="364">
          <cell r="A364" t="str">
            <v xml:space="preserve"> COAL CONSUMPTION</v>
          </cell>
          <cell r="B364" t="str">
            <v>RATE</v>
          </cell>
          <cell r="C364" t="str">
            <v>JANUARY</v>
          </cell>
          <cell r="D364" t="str">
            <v>FEBRUARY</v>
          </cell>
          <cell r="E364" t="str">
            <v>MARCH</v>
          </cell>
          <cell r="F364" t="str">
            <v>APRIL</v>
          </cell>
          <cell r="G364" t="str">
            <v>MAY</v>
          </cell>
          <cell r="H364" t="str">
            <v>JUNE</v>
          </cell>
          <cell r="I364" t="str">
            <v>JULY</v>
          </cell>
          <cell r="J364" t="str">
            <v>AUGUST</v>
          </cell>
          <cell r="K364" t="str">
            <v>SEPTEMBER</v>
          </cell>
          <cell r="L364" t="str">
            <v>OCTOBER</v>
          </cell>
          <cell r="M364" t="str">
            <v>NOVEMBER</v>
          </cell>
          <cell r="N364" t="str">
            <v>DECEMBER</v>
          </cell>
          <cell r="O364" t="str">
            <v>TOTAL</v>
          </cell>
        </row>
        <row r="366">
          <cell r="A366" t="str">
            <v xml:space="preserve">    Brunner Is. #1  </v>
          </cell>
          <cell r="B366">
            <v>0.39500000000000002</v>
          </cell>
          <cell r="C366">
            <v>73.075000000000003</v>
          </cell>
          <cell r="D366">
            <v>67.150000000000006</v>
          </cell>
          <cell r="E366">
            <v>71.100000000000009</v>
          </cell>
          <cell r="F366">
            <v>63.2</v>
          </cell>
          <cell r="G366">
            <v>50.56</v>
          </cell>
          <cell r="H366">
            <v>66.36</v>
          </cell>
          <cell r="I366">
            <v>73.075000000000003</v>
          </cell>
          <cell r="J366">
            <v>75.05</v>
          </cell>
          <cell r="K366">
            <v>61.620000000000005</v>
          </cell>
          <cell r="L366">
            <v>71.771500000000003</v>
          </cell>
          <cell r="M366">
            <v>38.433500000000002</v>
          </cell>
          <cell r="N366">
            <v>65.135500000000008</v>
          </cell>
          <cell r="O366">
            <v>776</v>
          </cell>
        </row>
        <row r="367">
          <cell r="A367" t="str">
            <v xml:space="preserve">    Brunner Is. #2</v>
          </cell>
          <cell r="B367">
            <v>0.38</v>
          </cell>
          <cell r="C367">
            <v>83.22</v>
          </cell>
          <cell r="D367">
            <v>76</v>
          </cell>
          <cell r="E367">
            <v>76</v>
          </cell>
          <cell r="F367">
            <v>64.599999999999994</v>
          </cell>
          <cell r="G367">
            <v>45.22</v>
          </cell>
          <cell r="H367">
            <v>70.680000000000007</v>
          </cell>
          <cell r="I367">
            <v>80.180000000000007</v>
          </cell>
          <cell r="J367">
            <v>83.6</v>
          </cell>
          <cell r="K367">
            <v>14.744</v>
          </cell>
          <cell r="L367">
            <v>6.4980000000000002</v>
          </cell>
          <cell r="M367">
            <v>61.787999999999997</v>
          </cell>
          <cell r="N367">
            <v>72.846000000000004</v>
          </cell>
          <cell r="O367">
            <v>736</v>
          </cell>
        </row>
        <row r="368">
          <cell r="A368" t="str">
            <v xml:space="preserve">    Brunner Is. #3  </v>
          </cell>
          <cell r="B368">
            <v>0.375</v>
          </cell>
          <cell r="C368">
            <v>153.75</v>
          </cell>
          <cell r="D368">
            <v>150</v>
          </cell>
          <cell r="E368">
            <v>172.5</v>
          </cell>
          <cell r="F368">
            <v>78.75</v>
          </cell>
          <cell r="G368">
            <v>116.25</v>
          </cell>
          <cell r="H368">
            <v>153.75</v>
          </cell>
          <cell r="I368">
            <v>161.25</v>
          </cell>
          <cell r="J368">
            <v>157.5</v>
          </cell>
          <cell r="K368">
            <v>123.75</v>
          </cell>
          <cell r="L368">
            <v>121.64999999999999</v>
          </cell>
          <cell r="M368">
            <v>88.987500000000011</v>
          </cell>
          <cell r="N368">
            <v>146.66250000000002</v>
          </cell>
          <cell r="O368">
            <v>1627</v>
          </cell>
        </row>
        <row r="370">
          <cell r="A370" t="str">
            <v xml:space="preserve">        TOTAL</v>
          </cell>
          <cell r="C370">
            <v>310</v>
          </cell>
          <cell r="D370">
            <v>293</v>
          </cell>
          <cell r="E370">
            <v>320</v>
          </cell>
          <cell r="F370">
            <v>207</v>
          </cell>
          <cell r="G370">
            <v>212</v>
          </cell>
          <cell r="H370">
            <v>291</v>
          </cell>
          <cell r="I370">
            <v>314</v>
          </cell>
          <cell r="J370">
            <v>317</v>
          </cell>
          <cell r="K370">
            <v>201</v>
          </cell>
          <cell r="L370">
            <v>200</v>
          </cell>
          <cell r="M370">
            <v>189</v>
          </cell>
          <cell r="N370">
            <v>285</v>
          </cell>
          <cell r="O370">
            <v>3139</v>
          </cell>
        </row>
        <row r="372">
          <cell r="A372" t="str">
            <v xml:space="preserve">    Martins Creek #1 </v>
          </cell>
          <cell r="B372">
            <v>0.43</v>
          </cell>
          <cell r="C372">
            <v>171.91400000000002</v>
          </cell>
          <cell r="D372">
            <v>164.131</v>
          </cell>
          <cell r="E372">
            <v>165.55</v>
          </cell>
          <cell r="F372">
            <v>0</v>
          </cell>
          <cell r="G372">
            <v>52.03</v>
          </cell>
          <cell r="H372">
            <v>184.9</v>
          </cell>
          <cell r="I372">
            <v>200.72399999999999</v>
          </cell>
          <cell r="J372">
            <v>196.42400000000001</v>
          </cell>
          <cell r="K372">
            <v>165.679</v>
          </cell>
          <cell r="L372">
            <v>166.84</v>
          </cell>
          <cell r="M372">
            <v>124.184</v>
          </cell>
          <cell r="N372">
            <v>165.72199999999998</v>
          </cell>
          <cell r="O372">
            <v>1759</v>
          </cell>
        </row>
        <row r="373">
          <cell r="A373" t="str">
            <v xml:space="preserve">    Martins Creek #2 </v>
          </cell>
          <cell r="B373">
            <v>0.435</v>
          </cell>
          <cell r="C373">
            <v>181.047</v>
          </cell>
          <cell r="D373">
            <v>167.47499999999999</v>
          </cell>
          <cell r="E373">
            <v>132.24</v>
          </cell>
          <cell r="F373">
            <v>171.82499999999999</v>
          </cell>
          <cell r="G373">
            <v>163.125</v>
          </cell>
          <cell r="H373">
            <v>187.05</v>
          </cell>
          <cell r="I373">
            <v>204.798</v>
          </cell>
          <cell r="J373">
            <v>199.92600000000002</v>
          </cell>
          <cell r="K373">
            <v>168.73649999999998</v>
          </cell>
          <cell r="L373">
            <v>129.63</v>
          </cell>
          <cell r="M373">
            <v>167.47499999999999</v>
          </cell>
          <cell r="N373">
            <v>175.95750000000001</v>
          </cell>
          <cell r="O373">
            <v>2049</v>
          </cell>
        </row>
        <row r="375">
          <cell r="A375" t="str">
            <v xml:space="preserve">        TOTAL</v>
          </cell>
          <cell r="C375">
            <v>353</v>
          </cell>
          <cell r="D375">
            <v>331</v>
          </cell>
          <cell r="E375">
            <v>298</v>
          </cell>
          <cell r="F375">
            <v>172</v>
          </cell>
          <cell r="G375">
            <v>215</v>
          </cell>
          <cell r="H375">
            <v>372</v>
          </cell>
          <cell r="I375">
            <v>406</v>
          </cell>
          <cell r="J375">
            <v>396</v>
          </cell>
          <cell r="K375">
            <v>335</v>
          </cell>
          <cell r="L375">
            <v>297</v>
          </cell>
          <cell r="M375">
            <v>291</v>
          </cell>
          <cell r="N375">
            <v>342</v>
          </cell>
          <cell r="O375">
            <v>3808</v>
          </cell>
        </row>
        <row r="377">
          <cell r="A377" t="str">
            <v xml:space="preserve">    Sunbury #1-2:</v>
          </cell>
        </row>
        <row r="378">
          <cell r="A378" t="str">
            <v xml:space="preserve">        Prep Anth</v>
          </cell>
          <cell r="B378">
            <v>1.49E-2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79">
          <cell r="A379" t="str">
            <v xml:space="preserve">        Silt</v>
          </cell>
          <cell r="B379">
            <v>0.52100000000000002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</row>
        <row r="380">
          <cell r="A380" t="str">
            <v xml:space="preserve">        Coke</v>
          </cell>
          <cell r="B380">
            <v>0.1711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</row>
        <row r="381">
          <cell r="A381" t="str">
            <v xml:space="preserve">        Low Vol Bit</v>
          </cell>
          <cell r="B381">
            <v>3.6999999999999998E-2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</row>
        <row r="382">
          <cell r="A382" t="str">
            <v xml:space="preserve">        Cannel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</row>
        <row r="383">
          <cell r="A383" t="str">
            <v xml:space="preserve">    Sunbury #3:</v>
          </cell>
        </row>
        <row r="384">
          <cell r="A384" t="str">
            <v xml:space="preserve">        Bit</v>
          </cell>
          <cell r="B384">
            <v>0.46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</row>
        <row r="385">
          <cell r="A385" t="str">
            <v xml:space="preserve">        Cannel</v>
          </cell>
          <cell r="B385">
            <v>0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</row>
        <row r="386">
          <cell r="A386" t="str">
            <v xml:space="preserve">    Sunbury #4:</v>
          </cell>
        </row>
        <row r="387">
          <cell r="A387" t="str">
            <v xml:space="preserve">        Bit</v>
          </cell>
          <cell r="B387">
            <v>0.46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</row>
        <row r="388">
          <cell r="A388" t="str">
            <v xml:space="preserve">        Cannel</v>
          </cell>
          <cell r="B388">
            <v>0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</row>
        <row r="390">
          <cell r="A390" t="str">
            <v xml:space="preserve">      TOTAL SUNBURY BIT (INCL. CANNEL)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</row>
        <row r="392">
          <cell r="A392" t="str">
            <v xml:space="preserve">    Holtwood #17:</v>
          </cell>
        </row>
        <row r="393">
          <cell r="A393" t="str">
            <v xml:space="preserve">        Prep Anth</v>
          </cell>
          <cell r="B393">
            <v>0.04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</row>
        <row r="394">
          <cell r="A394" t="str">
            <v xml:space="preserve">        Silt</v>
          </cell>
          <cell r="B394">
            <v>0.41399999999999998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</row>
        <row r="395">
          <cell r="A395" t="str">
            <v xml:space="preserve">        Coke</v>
          </cell>
          <cell r="B395">
            <v>0.17299999999999999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</row>
        <row r="396">
          <cell r="A396" t="str">
            <v xml:space="preserve">        Low Vol Bit</v>
          </cell>
          <cell r="B396">
            <v>0.06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</row>
        <row r="398">
          <cell r="A398" t="str">
            <v xml:space="preserve">    Keystone #1 (PL Share)</v>
          </cell>
          <cell r="C398">
            <v>26</v>
          </cell>
          <cell r="D398">
            <v>24</v>
          </cell>
          <cell r="E398">
            <v>26</v>
          </cell>
          <cell r="F398">
            <v>25</v>
          </cell>
          <cell r="G398">
            <v>26</v>
          </cell>
          <cell r="H398">
            <v>25</v>
          </cell>
          <cell r="I398">
            <v>26</v>
          </cell>
          <cell r="J398">
            <v>26</v>
          </cell>
          <cell r="K398">
            <v>25</v>
          </cell>
          <cell r="L398">
            <v>26</v>
          </cell>
          <cell r="M398">
            <v>25</v>
          </cell>
          <cell r="N398">
            <v>26</v>
          </cell>
          <cell r="O398">
            <v>306</v>
          </cell>
        </row>
        <row r="399">
          <cell r="A399" t="str">
            <v xml:space="preserve">    Keystone #2 (PL Share)</v>
          </cell>
          <cell r="C399">
            <v>26</v>
          </cell>
          <cell r="D399">
            <v>24</v>
          </cell>
          <cell r="E399">
            <v>26</v>
          </cell>
          <cell r="F399">
            <v>18</v>
          </cell>
          <cell r="G399">
            <v>0</v>
          </cell>
          <cell r="H399">
            <v>25</v>
          </cell>
          <cell r="I399">
            <v>26</v>
          </cell>
          <cell r="J399">
            <v>26</v>
          </cell>
          <cell r="K399">
            <v>25</v>
          </cell>
          <cell r="L399">
            <v>26</v>
          </cell>
          <cell r="M399">
            <v>25</v>
          </cell>
          <cell r="N399">
            <v>26</v>
          </cell>
          <cell r="O399">
            <v>273</v>
          </cell>
        </row>
        <row r="401">
          <cell r="A401" t="str">
            <v xml:space="preserve">        TOTAL</v>
          </cell>
          <cell r="C401">
            <v>52</v>
          </cell>
          <cell r="D401">
            <v>48</v>
          </cell>
          <cell r="E401">
            <v>52</v>
          </cell>
          <cell r="F401">
            <v>43</v>
          </cell>
          <cell r="G401">
            <v>26</v>
          </cell>
          <cell r="H401">
            <v>50</v>
          </cell>
          <cell r="I401">
            <v>52</v>
          </cell>
          <cell r="J401">
            <v>52</v>
          </cell>
          <cell r="K401">
            <v>50</v>
          </cell>
          <cell r="L401">
            <v>52</v>
          </cell>
          <cell r="M401">
            <v>50</v>
          </cell>
          <cell r="N401">
            <v>52</v>
          </cell>
          <cell r="O401">
            <v>579</v>
          </cell>
        </row>
        <row r="403">
          <cell r="A403" t="str">
            <v xml:space="preserve">    Conemaugh #1 (PL Share)</v>
          </cell>
          <cell r="C403">
            <v>31</v>
          </cell>
          <cell r="D403">
            <v>29</v>
          </cell>
          <cell r="E403">
            <v>31</v>
          </cell>
          <cell r="F403">
            <v>30</v>
          </cell>
          <cell r="G403">
            <v>31</v>
          </cell>
          <cell r="H403">
            <v>30</v>
          </cell>
          <cell r="I403">
            <v>31</v>
          </cell>
          <cell r="J403">
            <v>31</v>
          </cell>
          <cell r="K403">
            <v>8</v>
          </cell>
          <cell r="L403">
            <v>0</v>
          </cell>
          <cell r="M403">
            <v>10</v>
          </cell>
          <cell r="N403">
            <v>31</v>
          </cell>
          <cell r="O403">
            <v>293</v>
          </cell>
        </row>
        <row r="404">
          <cell r="A404" t="str">
            <v xml:space="preserve">    Conemaugh #2 (PL Share)</v>
          </cell>
          <cell r="C404">
            <v>31</v>
          </cell>
          <cell r="D404">
            <v>29</v>
          </cell>
          <cell r="E404">
            <v>31</v>
          </cell>
          <cell r="F404">
            <v>30</v>
          </cell>
          <cell r="G404">
            <v>31</v>
          </cell>
          <cell r="H404">
            <v>30</v>
          </cell>
          <cell r="I404">
            <v>31</v>
          </cell>
          <cell r="J404">
            <v>31</v>
          </cell>
          <cell r="K404">
            <v>30</v>
          </cell>
          <cell r="L404">
            <v>31</v>
          </cell>
          <cell r="M404">
            <v>30</v>
          </cell>
          <cell r="N404">
            <v>24</v>
          </cell>
          <cell r="O404">
            <v>359</v>
          </cell>
        </row>
        <row r="406">
          <cell r="A406" t="str">
            <v xml:space="preserve">        TOTAL</v>
          </cell>
          <cell r="C406">
            <v>62</v>
          </cell>
          <cell r="D406">
            <v>58</v>
          </cell>
          <cell r="E406">
            <v>62</v>
          </cell>
          <cell r="F406">
            <v>60</v>
          </cell>
          <cell r="G406">
            <v>62</v>
          </cell>
          <cell r="H406">
            <v>60</v>
          </cell>
          <cell r="I406">
            <v>62</v>
          </cell>
          <cell r="J406">
            <v>62</v>
          </cell>
          <cell r="K406">
            <v>38</v>
          </cell>
          <cell r="L406">
            <v>31</v>
          </cell>
          <cell r="M406">
            <v>40</v>
          </cell>
          <cell r="N406">
            <v>55</v>
          </cell>
          <cell r="O406">
            <v>652</v>
          </cell>
        </row>
        <row r="408">
          <cell r="A408" t="str">
            <v xml:space="preserve">    Montour #1</v>
          </cell>
          <cell r="B408">
            <v>0.38500000000000001</v>
          </cell>
          <cell r="C408">
            <v>153.923</v>
          </cell>
          <cell r="D408">
            <v>146.9545</v>
          </cell>
          <cell r="E408">
            <v>148.22499999999999</v>
          </cell>
          <cell r="F408">
            <v>0</v>
          </cell>
          <cell r="G408">
            <v>46.585000000000001</v>
          </cell>
          <cell r="H408">
            <v>165.55</v>
          </cell>
          <cell r="I408">
            <v>179.71800000000002</v>
          </cell>
          <cell r="J408">
            <v>175.86799999999999</v>
          </cell>
          <cell r="K408">
            <v>148.34050000000002</v>
          </cell>
          <cell r="L408">
            <v>149.38</v>
          </cell>
          <cell r="M408">
            <v>111.188</v>
          </cell>
          <cell r="N408">
            <v>148.37899999999999</v>
          </cell>
          <cell r="O408">
            <v>1574</v>
          </cell>
        </row>
        <row r="409">
          <cell r="A409" t="str">
            <v xml:space="preserve">    Montour #2</v>
          </cell>
          <cell r="B409">
            <v>0.37</v>
          </cell>
          <cell r="C409">
            <v>153.994</v>
          </cell>
          <cell r="D409">
            <v>142.44999999999999</v>
          </cell>
          <cell r="E409">
            <v>112.48</v>
          </cell>
          <cell r="F409">
            <v>146.15</v>
          </cell>
          <cell r="G409">
            <v>138.75</v>
          </cell>
          <cell r="H409">
            <v>159.1</v>
          </cell>
          <cell r="I409">
            <v>174.196</v>
          </cell>
          <cell r="J409">
            <v>170.05199999999999</v>
          </cell>
          <cell r="K409">
            <v>143.523</v>
          </cell>
          <cell r="L409">
            <v>110.26</v>
          </cell>
          <cell r="M409">
            <v>142.44999999999999</v>
          </cell>
          <cell r="N409">
            <v>149.66499999999999</v>
          </cell>
          <cell r="O409">
            <v>1742</v>
          </cell>
        </row>
        <row r="411">
          <cell r="A411" t="str">
            <v xml:space="preserve">        TOTAL</v>
          </cell>
          <cell r="C411">
            <v>308</v>
          </cell>
          <cell r="D411">
            <v>289</v>
          </cell>
          <cell r="E411">
            <v>260</v>
          </cell>
          <cell r="F411">
            <v>146</v>
          </cell>
          <cell r="G411">
            <v>186</v>
          </cell>
          <cell r="H411">
            <v>325</v>
          </cell>
          <cell r="I411">
            <v>354</v>
          </cell>
          <cell r="J411">
            <v>346</v>
          </cell>
          <cell r="K411">
            <v>292</v>
          </cell>
          <cell r="L411">
            <v>259</v>
          </cell>
          <cell r="M411">
            <v>253</v>
          </cell>
          <cell r="N411">
            <v>298</v>
          </cell>
          <cell r="O411">
            <v>3316</v>
          </cell>
        </row>
        <row r="412">
          <cell r="C412" t="str">
            <v xml:space="preserve"> =========</v>
          </cell>
          <cell r="D412" t="str">
            <v xml:space="preserve"> =========</v>
          </cell>
          <cell r="E412" t="str">
            <v xml:space="preserve"> =========</v>
          </cell>
          <cell r="F412" t="str">
            <v xml:space="preserve"> =========</v>
          </cell>
          <cell r="G412" t="str">
            <v xml:space="preserve"> =========</v>
          </cell>
          <cell r="H412" t="str">
            <v xml:space="preserve"> =========</v>
          </cell>
          <cell r="I412" t="str">
            <v xml:space="preserve"> =========</v>
          </cell>
          <cell r="J412" t="str">
            <v xml:space="preserve"> =========</v>
          </cell>
          <cell r="K412" t="str">
            <v xml:space="preserve"> =========</v>
          </cell>
          <cell r="L412" t="str">
            <v xml:space="preserve"> =========</v>
          </cell>
          <cell r="M412" t="str">
            <v xml:space="preserve"> =========</v>
          </cell>
          <cell r="N412" t="str">
            <v xml:space="preserve"> =========</v>
          </cell>
          <cell r="O412" t="str">
            <v xml:space="preserve"> =========</v>
          </cell>
        </row>
        <row r="413">
          <cell r="A413" t="str">
            <v xml:space="preserve">    TOTAL BITUMINOUS (INCL. CANNEL)</v>
          </cell>
          <cell r="C413">
            <v>1085</v>
          </cell>
          <cell r="D413">
            <v>1019</v>
          </cell>
          <cell r="E413">
            <v>992</v>
          </cell>
          <cell r="F413">
            <v>628</v>
          </cell>
          <cell r="G413">
            <v>701</v>
          </cell>
          <cell r="H413">
            <v>1098</v>
          </cell>
          <cell r="I413">
            <v>1188</v>
          </cell>
          <cell r="J413">
            <v>1173</v>
          </cell>
          <cell r="K413">
            <v>916</v>
          </cell>
          <cell r="L413">
            <v>839</v>
          </cell>
          <cell r="M413">
            <v>823</v>
          </cell>
          <cell r="N413">
            <v>1032</v>
          </cell>
          <cell r="O413">
            <v>11494</v>
          </cell>
        </row>
        <row r="414">
          <cell r="A414" t="str">
            <v xml:space="preserve">    TOTAL PREP ANTH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  <cell r="M414">
            <v>0</v>
          </cell>
          <cell r="N414">
            <v>0</v>
          </cell>
          <cell r="O414">
            <v>0</v>
          </cell>
        </row>
        <row r="415">
          <cell r="A415" t="str">
            <v xml:space="preserve">    TOTAL SILT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  <cell r="M415">
            <v>0</v>
          </cell>
          <cell r="N415">
            <v>0</v>
          </cell>
          <cell r="O415">
            <v>0</v>
          </cell>
        </row>
        <row r="416">
          <cell r="A416" t="str">
            <v xml:space="preserve">    TOTAL COKE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  <cell r="M416">
            <v>0</v>
          </cell>
          <cell r="N416">
            <v>0</v>
          </cell>
          <cell r="O416">
            <v>0</v>
          </cell>
        </row>
        <row r="417">
          <cell r="C417" t="str">
            <v xml:space="preserve"> =========</v>
          </cell>
          <cell r="D417" t="str">
            <v xml:space="preserve"> =========</v>
          </cell>
          <cell r="E417" t="str">
            <v xml:space="preserve"> =========</v>
          </cell>
          <cell r="F417" t="str">
            <v xml:space="preserve"> =========</v>
          </cell>
          <cell r="G417" t="str">
            <v xml:space="preserve"> =========</v>
          </cell>
          <cell r="H417" t="str">
            <v xml:space="preserve"> =========</v>
          </cell>
          <cell r="I417" t="str">
            <v xml:space="preserve"> =========</v>
          </cell>
          <cell r="J417" t="str">
            <v xml:space="preserve"> =========</v>
          </cell>
          <cell r="K417" t="str">
            <v xml:space="preserve"> =========</v>
          </cell>
          <cell r="L417" t="str">
            <v xml:space="preserve"> =========</v>
          </cell>
          <cell r="M417" t="str">
            <v xml:space="preserve"> =========</v>
          </cell>
          <cell r="N417" t="str">
            <v xml:space="preserve"> =========</v>
          </cell>
          <cell r="O417" t="str">
            <v xml:space="preserve"> =========</v>
          </cell>
        </row>
        <row r="418">
          <cell r="A418" t="str">
            <v xml:space="preserve"> TOTAL COAL CONSUMED</v>
          </cell>
          <cell r="C418">
            <v>1085</v>
          </cell>
          <cell r="D418">
            <v>1019</v>
          </cell>
          <cell r="E418">
            <v>992</v>
          </cell>
          <cell r="F418">
            <v>628</v>
          </cell>
          <cell r="G418">
            <v>701</v>
          </cell>
          <cell r="H418">
            <v>1098</v>
          </cell>
          <cell r="I418">
            <v>1188</v>
          </cell>
          <cell r="J418">
            <v>1173</v>
          </cell>
          <cell r="K418">
            <v>916</v>
          </cell>
          <cell r="L418">
            <v>839</v>
          </cell>
          <cell r="M418">
            <v>823</v>
          </cell>
          <cell r="N418">
            <v>1032</v>
          </cell>
          <cell r="O418">
            <v>11494</v>
          </cell>
        </row>
        <row r="420">
          <cell r="A420" t="str">
            <v xml:space="preserve"> HEAVY OIL &amp; GAS</v>
          </cell>
        </row>
        <row r="422">
          <cell r="A422" t="str">
            <v xml:space="preserve">  Martins Ck #3(1000 BBL #6 Oil)</v>
          </cell>
          <cell r="B422">
            <v>1.8720000000000001</v>
          </cell>
          <cell r="C422">
            <v>89.668791226145672</v>
          </cell>
          <cell r="D422">
            <v>89.668787299038627</v>
          </cell>
          <cell r="E422">
            <v>0</v>
          </cell>
          <cell r="F422">
            <v>0</v>
          </cell>
          <cell r="G422">
            <v>26.545926721660887</v>
          </cell>
          <cell r="H422">
            <v>0</v>
          </cell>
          <cell r="I422">
            <v>110.86573381416012</v>
          </cell>
          <cell r="J422">
            <v>110.87901733337665</v>
          </cell>
          <cell r="K422">
            <v>0</v>
          </cell>
          <cell r="L422">
            <v>0</v>
          </cell>
          <cell r="M422">
            <v>32.572789659431855</v>
          </cell>
          <cell r="N422">
            <v>75.441590303137488</v>
          </cell>
          <cell r="O422">
            <v>537</v>
          </cell>
        </row>
        <row r="423">
          <cell r="A423" t="str">
            <v>(1,000 MCF) Natural Gas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283</v>
          </cell>
          <cell r="H423">
            <v>452</v>
          </cell>
          <cell r="I423">
            <v>1533</v>
          </cell>
          <cell r="J423">
            <v>1597</v>
          </cell>
          <cell r="K423">
            <v>73</v>
          </cell>
          <cell r="L423">
            <v>271</v>
          </cell>
          <cell r="M423">
            <v>0</v>
          </cell>
          <cell r="N423">
            <v>0</v>
          </cell>
          <cell r="O423">
            <v>4209</v>
          </cell>
        </row>
        <row r="425">
          <cell r="A425" t="str">
            <v xml:space="preserve">  Martins Ck #4(1000 BBL #6 Oil)</v>
          </cell>
          <cell r="B425">
            <v>1.694</v>
          </cell>
          <cell r="C425">
            <v>81.142609064099204</v>
          </cell>
          <cell r="D425">
            <v>81.142608535332158</v>
          </cell>
          <cell r="E425">
            <v>1.0000000000000001E-5</v>
          </cell>
          <cell r="F425">
            <v>1.0000000000000001E-5</v>
          </cell>
          <cell r="G425">
            <v>23.886848983375671</v>
          </cell>
          <cell r="H425">
            <v>1.0000000000000001E-5</v>
          </cell>
          <cell r="I425">
            <v>100.2926167196706</v>
          </cell>
          <cell r="J425">
            <v>100.2774960427837</v>
          </cell>
          <cell r="K425">
            <v>1.0000000000000001E-5</v>
          </cell>
          <cell r="L425">
            <v>1.0000000000000001E-5</v>
          </cell>
          <cell r="M425">
            <v>1.0000000000000001E-5</v>
          </cell>
          <cell r="N425">
            <v>68.268208583647336</v>
          </cell>
          <cell r="O425">
            <v>454</v>
          </cell>
        </row>
        <row r="426">
          <cell r="A426" t="str">
            <v>(1,000 MCF) Natural Gas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217</v>
          </cell>
          <cell r="H426">
            <v>348</v>
          </cell>
          <cell r="I426">
            <v>1467</v>
          </cell>
          <cell r="J426">
            <v>1403</v>
          </cell>
          <cell r="K426">
            <v>427</v>
          </cell>
          <cell r="L426">
            <v>29</v>
          </cell>
          <cell r="M426">
            <v>0</v>
          </cell>
          <cell r="N426">
            <v>0</v>
          </cell>
          <cell r="O426">
            <v>3891</v>
          </cell>
        </row>
        <row r="428">
          <cell r="A428" t="str">
            <v xml:space="preserve"> TOTAL HEAVY OIL CONSUMED</v>
          </cell>
          <cell r="C428">
            <v>171</v>
          </cell>
          <cell r="D428">
            <v>171</v>
          </cell>
          <cell r="E428">
            <v>0</v>
          </cell>
          <cell r="F428">
            <v>0</v>
          </cell>
          <cell r="G428">
            <v>51</v>
          </cell>
          <cell r="H428">
            <v>0</v>
          </cell>
          <cell r="I428">
            <v>211</v>
          </cell>
          <cell r="J428">
            <v>211</v>
          </cell>
          <cell r="K428">
            <v>0</v>
          </cell>
          <cell r="L428">
            <v>0</v>
          </cell>
          <cell r="M428">
            <v>33</v>
          </cell>
          <cell r="N428">
            <v>143</v>
          </cell>
          <cell r="O428">
            <v>991</v>
          </cell>
        </row>
        <row r="429">
          <cell r="A429" t="str">
            <v xml:space="preserve"> TOTAL GAS CONSUMED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500</v>
          </cell>
          <cell r="H429">
            <v>800</v>
          </cell>
          <cell r="I429">
            <v>3000</v>
          </cell>
          <cell r="J429">
            <v>3000</v>
          </cell>
          <cell r="K429">
            <v>500</v>
          </cell>
          <cell r="L429">
            <v>300</v>
          </cell>
          <cell r="M429">
            <v>0</v>
          </cell>
          <cell r="N429">
            <v>0</v>
          </cell>
          <cell r="O429">
            <v>8100</v>
          </cell>
        </row>
        <row r="431">
          <cell r="F431" t="str">
            <v xml:space="preserve">                                SYSTEM COST OF POWER</v>
          </cell>
          <cell r="L431" t="str">
            <v>CASE:2001 FORECAST</v>
          </cell>
          <cell r="P431" t="str">
            <v>9</v>
          </cell>
        </row>
        <row r="432">
          <cell r="F432" t="str">
            <v xml:space="preserve">                     </v>
          </cell>
          <cell r="L432">
            <v>36851</v>
          </cell>
        </row>
        <row r="433">
          <cell r="F433" t="str">
            <v xml:space="preserve">                               (Thousands of Dollars)</v>
          </cell>
        </row>
        <row r="435">
          <cell r="A435" t="str">
            <v>STEAM STATIONS</v>
          </cell>
          <cell r="C435" t="str">
            <v>JANUARY</v>
          </cell>
          <cell r="D435" t="str">
            <v>FEBRUARY</v>
          </cell>
          <cell r="E435" t="str">
            <v>MARCH</v>
          </cell>
          <cell r="F435" t="str">
            <v>APRIL</v>
          </cell>
          <cell r="G435" t="str">
            <v>MAY</v>
          </cell>
          <cell r="H435" t="str">
            <v>JUNE</v>
          </cell>
          <cell r="I435" t="str">
            <v>JULY</v>
          </cell>
          <cell r="J435" t="str">
            <v>AUGUST</v>
          </cell>
          <cell r="K435" t="str">
            <v>SEPTEMBER</v>
          </cell>
          <cell r="L435" t="str">
            <v>OCTOBER</v>
          </cell>
          <cell r="M435" t="str">
            <v>NOVEMBER</v>
          </cell>
          <cell r="N435" t="str">
            <v>DECEMBER</v>
          </cell>
          <cell r="O435" t="str">
            <v>TOTAL</v>
          </cell>
        </row>
        <row r="436">
          <cell r="A436" t="str">
            <v xml:space="preserve">  COAL-FIRED</v>
          </cell>
        </row>
        <row r="437">
          <cell r="A437" t="str">
            <v xml:space="preserve">    Brunner Island</v>
          </cell>
          <cell r="C437">
            <v>12079.41510034</v>
          </cell>
          <cell r="D437">
            <v>11437.294014219999</v>
          </cell>
          <cell r="E437">
            <v>12495.275275879998</v>
          </cell>
          <cell r="F437">
            <v>8025.8453779199999</v>
          </cell>
          <cell r="G437">
            <v>8311.7969734300004</v>
          </cell>
          <cell r="H437">
            <v>11271.211728480001</v>
          </cell>
          <cell r="I437">
            <v>12231.448278129998</v>
          </cell>
          <cell r="J437">
            <v>12268.507700580001</v>
          </cell>
          <cell r="K437">
            <v>5914.9216261800011</v>
          </cell>
          <cell r="L437">
            <v>5576.5684876800005</v>
          </cell>
          <cell r="M437">
            <v>7425.0763471199998</v>
          </cell>
          <cell r="N437">
            <v>11323.720582800004</v>
          </cell>
          <cell r="O437">
            <v>118361</v>
          </cell>
        </row>
        <row r="438">
          <cell r="A438" t="str">
            <v xml:space="preserve">    Martins Creek 1-2</v>
          </cell>
          <cell r="C438">
            <v>1949.5279420000002</v>
          </cell>
          <cell r="D438">
            <v>1834.9361860000001</v>
          </cell>
          <cell r="E438">
            <v>1492.8509339999998</v>
          </cell>
          <cell r="F438">
            <v>1561.0370239999997</v>
          </cell>
          <cell r="G438">
            <v>993.66353199999958</v>
          </cell>
          <cell r="H438">
            <v>1396.7127679999999</v>
          </cell>
          <cell r="I438">
            <v>1459.448603</v>
          </cell>
          <cell r="J438">
            <v>1557.4841280000001</v>
          </cell>
          <cell r="K438">
            <v>477.859914</v>
          </cell>
          <cell r="L438">
            <v>2073.0866159999996</v>
          </cell>
          <cell r="M438">
            <v>1224.22036</v>
          </cell>
          <cell r="N438">
            <v>1512.2404800000002</v>
          </cell>
          <cell r="O438">
            <v>17533</v>
          </cell>
        </row>
        <row r="439">
          <cell r="A439" t="str">
            <v xml:space="preserve">    Sunbury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</row>
        <row r="440">
          <cell r="A440" t="str">
            <v xml:space="preserve">    Holtwood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</row>
        <row r="441">
          <cell r="A441" t="str">
            <v xml:space="preserve">    Keystone</v>
          </cell>
          <cell r="C441">
            <v>1353.9275299999999</v>
          </cell>
          <cell r="D441">
            <v>1258.3491550000001</v>
          </cell>
          <cell r="E441">
            <v>1302.5471110000001</v>
          </cell>
          <cell r="F441">
            <v>1274.7920319999998</v>
          </cell>
          <cell r="G441">
            <v>1329.239965</v>
          </cell>
          <cell r="H441">
            <v>1127.7711800000002</v>
          </cell>
          <cell r="I441">
            <v>1249.2143149999999</v>
          </cell>
          <cell r="J441">
            <v>1481.7509249999998</v>
          </cell>
          <cell r="K441">
            <v>1364.2018350000001</v>
          </cell>
          <cell r="L441">
            <v>1434.8946000000001</v>
          </cell>
          <cell r="M441">
            <v>1323.9031</v>
          </cell>
          <cell r="N441">
            <v>1318.1167599999999</v>
          </cell>
          <cell r="O441">
            <v>15818.6</v>
          </cell>
        </row>
        <row r="442">
          <cell r="A442" t="str">
            <v xml:space="preserve">    Conemaugh</v>
          </cell>
          <cell r="C442">
            <v>1862.5528594</v>
          </cell>
          <cell r="D442">
            <v>1908.4330938000001</v>
          </cell>
          <cell r="E442">
            <v>1886.7035651999997</v>
          </cell>
          <cell r="F442">
            <v>1618.1100426000003</v>
          </cell>
          <cell r="G442">
            <v>1699.5798898</v>
          </cell>
          <cell r="H442">
            <v>1828.0707926</v>
          </cell>
          <cell r="I442">
            <v>1740.8636882000003</v>
          </cell>
          <cell r="J442">
            <v>1741.0067454000002</v>
          </cell>
          <cell r="K442">
            <v>1737.1132116000003</v>
          </cell>
          <cell r="L442">
            <v>1366.0269948</v>
          </cell>
          <cell r="M442">
            <v>1178.5244926</v>
          </cell>
          <cell r="N442">
            <v>1346.304271</v>
          </cell>
          <cell r="O442">
            <v>19913.3</v>
          </cell>
        </row>
        <row r="443">
          <cell r="A443" t="str">
            <v xml:space="preserve">    Montour</v>
          </cell>
          <cell r="C443">
            <v>10722.253586400002</v>
          </cell>
          <cell r="D443">
            <v>9942.016759600001</v>
          </cell>
          <cell r="E443">
            <v>8415.982543600001</v>
          </cell>
          <cell r="F443">
            <v>5069.4665608000005</v>
          </cell>
          <cell r="G443">
            <v>7358.6389632</v>
          </cell>
          <cell r="H443">
            <v>11183.375459199999</v>
          </cell>
          <cell r="I443">
            <v>11955.9288548</v>
          </cell>
          <cell r="J443">
            <v>11604.0393616</v>
          </cell>
          <cell r="K443">
            <v>9837.6279428000016</v>
          </cell>
          <cell r="L443">
            <v>8861.8505296000003</v>
          </cell>
          <cell r="M443">
            <v>8659.5102239999997</v>
          </cell>
          <cell r="N443">
            <v>10245.1234728</v>
          </cell>
          <cell r="O443">
            <v>113855.80000000002</v>
          </cell>
        </row>
        <row r="444">
          <cell r="A444" t="str">
            <v xml:space="preserve">    Retired Miners' Health Care Costs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</row>
        <row r="445">
          <cell r="A445" t="str">
            <v xml:space="preserve">    Conemaugh Scrubber Costs (PP&amp;L 11.39% )</v>
          </cell>
          <cell r="C445">
            <v>14</v>
          </cell>
          <cell r="D445">
            <v>16.5</v>
          </cell>
          <cell r="E445">
            <v>19.3</v>
          </cell>
          <cell r="F445">
            <v>20.6</v>
          </cell>
          <cell r="G445">
            <v>21.9</v>
          </cell>
          <cell r="H445">
            <v>26.8</v>
          </cell>
          <cell r="I445">
            <v>23.8</v>
          </cell>
          <cell r="J445">
            <v>40.700000000000003</v>
          </cell>
          <cell r="K445">
            <v>57.4</v>
          </cell>
          <cell r="L445">
            <v>64.099999999999994</v>
          </cell>
          <cell r="M445">
            <v>50.4</v>
          </cell>
          <cell r="N445">
            <v>30.6</v>
          </cell>
          <cell r="O445">
            <v>386.1</v>
          </cell>
        </row>
        <row r="446">
          <cell r="O446">
            <v>0</v>
          </cell>
        </row>
        <row r="447">
          <cell r="A447" t="str">
            <v xml:space="preserve">    TOTAL COAL-FIRED EXPENSE</v>
          </cell>
          <cell r="C447">
            <v>27981.699999999997</v>
          </cell>
          <cell r="D447">
            <v>26397.399999999998</v>
          </cell>
          <cell r="E447">
            <v>25612.699999999997</v>
          </cell>
          <cell r="F447">
            <v>17569.799999999996</v>
          </cell>
          <cell r="G447">
            <v>19714.800000000003</v>
          </cell>
          <cell r="H447">
            <v>26834</v>
          </cell>
          <cell r="I447">
            <v>28660.600000000002</v>
          </cell>
          <cell r="J447">
            <v>28693.5</v>
          </cell>
          <cell r="K447">
            <v>19389.099999999999</v>
          </cell>
          <cell r="L447">
            <v>19376.599999999999</v>
          </cell>
          <cell r="M447">
            <v>19861.600000000002</v>
          </cell>
          <cell r="N447">
            <v>25776</v>
          </cell>
          <cell r="O447">
            <v>285867.80000000005</v>
          </cell>
        </row>
        <row r="448">
          <cell r="A448" t="str">
            <v xml:space="preserve">  OIL-FIRED</v>
          </cell>
        </row>
        <row r="449">
          <cell r="A449" t="str">
            <v xml:space="preserve">    Martins Creek 3-4</v>
          </cell>
          <cell r="C449">
            <v>5290.1734760000008</v>
          </cell>
          <cell r="D449">
            <v>4878.9363159999994</v>
          </cell>
          <cell r="E449">
            <v>1751.3204700000001</v>
          </cell>
          <cell r="F449">
            <v>1148.8674879999999</v>
          </cell>
          <cell r="G449">
            <v>3247.643024</v>
          </cell>
          <cell r="H449">
            <v>10861.507488000001</v>
          </cell>
          <cell r="I449">
            <v>16044.875923999998</v>
          </cell>
          <cell r="J449">
            <v>15863.096427999999</v>
          </cell>
          <cell r="K449">
            <v>5942.0212080000001</v>
          </cell>
          <cell r="L449">
            <v>1324.405424</v>
          </cell>
          <cell r="M449">
            <v>1562.583488</v>
          </cell>
          <cell r="N449">
            <v>3576.7427199999997</v>
          </cell>
          <cell r="O449">
            <v>71492.099999999991</v>
          </cell>
        </row>
        <row r="450">
          <cell r="A450" t="str">
            <v xml:space="preserve">    Sun Oil Adjustment</v>
          </cell>
          <cell r="B450" t="str">
            <v>.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  <cell r="M450">
            <v>0</v>
          </cell>
          <cell r="N450">
            <v>0</v>
          </cell>
          <cell r="O450">
            <v>0</v>
          </cell>
        </row>
        <row r="452">
          <cell r="A452" t="str">
            <v xml:space="preserve">    TOTAL OIL-FIRED</v>
          </cell>
          <cell r="C452">
            <v>5290.2</v>
          </cell>
          <cell r="D452">
            <v>4878.8999999999996</v>
          </cell>
          <cell r="E452">
            <v>1751.3</v>
          </cell>
          <cell r="F452">
            <v>1148.9000000000001</v>
          </cell>
          <cell r="G452">
            <v>3247.6</v>
          </cell>
          <cell r="H452">
            <v>10861.5</v>
          </cell>
          <cell r="I452">
            <v>16044.9</v>
          </cell>
          <cell r="J452">
            <v>15863.1</v>
          </cell>
          <cell r="K452">
            <v>5942</v>
          </cell>
          <cell r="L452">
            <v>1324.4</v>
          </cell>
          <cell r="M452">
            <v>1562.6</v>
          </cell>
          <cell r="N452">
            <v>3576.7</v>
          </cell>
          <cell r="O452">
            <v>71492.099999999991</v>
          </cell>
        </row>
        <row r="455">
          <cell r="A455" t="str">
            <v xml:space="preserve">  TOTAL FOSSIL STEAM EXPENSE</v>
          </cell>
          <cell r="C455">
            <v>33271.9</v>
          </cell>
          <cell r="D455">
            <v>31276.300000000003</v>
          </cell>
          <cell r="E455">
            <v>27364</v>
          </cell>
          <cell r="F455">
            <v>18718.7</v>
          </cell>
          <cell r="G455">
            <v>22962.399999999998</v>
          </cell>
          <cell r="H455">
            <v>37695.5</v>
          </cell>
          <cell r="I455">
            <v>44705.5</v>
          </cell>
          <cell r="J455">
            <v>44556.6</v>
          </cell>
          <cell r="K455">
            <v>25331.1</v>
          </cell>
          <cell r="L455">
            <v>20701</v>
          </cell>
          <cell r="M455">
            <v>21424.199999999997</v>
          </cell>
          <cell r="N455">
            <v>29352.7</v>
          </cell>
          <cell r="O455">
            <v>357359.9</v>
          </cell>
        </row>
        <row r="457">
          <cell r="A457" t="str">
            <v xml:space="preserve">  NUCLEAR (From Susquehanna Fuel Budget)</v>
          </cell>
        </row>
        <row r="458">
          <cell r="A458" t="str">
            <v xml:space="preserve">    Susq. #1 (PL 90% Share)</v>
          </cell>
          <cell r="B458" t="str">
            <v>.</v>
          </cell>
          <cell r="C458">
            <v>2581.3459800000001</v>
          </cell>
          <cell r="D458">
            <v>2331.55512</v>
          </cell>
          <cell r="E458">
            <v>2581.3459800000001</v>
          </cell>
          <cell r="F458">
            <v>2498.0715</v>
          </cell>
          <cell r="G458">
            <v>1618.9002</v>
          </cell>
          <cell r="H458">
            <v>2498.0715</v>
          </cell>
          <cell r="I458">
            <v>2581.3459800000001</v>
          </cell>
          <cell r="J458">
            <v>2581.3459800000001</v>
          </cell>
          <cell r="K458">
            <v>2498.0715</v>
          </cell>
          <cell r="L458">
            <v>2581.3459800000001</v>
          </cell>
          <cell r="M458">
            <v>2498.0715</v>
          </cell>
          <cell r="N458">
            <v>2581.3459800000001</v>
          </cell>
          <cell r="O458">
            <v>29430.81719999999</v>
          </cell>
        </row>
        <row r="459">
          <cell r="A459" t="str">
            <v xml:space="preserve">    Susq. #2 (PL 90% Share)</v>
          </cell>
          <cell r="B459" t="str">
            <v>.</v>
          </cell>
          <cell r="C459">
            <v>2702.7529199999999</v>
          </cell>
          <cell r="D459">
            <v>2407.22118</v>
          </cell>
          <cell r="E459">
            <v>665.97551999999996</v>
          </cell>
          <cell r="F459">
            <v>148.65831</v>
          </cell>
          <cell r="G459">
            <v>2552.1668999999997</v>
          </cell>
          <cell r="H459">
            <v>2508.7099499999999</v>
          </cell>
          <cell r="I459">
            <v>2592.3282300000001</v>
          </cell>
          <cell r="J459">
            <v>2592.3282300000001</v>
          </cell>
          <cell r="K459">
            <v>2508.7099499999999</v>
          </cell>
          <cell r="L459">
            <v>2592.3282300000001</v>
          </cell>
          <cell r="M459">
            <v>2508.7099499999999</v>
          </cell>
          <cell r="N459">
            <v>2592.3282300000001</v>
          </cell>
          <cell r="O459">
            <v>26372.217599999996</v>
          </cell>
        </row>
        <row r="460">
          <cell r="A460" t="str">
            <v xml:space="preserve">    Susq. #1 (Spent Fuel)</v>
          </cell>
          <cell r="B460" t="str">
            <v>.</v>
          </cell>
          <cell r="C460">
            <v>677.42504999999994</v>
          </cell>
          <cell r="D460">
            <v>611.87220000000002</v>
          </cell>
          <cell r="E460">
            <v>677.42504999999994</v>
          </cell>
          <cell r="F460">
            <v>655.57124999999996</v>
          </cell>
          <cell r="G460">
            <v>424.84949999999998</v>
          </cell>
          <cell r="H460">
            <v>655.57124999999996</v>
          </cell>
          <cell r="I460">
            <v>677.42504999999994</v>
          </cell>
          <cell r="J460">
            <v>677.42504999999994</v>
          </cell>
          <cell r="K460">
            <v>655.57124999999996</v>
          </cell>
          <cell r="L460">
            <v>677.42504999999994</v>
          </cell>
          <cell r="M460">
            <v>655.57124999999996</v>
          </cell>
          <cell r="N460">
            <v>677.42504999999994</v>
          </cell>
          <cell r="O460">
            <v>7723.5569999999989</v>
          </cell>
        </row>
        <row r="461">
          <cell r="A461" t="str">
            <v xml:space="preserve">    Susq. #2 (Spent Fuel)</v>
          </cell>
          <cell r="B461" t="str">
            <v>.</v>
          </cell>
          <cell r="C461">
            <v>679.26329999999996</v>
          </cell>
          <cell r="D461">
            <v>604.98945000000003</v>
          </cell>
          <cell r="E461">
            <v>167.37479999999999</v>
          </cell>
          <cell r="F461">
            <v>39.338549999999998</v>
          </cell>
          <cell r="G461">
            <v>675.36449999999991</v>
          </cell>
          <cell r="H461">
            <v>663.86475000000007</v>
          </cell>
          <cell r="I461">
            <v>685.99215000000004</v>
          </cell>
          <cell r="J461">
            <v>685.99215000000004</v>
          </cell>
          <cell r="K461">
            <v>663.86475000000007</v>
          </cell>
          <cell r="L461">
            <v>685.99215000000004</v>
          </cell>
          <cell r="M461">
            <v>663.86475000000007</v>
          </cell>
          <cell r="N461">
            <v>685.99215000000004</v>
          </cell>
          <cell r="O461">
            <v>6901.8934499999996</v>
          </cell>
        </row>
        <row r="462">
          <cell r="A462" t="str">
            <v xml:space="preserve">    In-Core &amp; Spent Fuel</v>
          </cell>
          <cell r="B462" t="str">
            <v>.</v>
          </cell>
          <cell r="C462">
            <v>209.6379</v>
          </cell>
          <cell r="D462">
            <v>209.6379</v>
          </cell>
          <cell r="E462">
            <v>209.6379</v>
          </cell>
          <cell r="F462">
            <v>209.6379</v>
          </cell>
          <cell r="G462">
            <v>209.6379</v>
          </cell>
          <cell r="H462">
            <v>210.36059999999998</v>
          </cell>
          <cell r="I462">
            <v>210.36059999999998</v>
          </cell>
          <cell r="J462">
            <v>210.36059999999998</v>
          </cell>
          <cell r="K462">
            <v>210.36059999999998</v>
          </cell>
          <cell r="L462">
            <v>210.36059999999998</v>
          </cell>
          <cell r="M462">
            <v>210.36059999999998</v>
          </cell>
          <cell r="N462">
            <v>210.36059999999998</v>
          </cell>
          <cell r="O462">
            <v>2520.7136999999998</v>
          </cell>
        </row>
        <row r="464">
          <cell r="A464" t="str">
            <v xml:space="preserve">    TOTAL NUCLEAR</v>
          </cell>
          <cell r="C464">
            <v>6850.4262499999995</v>
          </cell>
          <cell r="D464">
            <v>6165.2995499999988</v>
          </cell>
          <cell r="E464">
            <v>4301.7377500000002</v>
          </cell>
          <cell r="F464">
            <v>3551.3476999999998</v>
          </cell>
          <cell r="G464">
            <v>5480.9519</v>
          </cell>
          <cell r="H464">
            <v>6536.5965999999989</v>
          </cell>
          <cell r="I464">
            <v>6747.3778000000002</v>
          </cell>
          <cell r="J464">
            <v>6747.3778000000002</v>
          </cell>
          <cell r="K464">
            <v>6536.5965999999989</v>
          </cell>
          <cell r="L464">
            <v>6747.3778000000002</v>
          </cell>
          <cell r="M464">
            <v>6536.5965999999989</v>
          </cell>
          <cell r="N464">
            <v>6747.3778000000002</v>
          </cell>
          <cell r="O464">
            <v>72949.100000000006</v>
          </cell>
        </row>
        <row r="466">
          <cell r="A466" t="str">
            <v xml:space="preserve">                          </v>
          </cell>
        </row>
        <row r="467">
          <cell r="A467" t="str">
            <v>COMBUSTION TURBINES</v>
          </cell>
          <cell r="C467">
            <v>32.408090112905647</v>
          </cell>
          <cell r="D467">
            <v>80.800752814127492</v>
          </cell>
          <cell r="E467">
            <v>8.884521214509526</v>
          </cell>
          <cell r="F467">
            <v>18.5245696186246</v>
          </cell>
          <cell r="G467">
            <v>14.880131639459901</v>
          </cell>
          <cell r="H467">
            <v>12.123311220774891</v>
          </cell>
          <cell r="I467">
            <v>207.84061321378505</v>
          </cell>
          <cell r="J467">
            <v>125.22936241825028</v>
          </cell>
          <cell r="K467">
            <v>103.95030661851472</v>
          </cell>
          <cell r="L467">
            <v>9.8677248166989173</v>
          </cell>
          <cell r="M467">
            <v>9.9969991839961505</v>
          </cell>
          <cell r="N467">
            <v>15.786992136287736</v>
          </cell>
          <cell r="O467">
            <v>640.29999999999984</v>
          </cell>
        </row>
        <row r="469">
          <cell r="A469" t="str">
            <v>DIESELS</v>
          </cell>
          <cell r="C469">
            <v>5.8937018870943607</v>
          </cell>
          <cell r="D469">
            <v>5.8850941858724966</v>
          </cell>
          <cell r="E469">
            <v>5.6677117854904724</v>
          </cell>
          <cell r="F469">
            <v>5.3547583813754018</v>
          </cell>
          <cell r="G469">
            <v>10.388016360540099</v>
          </cell>
          <cell r="H469">
            <v>9.8585167792251092</v>
          </cell>
          <cell r="I469">
            <v>5.0659437862149304</v>
          </cell>
          <cell r="J469">
            <v>5.1029585817497285</v>
          </cell>
          <cell r="K469">
            <v>5.1765293814852846</v>
          </cell>
          <cell r="L469">
            <v>5.3692031833010816</v>
          </cell>
          <cell r="M469">
            <v>5.6084368160038487</v>
          </cell>
          <cell r="N469">
            <v>5.6710878637122661</v>
          </cell>
          <cell r="O469">
            <v>75.3</v>
          </cell>
        </row>
        <row r="471">
          <cell r="A471" t="str">
            <v xml:space="preserve">    TOTAL GENERATION</v>
          </cell>
          <cell r="C471">
            <v>40160.600000000006</v>
          </cell>
          <cell r="D471">
            <v>37528.300000000003</v>
          </cell>
          <cell r="E471">
            <v>31680.300000000003</v>
          </cell>
          <cell r="F471">
            <v>22293.9</v>
          </cell>
          <cell r="G471">
            <v>28468.700000000004</v>
          </cell>
          <cell r="H471">
            <v>44254.1</v>
          </cell>
          <cell r="I471">
            <v>51665.8</v>
          </cell>
          <cell r="J471">
            <v>51434.299999999996</v>
          </cell>
          <cell r="K471">
            <v>31976.899999999998</v>
          </cell>
          <cell r="L471">
            <v>27463.700000000004</v>
          </cell>
          <cell r="M471">
            <v>27976.400000000001</v>
          </cell>
          <cell r="N471">
            <v>36121.599999999999</v>
          </cell>
          <cell r="O471">
            <v>431024.60000000003</v>
          </cell>
        </row>
        <row r="472">
          <cell r="A472" t="str">
            <v>POWER PURCHASES</v>
          </cell>
        </row>
        <row r="473">
          <cell r="A473" t="str">
            <v xml:space="preserve">  Short-term - Other Utilities</v>
          </cell>
          <cell r="C473">
            <v>81610.716630251016</v>
          </cell>
          <cell r="D473">
            <v>65610.57108425512</v>
          </cell>
          <cell r="E473">
            <v>74565.070185863238</v>
          </cell>
          <cell r="F473">
            <v>67855.519773507651</v>
          </cell>
          <cell r="G473">
            <v>89958.147098652218</v>
          </cell>
          <cell r="H473">
            <v>159406.62244032157</v>
          </cell>
          <cell r="I473">
            <v>308951.61221789679</v>
          </cell>
          <cell r="J473">
            <v>298868.85052939726</v>
          </cell>
          <cell r="K473">
            <v>108524.69422466808</v>
          </cell>
          <cell r="L473">
            <v>66016.368245767633</v>
          </cell>
          <cell r="M473">
            <v>51022.672363820668</v>
          </cell>
          <cell r="N473">
            <v>75222.759354149603</v>
          </cell>
          <cell r="O473">
            <v>1447613.7</v>
          </cell>
        </row>
        <row r="474">
          <cell r="A474" t="str">
            <v xml:space="preserve">  Non-utility Generation</v>
          </cell>
          <cell r="C474">
            <v>13418.160000000002</v>
          </cell>
          <cell r="D474">
            <v>14950.36</v>
          </cell>
          <cell r="E474">
            <v>13763.72</v>
          </cell>
          <cell r="F474">
            <v>13320.36</v>
          </cell>
          <cell r="G474">
            <v>13137.800000000001</v>
          </cell>
          <cell r="H474">
            <v>15230.720000000001</v>
          </cell>
          <cell r="I474">
            <v>13763.72</v>
          </cell>
          <cell r="J474">
            <v>13053.039999999999</v>
          </cell>
          <cell r="K474">
            <v>12146.760000000002</v>
          </cell>
          <cell r="L474">
            <v>13150.84</v>
          </cell>
          <cell r="M474">
            <v>13900.64</v>
          </cell>
          <cell r="N474">
            <v>15595.84</v>
          </cell>
          <cell r="O474">
            <v>165431.9</v>
          </cell>
        </row>
        <row r="475">
          <cell r="A475" t="str">
            <v xml:space="preserve">  Safe Harbor</v>
          </cell>
          <cell r="B475">
            <v>9800</v>
          </cell>
          <cell r="C475">
            <v>866.1</v>
          </cell>
          <cell r="D475">
            <v>901.9</v>
          </cell>
          <cell r="E475">
            <v>1586</v>
          </cell>
          <cell r="F475">
            <v>1569.4</v>
          </cell>
          <cell r="G475">
            <v>1152.9000000000001</v>
          </cell>
          <cell r="H475">
            <v>648.20000000000005</v>
          </cell>
          <cell r="I475">
            <v>430.3</v>
          </cell>
          <cell r="J475">
            <v>308.89999999999998</v>
          </cell>
          <cell r="K475">
            <v>284.10000000000002</v>
          </cell>
          <cell r="L475">
            <v>435.8</v>
          </cell>
          <cell r="M475">
            <v>700.6</v>
          </cell>
          <cell r="N475">
            <v>915.7</v>
          </cell>
          <cell r="O475">
            <v>9799.9</v>
          </cell>
        </row>
        <row r="476">
          <cell r="A476" t="str">
            <v xml:space="preserve">  PJM Interchange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</row>
        <row r="477">
          <cell r="A477" t="str">
            <v xml:space="preserve">  PASNY </v>
          </cell>
          <cell r="C477">
            <v>47.9</v>
          </cell>
          <cell r="D477">
            <v>47.9</v>
          </cell>
          <cell r="E477">
            <v>47.9</v>
          </cell>
          <cell r="F477">
            <v>47.9</v>
          </cell>
          <cell r="G477">
            <v>47.9</v>
          </cell>
          <cell r="H477">
            <v>47.9</v>
          </cell>
          <cell r="I477">
            <v>47.9</v>
          </cell>
          <cell r="J477">
            <v>47.9</v>
          </cell>
          <cell r="K477">
            <v>47.9</v>
          </cell>
          <cell r="L477">
            <v>47.9</v>
          </cell>
          <cell r="M477">
            <v>47.9</v>
          </cell>
          <cell r="N477">
            <v>47.9</v>
          </cell>
          <cell r="O477">
            <v>574.79999999999984</v>
          </cell>
        </row>
        <row r="478">
          <cell r="A478" t="str">
            <v xml:space="preserve">  Borderline</v>
          </cell>
          <cell r="C478">
            <v>10.5</v>
          </cell>
          <cell r="D478">
            <v>10.5</v>
          </cell>
          <cell r="E478">
            <v>10.5</v>
          </cell>
          <cell r="F478">
            <v>10.5</v>
          </cell>
          <cell r="G478">
            <v>10.5</v>
          </cell>
          <cell r="H478">
            <v>10.5</v>
          </cell>
          <cell r="I478">
            <v>10.5</v>
          </cell>
          <cell r="J478">
            <v>10.5</v>
          </cell>
          <cell r="K478">
            <v>10.5</v>
          </cell>
          <cell r="L478">
            <v>10.5</v>
          </cell>
          <cell r="M478">
            <v>10.5</v>
          </cell>
          <cell r="N478">
            <v>10.5</v>
          </cell>
          <cell r="O478">
            <v>126</v>
          </cell>
        </row>
        <row r="480">
          <cell r="A480" t="str">
            <v xml:space="preserve">    TOTAL POWER PURCHASES</v>
          </cell>
          <cell r="C480">
            <v>95953.4</v>
          </cell>
          <cell r="D480">
            <v>81521.299999999988</v>
          </cell>
          <cell r="E480">
            <v>89973.2</v>
          </cell>
          <cell r="F480">
            <v>82803.699999999983</v>
          </cell>
          <cell r="G480">
            <v>104307.2</v>
          </cell>
          <cell r="H480">
            <v>175343.90000000002</v>
          </cell>
          <cell r="I480">
            <v>323204</v>
          </cell>
          <cell r="J480">
            <v>312289.20000000007</v>
          </cell>
          <cell r="K480">
            <v>121014</v>
          </cell>
          <cell r="L480">
            <v>79661.399999999994</v>
          </cell>
          <cell r="M480">
            <v>65682.299999999988</v>
          </cell>
          <cell r="N480">
            <v>91792.7</v>
          </cell>
          <cell r="O480">
            <v>1623546.3</v>
          </cell>
        </row>
        <row r="482">
          <cell r="A482" t="str">
            <v>TOTAL ENERGY AVAILABLE</v>
          </cell>
          <cell r="C482">
            <v>136114</v>
          </cell>
          <cell r="D482">
            <v>119049.59999999999</v>
          </cell>
          <cell r="E482">
            <v>121653.5</v>
          </cell>
          <cell r="F482">
            <v>105097.59999999998</v>
          </cell>
          <cell r="G482">
            <v>132775.9</v>
          </cell>
          <cell r="H482">
            <v>219598.00000000003</v>
          </cell>
          <cell r="I482">
            <v>374869.8</v>
          </cell>
          <cell r="J482">
            <v>363723.50000000006</v>
          </cell>
          <cell r="K482">
            <v>152990.9</v>
          </cell>
          <cell r="L482">
            <v>107125.1</v>
          </cell>
          <cell r="M482">
            <v>93658.699999999983</v>
          </cell>
          <cell r="N482">
            <v>127914.29999999999</v>
          </cell>
          <cell r="O482">
            <v>2054570.9</v>
          </cell>
        </row>
        <row r="484">
          <cell r="A484" t="str">
            <v>NON-SYSTEM ENERGY SALES</v>
          </cell>
        </row>
        <row r="485">
          <cell r="A485" t="str">
            <v xml:space="preserve">  Sales to ACE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</row>
        <row r="486">
          <cell r="A486" t="str">
            <v xml:space="preserve">  Sales to JCP&amp;L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  <cell r="M486">
            <v>0</v>
          </cell>
          <cell r="N486">
            <v>0</v>
          </cell>
          <cell r="O486">
            <v>0</v>
          </cell>
        </row>
        <row r="487">
          <cell r="A487" t="str">
            <v xml:space="preserve">  Sales to BG&amp;E</v>
          </cell>
          <cell r="C487">
            <v>-452.1</v>
          </cell>
          <cell r="D487">
            <v>-406.9</v>
          </cell>
          <cell r="E487">
            <v>-283.90000000000003</v>
          </cell>
          <cell r="F487">
            <v>-234.4</v>
          </cell>
          <cell r="G487">
            <v>-361.6</v>
          </cell>
          <cell r="H487">
            <v>-431.5</v>
          </cell>
          <cell r="I487">
            <v>-445.4</v>
          </cell>
          <cell r="J487">
            <v>-445.4</v>
          </cell>
          <cell r="K487">
            <v>-431.5</v>
          </cell>
          <cell r="L487">
            <v>-445.4</v>
          </cell>
          <cell r="M487">
            <v>-431.5</v>
          </cell>
          <cell r="N487">
            <v>-445.4</v>
          </cell>
          <cell r="O487">
            <v>-4815</v>
          </cell>
        </row>
        <row r="488">
          <cell r="A488" t="str">
            <v xml:space="preserve">  Sales to JCP&amp;L</v>
          </cell>
          <cell r="C488">
            <v>-2402.857368</v>
          </cell>
          <cell r="D488">
            <v>-2194.0551359999999</v>
          </cell>
          <cell r="E488">
            <v>-2395.8845999999999</v>
          </cell>
          <cell r="F488">
            <v>-2232.5985359999995</v>
          </cell>
          <cell r="G488">
            <v>-2345.5507679999996</v>
          </cell>
          <cell r="H488">
            <v>-2530.2823200000003</v>
          </cell>
          <cell r="I488">
            <v>-2793.4595999999997</v>
          </cell>
          <cell r="J488">
            <v>-2789.7544800000001</v>
          </cell>
          <cell r="K488">
            <v>-2117.3032800000001</v>
          </cell>
          <cell r="L488">
            <v>-1907.4987450000001</v>
          </cell>
          <cell r="M488">
            <v>-1962.43776</v>
          </cell>
          <cell r="N488">
            <v>-2245.1196960000002</v>
          </cell>
          <cell r="O488">
            <v>-27917</v>
          </cell>
        </row>
        <row r="489">
          <cell r="A489" t="str">
            <v xml:space="preserve">  PJM Interchange </v>
          </cell>
          <cell r="C489">
            <v>-24248.5</v>
          </cell>
          <cell r="D489">
            <v>-22945.8</v>
          </cell>
          <cell r="E489">
            <v>-9608.4</v>
          </cell>
          <cell r="F489">
            <v>-12.9</v>
          </cell>
          <cell r="G489">
            <v>-13697.7</v>
          </cell>
          <cell r="H489">
            <v>-48341</v>
          </cell>
          <cell r="I489">
            <v>-65322.9</v>
          </cell>
          <cell r="J489">
            <v>-65608.899999999994</v>
          </cell>
          <cell r="K489">
            <v>-27815.7</v>
          </cell>
          <cell r="L489">
            <v>-18660.5</v>
          </cell>
          <cell r="M489">
            <v>-14997.7</v>
          </cell>
          <cell r="N489">
            <v>-19557</v>
          </cell>
          <cell r="O489">
            <v>-330817</v>
          </cell>
        </row>
        <row r="490">
          <cell r="A490" t="str">
            <v xml:space="preserve">  Additional Gen Avail. For Sale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</row>
        <row r="491">
          <cell r="A491" t="str">
            <v xml:space="preserve">  Sales to Other</v>
          </cell>
          <cell r="C491">
            <v>-86296.8</v>
          </cell>
          <cell r="D491">
            <v>-69982.7</v>
          </cell>
          <cell r="E491">
            <v>-78930.100000000006</v>
          </cell>
          <cell r="F491">
            <v>-72035.600000000006</v>
          </cell>
          <cell r="G491">
            <v>-94729.7</v>
          </cell>
          <cell r="H491">
            <v>-165834</v>
          </cell>
          <cell r="I491">
            <v>-318257.59999999998</v>
          </cell>
          <cell r="J491">
            <v>-308077.2</v>
          </cell>
          <cell r="K491">
            <v>-113801.1</v>
          </cell>
          <cell r="L491">
            <v>-70169.8</v>
          </cell>
          <cell r="M491">
            <v>-54835.3</v>
          </cell>
          <cell r="N491">
            <v>-79606.399999999994</v>
          </cell>
          <cell r="O491">
            <v>-1512556.3</v>
          </cell>
        </row>
        <row r="493">
          <cell r="A493" t="str">
            <v xml:space="preserve">    TOTAL NON-SYSTEM ENERGY SALES</v>
          </cell>
          <cell r="C493">
            <v>-113400.25736800001</v>
          </cell>
          <cell r="D493">
            <v>-95529.455136000004</v>
          </cell>
          <cell r="E493">
            <v>-91218.284600000014</v>
          </cell>
          <cell r="F493">
            <v>-74515.498535999999</v>
          </cell>
          <cell r="G493">
            <v>-111134.550768</v>
          </cell>
          <cell r="H493">
            <v>-217136.78232</v>
          </cell>
          <cell r="I493">
            <v>-386819.35959999997</v>
          </cell>
          <cell r="J493">
            <v>-376921.25448</v>
          </cell>
          <cell r="K493">
            <v>-144165.60328000001</v>
          </cell>
          <cell r="L493">
            <v>-91183.198745000002</v>
          </cell>
          <cell r="M493">
            <v>-72226.937760000001</v>
          </cell>
          <cell r="N493">
            <v>-101853.919696</v>
          </cell>
          <cell r="O493">
            <v>-1876105.2999999998</v>
          </cell>
        </row>
        <row r="495">
          <cell r="A495" t="str">
            <v>Cost of Emission Allowances Consumed</v>
          </cell>
          <cell r="C495">
            <v>4755</v>
          </cell>
          <cell r="D495">
            <v>4351</v>
          </cell>
          <cell r="E495">
            <v>4159</v>
          </cell>
          <cell r="F495">
            <v>2959</v>
          </cell>
          <cell r="G495">
            <v>5775</v>
          </cell>
          <cell r="H495">
            <v>8878</v>
          </cell>
          <cell r="I495">
            <v>9860</v>
          </cell>
          <cell r="J495">
            <v>9804</v>
          </cell>
          <cell r="K495">
            <v>6869</v>
          </cell>
          <cell r="L495">
            <v>3502</v>
          </cell>
          <cell r="M495">
            <v>3547</v>
          </cell>
          <cell r="N495">
            <v>4436</v>
          </cell>
          <cell r="O495">
            <v>68895</v>
          </cell>
        </row>
        <row r="497">
          <cell r="A497" t="str">
            <v>SYSTEM COST OF POWER</v>
          </cell>
          <cell r="C497">
            <v>27468.742631999994</v>
          </cell>
          <cell r="D497">
            <v>27871.144863999987</v>
          </cell>
          <cell r="E497">
            <v>34594.215399999986</v>
          </cell>
          <cell r="F497">
            <v>33541.101463999978</v>
          </cell>
          <cell r="G497">
            <v>27416.349231999993</v>
          </cell>
          <cell r="H497">
            <v>11339.217680000031</v>
          </cell>
          <cell r="I497">
            <v>-2089.5595999999787</v>
          </cell>
          <cell r="J497">
            <v>-3393.754479999945</v>
          </cell>
          <cell r="K497">
            <v>15694.296719999984</v>
          </cell>
          <cell r="L497">
            <v>19443.901255000004</v>
          </cell>
          <cell r="M497">
            <v>24978.762239999982</v>
          </cell>
          <cell r="N497">
            <v>30496.380303999991</v>
          </cell>
          <cell r="O497">
            <v>247360.59999999998</v>
          </cell>
        </row>
        <row r="498"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  <cell r="M498">
            <v>0</v>
          </cell>
          <cell r="N498">
            <v>0</v>
          </cell>
          <cell r="O498">
            <v>0</v>
          </cell>
        </row>
        <row r="499">
          <cell r="A499" t="str">
            <v>PUC CUST SYSTEM COST OF POWER</v>
          </cell>
          <cell r="C499">
            <v>27468.742631999994</v>
          </cell>
          <cell r="D499">
            <v>27871.144863999987</v>
          </cell>
          <cell r="E499">
            <v>34594.215399999986</v>
          </cell>
          <cell r="F499">
            <v>33541.101463999978</v>
          </cell>
          <cell r="G499">
            <v>27416.349231999993</v>
          </cell>
          <cell r="H499">
            <v>11339.217680000031</v>
          </cell>
          <cell r="I499">
            <v>-2089.5595999999787</v>
          </cell>
          <cell r="J499">
            <v>-3393.754479999945</v>
          </cell>
          <cell r="K499">
            <v>15694.296719999984</v>
          </cell>
          <cell r="L499">
            <v>19443.901255000004</v>
          </cell>
          <cell r="M499">
            <v>24978.762239999982</v>
          </cell>
          <cell r="N499">
            <v>30496.380303999991</v>
          </cell>
          <cell r="O499">
            <v>247360.59999999998</v>
          </cell>
        </row>
        <row r="500">
          <cell r="C500" t="str">
            <v xml:space="preserve"> ========</v>
          </cell>
          <cell r="D500" t="str">
            <v xml:space="preserve"> ========</v>
          </cell>
          <cell r="E500" t="str">
            <v xml:space="preserve"> ========</v>
          </cell>
          <cell r="F500" t="str">
            <v xml:space="preserve"> ========</v>
          </cell>
          <cell r="G500" t="str">
            <v xml:space="preserve"> ========</v>
          </cell>
          <cell r="H500" t="str">
            <v xml:space="preserve"> ========</v>
          </cell>
          <cell r="I500" t="str">
            <v xml:space="preserve"> ========</v>
          </cell>
          <cell r="J500" t="str">
            <v xml:space="preserve"> ========</v>
          </cell>
          <cell r="K500" t="str">
            <v xml:space="preserve"> ========</v>
          </cell>
          <cell r="L500" t="str">
            <v xml:space="preserve"> ========</v>
          </cell>
          <cell r="M500" t="str">
            <v xml:space="preserve"> ========</v>
          </cell>
          <cell r="N500" t="str">
            <v xml:space="preserve"> ========</v>
          </cell>
          <cell r="O500" t="str">
            <v xml:space="preserve"> =========</v>
          </cell>
        </row>
        <row r="501">
          <cell r="A501" t="str">
            <v xml:space="preserve">    CSO - MILLS/KWH</v>
          </cell>
          <cell r="C501">
            <v>10.619632962723406</v>
          </cell>
          <cell r="D501">
            <v>11.514622950830558</v>
          </cell>
          <cell r="E501">
            <v>14.419062764913692</v>
          </cell>
          <cell r="F501">
            <v>16.427221788408637</v>
          </cell>
          <cell r="G501">
            <v>13.737022356079251</v>
          </cell>
          <cell r="H501">
            <v>5.4486654531504328</v>
          </cell>
          <cell r="I501">
            <v>-0.89611441766183386</v>
          </cell>
          <cell r="J501">
            <v>-1.4835436608307404</v>
          </cell>
          <cell r="K501">
            <v>7.7910527761164268</v>
          </cell>
          <cell r="L501">
            <v>9.2146823590281617</v>
          </cell>
          <cell r="M501">
            <v>11.309771904686322</v>
          </cell>
          <cell r="N501">
            <v>11.719910953568304</v>
          </cell>
          <cell r="O501">
            <v>9.1344386998103957</v>
          </cell>
        </row>
        <row r="502">
          <cell r="F502" t="str">
            <v xml:space="preserve">                                   SUMMARY SHEET</v>
          </cell>
        </row>
        <row r="503">
          <cell r="F503" t="str">
            <v xml:space="preserve">                         ENERGY COST RECOVERED THROUGH ECR</v>
          </cell>
          <cell r="L503" t="str">
            <v>CASE:2001 FORECAST</v>
          </cell>
          <cell r="P503" t="str">
            <v>10</v>
          </cell>
        </row>
        <row r="504">
          <cell r="C504" t="str">
            <v xml:space="preserve">                     </v>
          </cell>
          <cell r="L504">
            <v>36851</v>
          </cell>
        </row>
        <row r="505">
          <cell r="F505" t="str">
            <v xml:space="preserve">                               (Thousands of Dollars)</v>
          </cell>
        </row>
        <row r="507">
          <cell r="A507" t="str">
            <v>STEAM STATIONS</v>
          </cell>
          <cell r="C507" t="str">
            <v>JANUARY</v>
          </cell>
          <cell r="D507" t="str">
            <v>FEBRUARY</v>
          </cell>
          <cell r="E507" t="str">
            <v>MARCH</v>
          </cell>
          <cell r="F507" t="str">
            <v>APRIL</v>
          </cell>
          <cell r="G507" t="str">
            <v>MAY</v>
          </cell>
          <cell r="H507" t="str">
            <v>JUNE</v>
          </cell>
          <cell r="I507" t="str">
            <v>JULY</v>
          </cell>
          <cell r="J507" t="str">
            <v>AUGUST</v>
          </cell>
          <cell r="K507" t="str">
            <v>SEPTEMBER</v>
          </cell>
          <cell r="L507" t="str">
            <v>OCTOBER</v>
          </cell>
          <cell r="M507" t="str">
            <v>NOVEMBER</v>
          </cell>
          <cell r="N507" t="str">
            <v>DECEMBER</v>
          </cell>
          <cell r="O507" t="str">
            <v>TOTAL</v>
          </cell>
        </row>
        <row r="508">
          <cell r="A508" t="str">
            <v xml:space="preserve">                 </v>
          </cell>
        </row>
        <row r="509">
          <cell r="A509" t="str">
            <v xml:space="preserve">   TOTAL COAL-FIRED </v>
          </cell>
          <cell r="C509">
            <v>27981.7</v>
          </cell>
          <cell r="D509">
            <v>26397.4</v>
          </cell>
          <cell r="E509">
            <v>25612.7</v>
          </cell>
          <cell r="F509">
            <v>17569.8</v>
          </cell>
          <cell r="G509">
            <v>19714.8</v>
          </cell>
          <cell r="H509">
            <v>26834</v>
          </cell>
          <cell r="I509">
            <v>28660.6</v>
          </cell>
          <cell r="J509">
            <v>28693.5</v>
          </cell>
          <cell r="K509">
            <v>19389.099999999999</v>
          </cell>
          <cell r="L509">
            <v>19376.599999999999</v>
          </cell>
          <cell r="M509">
            <v>19861.599999999999</v>
          </cell>
          <cell r="N509">
            <v>25776</v>
          </cell>
          <cell r="O509">
            <v>285867.80000000005</v>
          </cell>
        </row>
        <row r="511">
          <cell r="A511" t="str">
            <v xml:space="preserve">   Martins Creek 3-4</v>
          </cell>
          <cell r="C511">
            <v>5290.1734760000008</v>
          </cell>
          <cell r="D511">
            <v>4878.9363159999994</v>
          </cell>
          <cell r="E511">
            <v>1751.3204700000001</v>
          </cell>
          <cell r="F511">
            <v>1148.8674879999999</v>
          </cell>
          <cell r="G511">
            <v>3247.643024</v>
          </cell>
          <cell r="H511">
            <v>10861.507488000001</v>
          </cell>
          <cell r="I511">
            <v>16044.875923999998</v>
          </cell>
          <cell r="J511">
            <v>15863.096427999999</v>
          </cell>
          <cell r="K511">
            <v>5942.0212080000001</v>
          </cell>
          <cell r="L511">
            <v>1324.405424</v>
          </cell>
          <cell r="M511">
            <v>1562.583488</v>
          </cell>
          <cell r="N511">
            <v>3576.7427199999997</v>
          </cell>
          <cell r="O511">
            <v>71492.099999999991</v>
          </cell>
        </row>
        <row r="512">
          <cell r="A512" t="str">
            <v xml:space="preserve">   Sun Oil Adjustment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  <cell r="M512">
            <v>0</v>
          </cell>
          <cell r="N512">
            <v>0</v>
          </cell>
          <cell r="O512">
            <v>0</v>
          </cell>
        </row>
        <row r="514">
          <cell r="A514" t="str">
            <v xml:space="preserve">   TOTAL OIL-FIRED</v>
          </cell>
          <cell r="C514">
            <v>5290.2</v>
          </cell>
          <cell r="D514">
            <v>4878.8999999999996</v>
          </cell>
          <cell r="E514">
            <v>1751.3</v>
          </cell>
          <cell r="F514">
            <v>1148.9000000000001</v>
          </cell>
          <cell r="G514">
            <v>3247.6</v>
          </cell>
          <cell r="H514">
            <v>10861.5</v>
          </cell>
          <cell r="I514">
            <v>16044.9</v>
          </cell>
          <cell r="J514">
            <v>15863.1</v>
          </cell>
          <cell r="K514">
            <v>5942</v>
          </cell>
          <cell r="L514">
            <v>1324.4</v>
          </cell>
          <cell r="M514">
            <v>1562.6</v>
          </cell>
          <cell r="N514">
            <v>3576.7</v>
          </cell>
          <cell r="O514">
            <v>71492.099999999991</v>
          </cell>
        </row>
        <row r="516">
          <cell r="A516" t="str">
            <v xml:space="preserve">  TOTAL FOSSIL STEAM EXPENSE</v>
          </cell>
          <cell r="C516">
            <v>33271.9</v>
          </cell>
          <cell r="D516">
            <v>31276.300000000003</v>
          </cell>
          <cell r="E516">
            <v>27364</v>
          </cell>
          <cell r="F516">
            <v>18718.7</v>
          </cell>
          <cell r="G516">
            <v>22962.399999999998</v>
          </cell>
          <cell r="H516">
            <v>37695.5</v>
          </cell>
          <cell r="I516">
            <v>44705.5</v>
          </cell>
          <cell r="J516">
            <v>44556.6</v>
          </cell>
          <cell r="K516">
            <v>25331.1</v>
          </cell>
          <cell r="L516">
            <v>20701</v>
          </cell>
          <cell r="M516">
            <v>21424.199999999997</v>
          </cell>
          <cell r="N516">
            <v>29352.7</v>
          </cell>
          <cell r="O516">
            <v>357359.9</v>
          </cell>
        </row>
        <row r="518">
          <cell r="A518" t="str">
            <v xml:space="preserve">  NUCLEAR</v>
          </cell>
        </row>
        <row r="519">
          <cell r="A519" t="str">
            <v xml:space="preserve">    Susquehanna 1 (PL 90% Share)</v>
          </cell>
          <cell r="C519">
            <v>2581.3459800000001</v>
          </cell>
          <cell r="D519">
            <v>2331.55512</v>
          </cell>
          <cell r="E519">
            <v>2581.3459800000001</v>
          </cell>
          <cell r="F519">
            <v>2498.0715</v>
          </cell>
          <cell r="G519">
            <v>1618.9002</v>
          </cell>
          <cell r="H519">
            <v>2498.0715</v>
          </cell>
          <cell r="I519">
            <v>2581.3459800000001</v>
          </cell>
          <cell r="J519">
            <v>2581.3459800000001</v>
          </cell>
          <cell r="K519">
            <v>2498.0715</v>
          </cell>
          <cell r="L519">
            <v>2581.3459800000001</v>
          </cell>
          <cell r="M519">
            <v>2498.0715</v>
          </cell>
          <cell r="N519">
            <v>2581.3459800000001</v>
          </cell>
          <cell r="O519">
            <v>29430.699999999993</v>
          </cell>
        </row>
        <row r="520">
          <cell r="A520" t="str">
            <v xml:space="preserve">    Susquehanna 2 (PL 90% Share)</v>
          </cell>
          <cell r="C520">
            <v>2702.7529199999999</v>
          </cell>
          <cell r="D520">
            <v>2407.22118</v>
          </cell>
          <cell r="E520">
            <v>665.97551999999996</v>
          </cell>
          <cell r="F520">
            <v>148.65831</v>
          </cell>
          <cell r="G520">
            <v>2552.1668999999997</v>
          </cell>
          <cell r="H520">
            <v>2508.7099499999999</v>
          </cell>
          <cell r="I520">
            <v>2592.3282300000001</v>
          </cell>
          <cell r="J520">
            <v>2592.3282300000001</v>
          </cell>
          <cell r="K520">
            <v>2508.7099499999999</v>
          </cell>
          <cell r="L520">
            <v>2592.3282300000001</v>
          </cell>
          <cell r="M520">
            <v>2508.7099499999999</v>
          </cell>
          <cell r="N520">
            <v>2592.3282300000001</v>
          </cell>
          <cell r="O520">
            <v>26372.199999999997</v>
          </cell>
        </row>
        <row r="521">
          <cell r="A521" t="str">
            <v xml:space="preserve">    Susquehanna 1 (Spent Fuel)</v>
          </cell>
          <cell r="C521">
            <v>677.42504999999994</v>
          </cell>
          <cell r="D521">
            <v>611.87220000000002</v>
          </cell>
          <cell r="E521">
            <v>677.42504999999994</v>
          </cell>
          <cell r="F521">
            <v>655.57124999999996</v>
          </cell>
          <cell r="G521">
            <v>424.84949999999998</v>
          </cell>
          <cell r="H521">
            <v>655.57124999999996</v>
          </cell>
          <cell r="I521">
            <v>677.42504999999994</v>
          </cell>
          <cell r="J521">
            <v>677.42504999999994</v>
          </cell>
          <cell r="K521">
            <v>655.57124999999996</v>
          </cell>
          <cell r="L521">
            <v>677.42504999999994</v>
          </cell>
          <cell r="M521">
            <v>655.57124999999996</v>
          </cell>
          <cell r="N521">
            <v>677.42504999999994</v>
          </cell>
          <cell r="O521">
            <v>7723.4999999999991</v>
          </cell>
        </row>
        <row r="522">
          <cell r="A522" t="str">
            <v xml:space="preserve">    Susquehanna 2 (Spent Fuel)</v>
          </cell>
          <cell r="C522">
            <v>679.26329999999996</v>
          </cell>
          <cell r="D522">
            <v>604.98945000000003</v>
          </cell>
          <cell r="E522">
            <v>167.37479999999999</v>
          </cell>
          <cell r="F522">
            <v>39.338549999999998</v>
          </cell>
          <cell r="G522">
            <v>675.36449999999991</v>
          </cell>
          <cell r="H522">
            <v>663.86475000000007</v>
          </cell>
          <cell r="I522">
            <v>685.99215000000004</v>
          </cell>
          <cell r="J522">
            <v>685.99215000000004</v>
          </cell>
          <cell r="K522">
            <v>663.86475000000007</v>
          </cell>
          <cell r="L522">
            <v>685.99215000000004</v>
          </cell>
          <cell r="M522">
            <v>663.86475000000007</v>
          </cell>
          <cell r="N522">
            <v>685.99215000000004</v>
          </cell>
          <cell r="O522">
            <v>6902.0999999999995</v>
          </cell>
        </row>
        <row r="523">
          <cell r="A523" t="str">
            <v xml:space="preserve">    D&amp;D Expense</v>
          </cell>
          <cell r="C523">
            <v>209.6379</v>
          </cell>
          <cell r="D523">
            <v>209.6379</v>
          </cell>
          <cell r="E523">
            <v>209.6379</v>
          </cell>
          <cell r="F523">
            <v>209.6379</v>
          </cell>
          <cell r="G523">
            <v>209.6379</v>
          </cell>
          <cell r="H523">
            <v>210.36059999999998</v>
          </cell>
          <cell r="I523">
            <v>210.36059999999998</v>
          </cell>
          <cell r="J523">
            <v>210.36059999999998</v>
          </cell>
          <cell r="K523">
            <v>210.36059999999998</v>
          </cell>
          <cell r="L523">
            <v>210.36059999999998</v>
          </cell>
          <cell r="M523">
            <v>210.36059999999998</v>
          </cell>
          <cell r="N523">
            <v>210.36059999999998</v>
          </cell>
          <cell r="O523">
            <v>2520.8000000000006</v>
          </cell>
        </row>
        <row r="525">
          <cell r="A525" t="str">
            <v xml:space="preserve">    TOTAL NUCLEAR</v>
          </cell>
          <cell r="C525">
            <v>6850.4262499999995</v>
          </cell>
          <cell r="D525">
            <v>6165.2995499999988</v>
          </cell>
          <cell r="E525">
            <v>4301.7377500000002</v>
          </cell>
          <cell r="F525">
            <v>3551.3476999999998</v>
          </cell>
          <cell r="G525">
            <v>5480.9519</v>
          </cell>
          <cell r="H525">
            <v>6536.5965999999989</v>
          </cell>
          <cell r="I525">
            <v>6747.3778000000002</v>
          </cell>
          <cell r="J525">
            <v>6747.3778000000002</v>
          </cell>
          <cell r="K525">
            <v>6536.5965999999989</v>
          </cell>
          <cell r="L525">
            <v>6747.3778000000002</v>
          </cell>
          <cell r="M525">
            <v>6536.5965999999989</v>
          </cell>
          <cell r="N525">
            <v>6747.3778000000002</v>
          </cell>
          <cell r="O525">
            <v>72949.100000000006</v>
          </cell>
        </row>
        <row r="527">
          <cell r="A527" t="str">
            <v>COMBUSTION TURBINES</v>
          </cell>
          <cell r="C527">
            <v>32.408090112905647</v>
          </cell>
          <cell r="D527">
            <v>80.800752814127492</v>
          </cell>
          <cell r="E527">
            <v>8.884521214509526</v>
          </cell>
          <cell r="F527">
            <v>18.5245696186246</v>
          </cell>
          <cell r="G527">
            <v>14.880131639459901</v>
          </cell>
          <cell r="H527">
            <v>12.123311220774891</v>
          </cell>
          <cell r="I527">
            <v>207.84061321378505</v>
          </cell>
          <cell r="J527">
            <v>125.22936241825028</v>
          </cell>
          <cell r="K527">
            <v>103.95030661851472</v>
          </cell>
          <cell r="L527">
            <v>9.8677248166989173</v>
          </cell>
          <cell r="M527">
            <v>9.9969991839961505</v>
          </cell>
          <cell r="N527">
            <v>15.786992136287736</v>
          </cell>
          <cell r="O527">
            <v>640.29999999999984</v>
          </cell>
        </row>
        <row r="529">
          <cell r="A529" t="str">
            <v>DIESELS</v>
          </cell>
          <cell r="C529">
            <v>5.8937018870943607</v>
          </cell>
          <cell r="D529">
            <v>5.8850941858724966</v>
          </cell>
          <cell r="E529">
            <v>5.6677117854904724</v>
          </cell>
          <cell r="F529">
            <v>5.3547583813754018</v>
          </cell>
          <cell r="G529">
            <v>10.388016360540099</v>
          </cell>
          <cell r="H529">
            <v>9.8585167792251092</v>
          </cell>
          <cell r="I529">
            <v>5.0659437862149304</v>
          </cell>
          <cell r="J529">
            <v>5.1029585817497285</v>
          </cell>
          <cell r="K529">
            <v>5.1765293814852846</v>
          </cell>
          <cell r="L529">
            <v>5.3692031833010816</v>
          </cell>
          <cell r="M529">
            <v>5.6084368160038487</v>
          </cell>
          <cell r="N529">
            <v>5.6710878637122661</v>
          </cell>
          <cell r="O529">
            <v>75.3</v>
          </cell>
        </row>
        <row r="531">
          <cell r="A531" t="str">
            <v xml:space="preserve">  TOTAL GENERATION</v>
          </cell>
          <cell r="C531">
            <v>40160.600000000006</v>
          </cell>
          <cell r="D531">
            <v>37528.300000000003</v>
          </cell>
          <cell r="E531">
            <v>31680.300000000003</v>
          </cell>
          <cell r="F531">
            <v>22293.9</v>
          </cell>
          <cell r="G531">
            <v>28468.700000000004</v>
          </cell>
          <cell r="H531">
            <v>44254.1</v>
          </cell>
          <cell r="I531">
            <v>51665.8</v>
          </cell>
          <cell r="J531">
            <v>51434.299999999996</v>
          </cell>
          <cell r="K531">
            <v>31976.899999999998</v>
          </cell>
          <cell r="L531">
            <v>27463.700000000004</v>
          </cell>
          <cell r="M531">
            <v>27976.400000000001</v>
          </cell>
          <cell r="N531">
            <v>36121.599999999999</v>
          </cell>
          <cell r="O531">
            <v>431024.60000000003</v>
          </cell>
        </row>
        <row r="533">
          <cell r="A533" t="str">
            <v>POWER PURCHASES</v>
          </cell>
        </row>
        <row r="534">
          <cell r="A534" t="str">
            <v xml:space="preserve">  Short-term - Other Utilities</v>
          </cell>
          <cell r="C534">
            <v>81610.716630251016</v>
          </cell>
          <cell r="D534">
            <v>65610.57108425512</v>
          </cell>
          <cell r="E534">
            <v>74565.070185863238</v>
          </cell>
          <cell r="F534">
            <v>67855.519773507651</v>
          </cell>
          <cell r="G534">
            <v>89958.147098652218</v>
          </cell>
          <cell r="H534">
            <v>159406.62244032157</v>
          </cell>
          <cell r="I534">
            <v>308951.61221789679</v>
          </cell>
          <cell r="J534">
            <v>298868.85052939726</v>
          </cell>
          <cell r="K534">
            <v>108524.69422466808</v>
          </cell>
          <cell r="L534">
            <v>66016.368245767633</v>
          </cell>
          <cell r="M534">
            <v>51022.672363820668</v>
          </cell>
          <cell r="N534">
            <v>75222.759354149603</v>
          </cell>
          <cell r="O534">
            <v>1447613.7</v>
          </cell>
        </row>
        <row r="535">
          <cell r="A535" t="str">
            <v xml:space="preserve">  Non-utility Generation</v>
          </cell>
          <cell r="C535">
            <v>13418.160000000002</v>
          </cell>
          <cell r="D535">
            <v>14950.36</v>
          </cell>
          <cell r="E535">
            <v>13763.72</v>
          </cell>
          <cell r="F535">
            <v>13320.36</v>
          </cell>
          <cell r="G535">
            <v>13137.800000000001</v>
          </cell>
          <cell r="H535">
            <v>15230.720000000001</v>
          </cell>
          <cell r="I535">
            <v>13763.72</v>
          </cell>
          <cell r="J535">
            <v>13053.039999999999</v>
          </cell>
          <cell r="K535">
            <v>12146.760000000002</v>
          </cell>
          <cell r="L535">
            <v>13150.84</v>
          </cell>
          <cell r="M535">
            <v>13900.64</v>
          </cell>
          <cell r="N535">
            <v>15595.84</v>
          </cell>
          <cell r="O535">
            <v>165431.9</v>
          </cell>
        </row>
        <row r="536">
          <cell r="A536" t="str">
            <v xml:space="preserve">  Safe Harbor</v>
          </cell>
          <cell r="C536">
            <v>866.1</v>
          </cell>
          <cell r="D536">
            <v>901.9</v>
          </cell>
          <cell r="E536">
            <v>1586</v>
          </cell>
          <cell r="F536">
            <v>1569.4</v>
          </cell>
          <cell r="G536">
            <v>1152.9000000000001</v>
          </cell>
          <cell r="H536">
            <v>648.20000000000005</v>
          </cell>
          <cell r="I536">
            <v>430.3</v>
          </cell>
          <cell r="J536">
            <v>308.89999999999998</v>
          </cell>
          <cell r="K536">
            <v>284.10000000000002</v>
          </cell>
          <cell r="L536">
            <v>435.8</v>
          </cell>
          <cell r="M536">
            <v>700.6</v>
          </cell>
          <cell r="N536">
            <v>915.7</v>
          </cell>
          <cell r="O536">
            <v>9799.9</v>
          </cell>
        </row>
        <row r="537">
          <cell r="A537" t="str">
            <v xml:space="preserve">  PJM Interchange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</row>
        <row r="538">
          <cell r="A538" t="str">
            <v xml:space="preserve">  PASNY </v>
          </cell>
          <cell r="C538">
            <v>47.9</v>
          </cell>
          <cell r="D538">
            <v>47.9</v>
          </cell>
          <cell r="E538">
            <v>47.9</v>
          </cell>
          <cell r="F538">
            <v>47.9</v>
          </cell>
          <cell r="G538">
            <v>47.9</v>
          </cell>
          <cell r="H538">
            <v>47.9</v>
          </cell>
          <cell r="I538">
            <v>47.9</v>
          </cell>
          <cell r="J538">
            <v>47.9</v>
          </cell>
          <cell r="K538">
            <v>47.9</v>
          </cell>
          <cell r="L538">
            <v>47.9</v>
          </cell>
          <cell r="M538">
            <v>47.9</v>
          </cell>
          <cell r="N538">
            <v>47.9</v>
          </cell>
          <cell r="O538">
            <v>574.79999999999984</v>
          </cell>
        </row>
        <row r="539">
          <cell r="A539" t="str">
            <v xml:space="preserve">  Borderline</v>
          </cell>
          <cell r="C539">
            <v>10.5</v>
          </cell>
          <cell r="D539">
            <v>10.5</v>
          </cell>
          <cell r="E539">
            <v>10.5</v>
          </cell>
          <cell r="F539">
            <v>10.5</v>
          </cell>
          <cell r="G539">
            <v>10.5</v>
          </cell>
          <cell r="H539">
            <v>10.5</v>
          </cell>
          <cell r="I539">
            <v>10.5</v>
          </cell>
          <cell r="J539">
            <v>10.5</v>
          </cell>
          <cell r="K539">
            <v>10.5</v>
          </cell>
          <cell r="L539">
            <v>10.5</v>
          </cell>
          <cell r="M539">
            <v>10.5</v>
          </cell>
          <cell r="N539">
            <v>10.5</v>
          </cell>
          <cell r="O539">
            <v>126</v>
          </cell>
        </row>
        <row r="541">
          <cell r="A541" t="str">
            <v xml:space="preserve">    TOTAL POWER PURCHASES</v>
          </cell>
          <cell r="C541">
            <v>95953.4</v>
          </cell>
          <cell r="D541">
            <v>81521.299999999988</v>
          </cell>
          <cell r="E541">
            <v>89973.2</v>
          </cell>
          <cell r="F541">
            <v>82803.699999999983</v>
          </cell>
          <cell r="G541">
            <v>104307.2</v>
          </cell>
          <cell r="H541">
            <v>175343.90000000002</v>
          </cell>
          <cell r="I541">
            <v>323204</v>
          </cell>
          <cell r="J541">
            <v>312289.20000000007</v>
          </cell>
          <cell r="K541">
            <v>121014</v>
          </cell>
          <cell r="L541">
            <v>79661.399999999994</v>
          </cell>
          <cell r="M541">
            <v>65682.299999999988</v>
          </cell>
          <cell r="N541">
            <v>91792.7</v>
          </cell>
          <cell r="O541">
            <v>1623546.3</v>
          </cell>
        </row>
        <row r="543">
          <cell r="A543" t="str">
            <v>TOTAL ENERGY AVAILABLE</v>
          </cell>
          <cell r="C543">
            <v>136114</v>
          </cell>
          <cell r="D543">
            <v>119049.59999999999</v>
          </cell>
          <cell r="E543">
            <v>121653.5</v>
          </cell>
          <cell r="F543">
            <v>105097.59999999998</v>
          </cell>
          <cell r="G543">
            <v>132775.9</v>
          </cell>
          <cell r="H543">
            <v>219598.00000000003</v>
          </cell>
          <cell r="I543">
            <v>374869.8</v>
          </cell>
          <cell r="J543">
            <v>363723.50000000006</v>
          </cell>
          <cell r="K543">
            <v>152990.9</v>
          </cell>
          <cell r="L543">
            <v>107125.1</v>
          </cell>
          <cell r="M543">
            <v>93658.699999999983</v>
          </cell>
          <cell r="N543">
            <v>127914.29999999999</v>
          </cell>
          <cell r="O543">
            <v>2054570.9</v>
          </cell>
        </row>
        <row r="544">
          <cell r="C544" t="str">
            <v xml:space="preserve"> --------</v>
          </cell>
          <cell r="D544" t="str">
            <v xml:space="preserve"> --------</v>
          </cell>
          <cell r="E544" t="str">
            <v xml:space="preserve"> --------</v>
          </cell>
          <cell r="F544" t="str">
            <v xml:space="preserve"> --------</v>
          </cell>
          <cell r="G544" t="str">
            <v xml:space="preserve"> --------</v>
          </cell>
          <cell r="H544" t="str">
            <v xml:space="preserve"> --------</v>
          </cell>
          <cell r="I544" t="str">
            <v xml:space="preserve"> --------</v>
          </cell>
          <cell r="J544" t="str">
            <v xml:space="preserve"> --------</v>
          </cell>
          <cell r="K544" t="str">
            <v xml:space="preserve"> --------</v>
          </cell>
          <cell r="L544" t="str">
            <v xml:space="preserve"> --------</v>
          </cell>
          <cell r="M544" t="str">
            <v xml:space="preserve"> --------</v>
          </cell>
          <cell r="N544" t="str">
            <v xml:space="preserve"> --------</v>
          </cell>
          <cell r="O544" t="str">
            <v xml:space="preserve"> ---------</v>
          </cell>
        </row>
        <row r="545">
          <cell r="A545" t="str">
            <v>NON-SYSTEM ENERGY SALES</v>
          </cell>
        </row>
        <row r="546">
          <cell r="A546" t="str">
            <v xml:space="preserve">  Sales to ACE </v>
          </cell>
          <cell r="C546">
            <v>0</v>
          </cell>
          <cell r="D546">
            <v>0</v>
          </cell>
          <cell r="E546">
            <v>0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</row>
        <row r="547">
          <cell r="A547" t="str">
            <v xml:space="preserve">  Sales to JCP&amp;L </v>
          </cell>
          <cell r="C547">
            <v>0</v>
          </cell>
          <cell r="D547">
            <v>0</v>
          </cell>
          <cell r="E547">
            <v>0</v>
          </cell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  <cell r="O547">
            <v>0</v>
          </cell>
        </row>
        <row r="548">
          <cell r="A548" t="str">
            <v xml:space="preserve">  Sales to BG&amp;E</v>
          </cell>
          <cell r="C548">
            <v>-452.1</v>
          </cell>
          <cell r="D548">
            <v>-406.9</v>
          </cell>
          <cell r="E548">
            <v>-283.90000000000003</v>
          </cell>
          <cell r="F548">
            <v>-234.4</v>
          </cell>
          <cell r="G548">
            <v>-361.6</v>
          </cell>
          <cell r="H548">
            <v>-431.5</v>
          </cell>
          <cell r="I548">
            <v>-445.4</v>
          </cell>
          <cell r="J548">
            <v>-445.4</v>
          </cell>
          <cell r="K548">
            <v>-431.5</v>
          </cell>
          <cell r="L548">
            <v>-445.4</v>
          </cell>
          <cell r="M548">
            <v>-431.5</v>
          </cell>
          <cell r="N548">
            <v>-445.4</v>
          </cell>
          <cell r="O548">
            <v>-4815</v>
          </cell>
        </row>
        <row r="549">
          <cell r="A549" t="str">
            <v xml:space="preserve">  Sales to JCP&amp;L</v>
          </cell>
          <cell r="C549">
            <v>-2402.857368</v>
          </cell>
          <cell r="D549">
            <v>-2194.0551359999999</v>
          </cell>
          <cell r="E549">
            <v>-2395.8845999999999</v>
          </cell>
          <cell r="F549">
            <v>-2232.5985359999995</v>
          </cell>
          <cell r="G549">
            <v>-2345.5507679999996</v>
          </cell>
          <cell r="H549">
            <v>-2530.2823200000003</v>
          </cell>
          <cell r="I549">
            <v>-2793.4595999999997</v>
          </cell>
          <cell r="J549">
            <v>-2789.7544800000001</v>
          </cell>
          <cell r="K549">
            <v>-2117.3032800000001</v>
          </cell>
          <cell r="L549">
            <v>-1907.4987450000001</v>
          </cell>
          <cell r="M549">
            <v>-1962.43776</v>
          </cell>
          <cell r="N549">
            <v>-2245.1196960000002</v>
          </cell>
          <cell r="O549">
            <v>-27917</v>
          </cell>
        </row>
        <row r="550">
          <cell r="A550" t="str">
            <v xml:space="preserve">  PJM Interchange </v>
          </cell>
          <cell r="C550">
            <v>-24248.5</v>
          </cell>
          <cell r="D550">
            <v>-22945.8</v>
          </cell>
          <cell r="E550">
            <v>-9608.4</v>
          </cell>
          <cell r="F550">
            <v>-12.9</v>
          </cell>
          <cell r="G550">
            <v>-13697.7</v>
          </cell>
          <cell r="H550">
            <v>-48341</v>
          </cell>
          <cell r="I550">
            <v>-65322.9</v>
          </cell>
          <cell r="J550">
            <v>-65608.899999999994</v>
          </cell>
          <cell r="K550">
            <v>-27815.7</v>
          </cell>
          <cell r="L550">
            <v>-18660.5</v>
          </cell>
          <cell r="M550">
            <v>-14997.7</v>
          </cell>
          <cell r="N550">
            <v>-19557</v>
          </cell>
          <cell r="O550">
            <v>-330817</v>
          </cell>
        </row>
        <row r="551">
          <cell r="A551" t="str">
            <v xml:space="preserve">  Additional Gen Avail. For Sale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</row>
        <row r="552">
          <cell r="A552" t="str">
            <v xml:space="preserve">  Sales to Other</v>
          </cell>
          <cell r="C552">
            <v>-86296.8</v>
          </cell>
          <cell r="D552">
            <v>-69982.7</v>
          </cell>
          <cell r="E552">
            <v>-78930.100000000006</v>
          </cell>
          <cell r="F552">
            <v>-72035.600000000006</v>
          </cell>
          <cell r="G552">
            <v>-94729.7</v>
          </cell>
          <cell r="H552">
            <v>-165834</v>
          </cell>
          <cell r="I552">
            <v>-318257.59999999998</v>
          </cell>
          <cell r="J552">
            <v>-308077.2</v>
          </cell>
          <cell r="K552">
            <v>-113801.1</v>
          </cell>
          <cell r="L552">
            <v>-70169.8</v>
          </cell>
          <cell r="M552">
            <v>-54835.3</v>
          </cell>
          <cell r="N552">
            <v>-79606.399999999994</v>
          </cell>
          <cell r="O552">
            <v>-1512556.3</v>
          </cell>
        </row>
        <row r="554">
          <cell r="A554" t="str">
            <v xml:space="preserve">    TOTAL NON-SYSTEM ENERGY SALES</v>
          </cell>
          <cell r="C554">
            <v>-113400.25736800001</v>
          </cell>
          <cell r="D554">
            <v>-95529.455136000004</v>
          </cell>
          <cell r="E554">
            <v>-91218.284600000014</v>
          </cell>
          <cell r="F554">
            <v>-74515.498535999999</v>
          </cell>
          <cell r="G554">
            <v>-111134.550768</v>
          </cell>
          <cell r="H554">
            <v>-217136.78232</v>
          </cell>
          <cell r="I554">
            <v>-386819.35959999997</v>
          </cell>
          <cell r="J554">
            <v>-376921.25448</v>
          </cell>
          <cell r="K554">
            <v>-144165.60328000001</v>
          </cell>
          <cell r="L554">
            <v>-91183.198745000002</v>
          </cell>
          <cell r="M554">
            <v>-72226.937760000001</v>
          </cell>
          <cell r="N554">
            <v>-101853.919696</v>
          </cell>
          <cell r="O554">
            <v>-1876105.2999999998</v>
          </cell>
        </row>
        <row r="556">
          <cell r="A556" t="str">
            <v>Cost of Emission Allowances Consumed</v>
          </cell>
          <cell r="C556">
            <v>4755</v>
          </cell>
          <cell r="D556">
            <v>4351</v>
          </cell>
          <cell r="E556">
            <v>4159</v>
          </cell>
          <cell r="F556">
            <v>2959</v>
          </cell>
          <cell r="G556">
            <v>5775</v>
          </cell>
          <cell r="H556">
            <v>8878</v>
          </cell>
          <cell r="I556">
            <v>9860</v>
          </cell>
          <cell r="J556">
            <v>9804</v>
          </cell>
          <cell r="K556">
            <v>6869</v>
          </cell>
          <cell r="L556">
            <v>3502</v>
          </cell>
          <cell r="M556">
            <v>3547</v>
          </cell>
          <cell r="N556">
            <v>4436</v>
          </cell>
          <cell r="O556">
            <v>68895</v>
          </cell>
        </row>
        <row r="559">
          <cell r="A559" t="str">
            <v>SYSTEM COST OF POWER</v>
          </cell>
          <cell r="C559">
            <v>27468.742631999994</v>
          </cell>
          <cell r="D559">
            <v>27871.144863999987</v>
          </cell>
          <cell r="E559">
            <v>34594.215399999986</v>
          </cell>
          <cell r="F559">
            <v>33541.101463999978</v>
          </cell>
          <cell r="G559">
            <v>27416.349231999993</v>
          </cell>
          <cell r="H559">
            <v>11339.217680000031</v>
          </cell>
          <cell r="I559">
            <v>-2089.5595999999787</v>
          </cell>
          <cell r="J559">
            <v>-3393.754479999945</v>
          </cell>
          <cell r="K559">
            <v>15694.296719999984</v>
          </cell>
          <cell r="L559">
            <v>19443.901255000004</v>
          </cell>
          <cell r="M559">
            <v>24978.762239999982</v>
          </cell>
          <cell r="N559">
            <v>30496.380303999991</v>
          </cell>
          <cell r="O559">
            <v>247360.59999999998</v>
          </cell>
        </row>
        <row r="561">
          <cell r="A561" t="str">
            <v>Expired Contract Effect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</row>
        <row r="563">
          <cell r="A563" t="str">
            <v>PUC CUST SYSTEM COST OF POWER</v>
          </cell>
          <cell r="C563">
            <v>27468.742631999994</v>
          </cell>
          <cell r="D563">
            <v>27871.144863999987</v>
          </cell>
          <cell r="E563">
            <v>34594.215399999986</v>
          </cell>
          <cell r="F563">
            <v>33541.101463999978</v>
          </cell>
          <cell r="G563">
            <v>27416.349231999993</v>
          </cell>
          <cell r="H563">
            <v>11339.217680000031</v>
          </cell>
          <cell r="I563">
            <v>-2089.5595999999787</v>
          </cell>
          <cell r="J563">
            <v>-3393.754479999945</v>
          </cell>
          <cell r="K563">
            <v>15694.296719999984</v>
          </cell>
          <cell r="L563">
            <v>19443.901255000004</v>
          </cell>
          <cell r="M563">
            <v>24978.762239999982</v>
          </cell>
          <cell r="N563">
            <v>30496.380303999991</v>
          </cell>
          <cell r="O563">
            <v>247360.59999999998</v>
          </cell>
        </row>
        <row r="564">
          <cell r="C564" t="str">
            <v xml:space="preserve"> ========</v>
          </cell>
          <cell r="D564" t="str">
            <v xml:space="preserve"> ========</v>
          </cell>
          <cell r="E564" t="str">
            <v xml:space="preserve"> ========</v>
          </cell>
          <cell r="F564" t="str">
            <v xml:space="preserve"> ========</v>
          </cell>
          <cell r="G564" t="str">
            <v xml:space="preserve"> ========</v>
          </cell>
          <cell r="H564" t="str">
            <v xml:space="preserve"> ========</v>
          </cell>
          <cell r="I564" t="str">
            <v xml:space="preserve"> ========</v>
          </cell>
          <cell r="J564" t="str">
            <v xml:space="preserve"> ========</v>
          </cell>
          <cell r="K564" t="str">
            <v xml:space="preserve"> ========</v>
          </cell>
          <cell r="L564" t="str">
            <v xml:space="preserve"> ========</v>
          </cell>
          <cell r="M564" t="str">
            <v xml:space="preserve"> ========</v>
          </cell>
          <cell r="N564" t="str">
            <v xml:space="preserve"> ========</v>
          </cell>
          <cell r="O564" t="str">
            <v xml:space="preserve"> =========</v>
          </cell>
        </row>
        <row r="565">
          <cell r="A565" t="str">
            <v>TOTAL EHV CHARGES (Page 14)</v>
          </cell>
          <cell r="C565">
            <v>1666.4582227079802</v>
          </cell>
          <cell r="D565">
            <v>1354.1332687383326</v>
          </cell>
          <cell r="E565">
            <v>1755.4069218740008</v>
          </cell>
          <cell r="F565">
            <v>1655.8754583339992</v>
          </cell>
          <cell r="G565">
            <v>1956.2270125847931</v>
          </cell>
          <cell r="H565">
            <v>2429.3204036500192</v>
          </cell>
          <cell r="I565">
            <v>2959.0158520921464</v>
          </cell>
          <cell r="J565">
            <v>2867.8231189440116</v>
          </cell>
          <cell r="K565">
            <v>2068.8050596554363</v>
          </cell>
          <cell r="L565">
            <v>1588.448347539588</v>
          </cell>
          <cell r="M565">
            <v>1239.7830332126398</v>
          </cell>
          <cell r="N565">
            <v>1762.4427017643839</v>
          </cell>
          <cell r="O565">
            <v>23303.600000000002</v>
          </cell>
        </row>
        <row r="567">
          <cell r="A567" t="str">
            <v>EXPENSE NOT RECOVERED THROUGH ECR</v>
          </cell>
        </row>
        <row r="568">
          <cell r="A568" t="str">
            <v xml:space="preserve">    Sun Oil Adjustment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  <cell r="M568">
            <v>0</v>
          </cell>
          <cell r="N568">
            <v>0</v>
          </cell>
          <cell r="O568">
            <v>0</v>
          </cell>
        </row>
        <row r="569">
          <cell r="A569" t="str">
            <v xml:space="preserve">    Safe Harbor(1/3)</v>
          </cell>
          <cell r="C569">
            <v>866.1</v>
          </cell>
          <cell r="D569">
            <v>901.9</v>
          </cell>
          <cell r="E569">
            <v>1586</v>
          </cell>
          <cell r="F569">
            <v>1569.4</v>
          </cell>
          <cell r="G569">
            <v>1152.9000000000001</v>
          </cell>
          <cell r="H569">
            <v>648.20000000000005</v>
          </cell>
          <cell r="I569">
            <v>430.3</v>
          </cell>
          <cell r="J569">
            <v>308.89999999999998</v>
          </cell>
          <cell r="K569">
            <v>284.10000000000002</v>
          </cell>
          <cell r="L569">
            <v>435.8</v>
          </cell>
          <cell r="M569">
            <v>700.6</v>
          </cell>
          <cell r="N569">
            <v>915.7</v>
          </cell>
          <cell r="O569">
            <v>9799.9</v>
          </cell>
        </row>
        <row r="570">
          <cell r="A570" t="str">
            <v xml:space="preserve">    Installed Capacity Payments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  <cell r="M570">
            <v>0</v>
          </cell>
          <cell r="N570">
            <v>0</v>
          </cell>
          <cell r="O570">
            <v>0</v>
          </cell>
        </row>
        <row r="572">
          <cell r="A572" t="str">
            <v xml:space="preserve">  TOTAL NOT RECOVERED THROUGH ECR</v>
          </cell>
          <cell r="C572">
            <v>866.1</v>
          </cell>
          <cell r="D572">
            <v>901.9</v>
          </cell>
          <cell r="E572">
            <v>1586</v>
          </cell>
          <cell r="F572">
            <v>1569.4</v>
          </cell>
          <cell r="G572">
            <v>1152.9000000000001</v>
          </cell>
          <cell r="H572">
            <v>648.20000000000005</v>
          </cell>
          <cell r="I572">
            <v>430.3</v>
          </cell>
          <cell r="J572">
            <v>308.89999999999998</v>
          </cell>
          <cell r="K572">
            <v>284.10000000000002</v>
          </cell>
          <cell r="L572">
            <v>435.8</v>
          </cell>
          <cell r="M572">
            <v>700.6</v>
          </cell>
          <cell r="N572">
            <v>915.7</v>
          </cell>
          <cell r="O572">
            <v>9799.9</v>
          </cell>
        </row>
        <row r="574">
          <cell r="A574" t="str">
            <v>ENERGY COST APPLICABLE TO ECR</v>
          </cell>
          <cell r="C574">
            <v>28269.100854707976</v>
          </cell>
          <cell r="D574">
            <v>28323.378132738319</v>
          </cell>
          <cell r="E574">
            <v>34763.622321873991</v>
          </cell>
          <cell r="F574">
            <v>33627.576922333974</v>
          </cell>
          <cell r="G574">
            <v>28219.676244584785</v>
          </cell>
          <cell r="H574">
            <v>13120.338083650049</v>
          </cell>
          <cell r="I574">
            <v>439.15625209216751</v>
          </cell>
          <cell r="J574">
            <v>-834.83136105593348</v>
          </cell>
          <cell r="K574">
            <v>17479.00177965542</v>
          </cell>
          <cell r="L574">
            <v>20596.549602539591</v>
          </cell>
          <cell r="M574">
            <v>25517.945273212623</v>
          </cell>
          <cell r="N574">
            <v>31343.123005764373</v>
          </cell>
          <cell r="O574">
            <v>260864.60000000003</v>
          </cell>
        </row>
        <row r="575">
          <cell r="C575" t="str">
            <v xml:space="preserve"> ========</v>
          </cell>
          <cell r="D575" t="str">
            <v xml:space="preserve"> ========</v>
          </cell>
          <cell r="E575" t="str">
            <v xml:space="preserve"> ========</v>
          </cell>
          <cell r="F575" t="str">
            <v xml:space="preserve"> ========</v>
          </cell>
          <cell r="G575" t="str">
            <v xml:space="preserve"> ========</v>
          </cell>
          <cell r="H575" t="str">
            <v xml:space="preserve"> ========</v>
          </cell>
          <cell r="I575" t="str">
            <v xml:space="preserve"> ========</v>
          </cell>
          <cell r="J575" t="str">
            <v xml:space="preserve"> ========</v>
          </cell>
          <cell r="K575" t="str">
            <v xml:space="preserve"> ========</v>
          </cell>
          <cell r="L575" t="str">
            <v xml:space="preserve"> ========</v>
          </cell>
          <cell r="M575" t="str">
            <v xml:space="preserve"> ========</v>
          </cell>
          <cell r="N575" t="str">
            <v xml:space="preserve"> ========</v>
          </cell>
          <cell r="O575" t="str">
            <v xml:space="preserve"> =========</v>
          </cell>
        </row>
        <row r="576">
          <cell r="A576" t="str">
            <v xml:space="preserve">  PORTION FOR PPUC CUSTOMERS</v>
          </cell>
          <cell r="B576">
            <v>1</v>
          </cell>
          <cell r="C576">
            <v>28269.1</v>
          </cell>
          <cell r="D576">
            <v>28323.4</v>
          </cell>
          <cell r="E576">
            <v>34763.599999999999</v>
          </cell>
          <cell r="F576">
            <v>33627.599999999999</v>
          </cell>
          <cell r="G576">
            <v>28219.7</v>
          </cell>
          <cell r="H576">
            <v>13120.3</v>
          </cell>
          <cell r="I576">
            <v>439.2</v>
          </cell>
          <cell r="J576">
            <v>-834.8</v>
          </cell>
          <cell r="K576">
            <v>17479</v>
          </cell>
          <cell r="L576">
            <v>20596.5</v>
          </cell>
          <cell r="M576">
            <v>25517.9</v>
          </cell>
          <cell r="N576">
            <v>31343.1</v>
          </cell>
          <cell r="O576">
            <v>260864.60000000003</v>
          </cell>
        </row>
        <row r="577">
          <cell r="F577" t="str">
            <v xml:space="preserve">                              NET COST FOR JCP&amp;L SALE</v>
          </cell>
          <cell r="L577" t="str">
            <v>CASE:2001 FORECAST</v>
          </cell>
          <cell r="P577" t="str">
            <v>11</v>
          </cell>
        </row>
        <row r="578">
          <cell r="F578" t="str">
            <v xml:space="preserve">                    </v>
          </cell>
          <cell r="L578">
            <v>36851</v>
          </cell>
        </row>
        <row r="579">
          <cell r="F579" t="str">
            <v xml:space="preserve">                               (Thousands of Dollars)     </v>
          </cell>
        </row>
        <row r="581">
          <cell r="A581" t="str">
            <v>JCPL FUEL EXPENSE</v>
          </cell>
          <cell r="C581" t="str">
            <v>JANUARY</v>
          </cell>
          <cell r="D581" t="str">
            <v>FEBRUARY</v>
          </cell>
          <cell r="E581" t="str">
            <v>MARCH</v>
          </cell>
          <cell r="F581" t="str">
            <v>APRIL</v>
          </cell>
          <cell r="G581" t="str">
            <v>MAY</v>
          </cell>
          <cell r="H581" t="str">
            <v>JUNE</v>
          </cell>
          <cell r="I581" t="str">
            <v>JULY</v>
          </cell>
          <cell r="J581" t="str">
            <v>AUGUST</v>
          </cell>
          <cell r="K581" t="str">
            <v>SEPTEMBER</v>
          </cell>
          <cell r="L581" t="str">
            <v>OCTOBER</v>
          </cell>
          <cell r="M581" t="str">
            <v>NOVEMBER</v>
          </cell>
          <cell r="N581" t="str">
            <v>DECEMBER</v>
          </cell>
          <cell r="O581" t="str">
            <v>TOTAL</v>
          </cell>
        </row>
        <row r="582">
          <cell r="A582" t="str">
            <v xml:space="preserve">                 </v>
          </cell>
        </row>
        <row r="583">
          <cell r="A583" t="str">
            <v xml:space="preserve">    Brunner Island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</row>
        <row r="584">
          <cell r="A584" t="str">
            <v xml:space="preserve">    Martins Creek 1-2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  <cell r="M584">
            <v>0</v>
          </cell>
          <cell r="N584">
            <v>0</v>
          </cell>
          <cell r="O584">
            <v>0</v>
          </cell>
        </row>
        <row r="585">
          <cell r="A585" t="str">
            <v xml:space="preserve">    Sunbury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  <cell r="M585">
            <v>0</v>
          </cell>
          <cell r="N585">
            <v>0</v>
          </cell>
          <cell r="O585">
            <v>0</v>
          </cell>
        </row>
        <row r="586">
          <cell r="A586" t="str">
            <v xml:space="preserve">    Holtwood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  <cell r="M586">
            <v>0</v>
          </cell>
          <cell r="N586">
            <v>0</v>
          </cell>
          <cell r="O586">
            <v>0</v>
          </cell>
        </row>
        <row r="587">
          <cell r="A587" t="str">
            <v xml:space="preserve">    Keystone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  <cell r="M587">
            <v>0</v>
          </cell>
          <cell r="N587">
            <v>0</v>
          </cell>
          <cell r="O587">
            <v>0</v>
          </cell>
        </row>
        <row r="588">
          <cell r="A588" t="str">
            <v xml:space="preserve">    Conemaugh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  <cell r="M588">
            <v>0</v>
          </cell>
          <cell r="N588">
            <v>0</v>
          </cell>
          <cell r="O588">
            <v>0</v>
          </cell>
        </row>
        <row r="589">
          <cell r="A589" t="str">
            <v xml:space="preserve">    Montour</v>
          </cell>
          <cell r="C589">
            <v>0</v>
          </cell>
          <cell r="D589">
            <v>0</v>
          </cell>
          <cell r="E589">
            <v>0</v>
          </cell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  <cell r="M589">
            <v>0</v>
          </cell>
          <cell r="N589">
            <v>0</v>
          </cell>
          <cell r="O589">
            <v>0</v>
          </cell>
        </row>
        <row r="590">
          <cell r="A590" t="str">
            <v xml:space="preserve">    Retired Miner's Health Care Costs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</row>
        <row r="591">
          <cell r="A591" t="str">
            <v xml:space="preserve">    Conemaugh Scrubber Costs</v>
          </cell>
          <cell r="C591">
            <v>0</v>
          </cell>
          <cell r="D591">
            <v>0</v>
          </cell>
          <cell r="E591">
            <v>0</v>
          </cell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  <cell r="M591">
            <v>0</v>
          </cell>
          <cell r="N591">
            <v>0</v>
          </cell>
          <cell r="O591">
            <v>0</v>
          </cell>
        </row>
        <row r="592">
          <cell r="C592" t="str">
            <v xml:space="preserve"> ========</v>
          </cell>
          <cell r="D592" t="str">
            <v xml:space="preserve"> ========</v>
          </cell>
          <cell r="E592" t="str">
            <v xml:space="preserve"> ========</v>
          </cell>
          <cell r="F592" t="str">
            <v xml:space="preserve"> ========</v>
          </cell>
          <cell r="G592" t="str">
            <v xml:space="preserve"> ========</v>
          </cell>
          <cell r="H592" t="str">
            <v xml:space="preserve"> ========</v>
          </cell>
          <cell r="I592" t="str">
            <v xml:space="preserve"> ========</v>
          </cell>
          <cell r="J592" t="str">
            <v xml:space="preserve"> ========</v>
          </cell>
          <cell r="K592" t="str">
            <v xml:space="preserve"> ========</v>
          </cell>
          <cell r="L592" t="str">
            <v xml:space="preserve"> ========</v>
          </cell>
          <cell r="M592" t="str">
            <v xml:space="preserve"> ========</v>
          </cell>
          <cell r="N592" t="str">
            <v xml:space="preserve"> ========</v>
          </cell>
          <cell r="O592" t="str">
            <v xml:space="preserve"> ========</v>
          </cell>
        </row>
        <row r="593">
          <cell r="A593" t="str">
            <v xml:space="preserve"> TOTAL COAL EXPENSE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  <cell r="O593">
            <v>0</v>
          </cell>
        </row>
        <row r="595">
          <cell r="A595" t="str">
            <v xml:space="preserve">    Susquehanna 1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</row>
        <row r="596">
          <cell r="A596" t="str">
            <v xml:space="preserve">    Susquehanna 2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</row>
        <row r="597">
          <cell r="A597" t="str">
            <v xml:space="preserve">    Susquehanna 1 (Spent Fuel)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</row>
        <row r="598">
          <cell r="A598" t="str">
            <v xml:space="preserve">    Susquehanna 2 (Spent Fuel)</v>
          </cell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</row>
        <row r="599">
          <cell r="A599" t="str">
            <v xml:space="preserve">    D&amp;D Expense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  <cell r="M599">
            <v>0</v>
          </cell>
          <cell r="N599">
            <v>0</v>
          </cell>
          <cell r="O599">
            <v>0</v>
          </cell>
        </row>
        <row r="600">
          <cell r="C600" t="str">
            <v xml:space="preserve"> ========</v>
          </cell>
          <cell r="D600" t="str">
            <v xml:space="preserve"> ========</v>
          </cell>
          <cell r="E600" t="str">
            <v xml:space="preserve"> ========</v>
          </cell>
          <cell r="F600" t="str">
            <v xml:space="preserve"> ========</v>
          </cell>
          <cell r="G600" t="str">
            <v xml:space="preserve"> ========</v>
          </cell>
          <cell r="H600" t="str">
            <v xml:space="preserve"> ========</v>
          </cell>
          <cell r="I600" t="str">
            <v xml:space="preserve"> ========</v>
          </cell>
          <cell r="J600" t="str">
            <v xml:space="preserve"> ========</v>
          </cell>
          <cell r="K600" t="str">
            <v xml:space="preserve"> ========</v>
          </cell>
          <cell r="L600" t="str">
            <v xml:space="preserve"> ========</v>
          </cell>
          <cell r="M600" t="str">
            <v xml:space="preserve"> ========</v>
          </cell>
          <cell r="N600" t="str">
            <v xml:space="preserve"> ========</v>
          </cell>
          <cell r="O600" t="str">
            <v xml:space="preserve"> ========</v>
          </cell>
        </row>
        <row r="601">
          <cell r="A601" t="str">
            <v xml:space="preserve"> TOTAL NUCLEAR EXPENSE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</row>
        <row r="603">
          <cell r="A603" t="str">
            <v xml:space="preserve"> Martins Creek 3-4</v>
          </cell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</row>
        <row r="604">
          <cell r="A604" t="str">
            <v xml:space="preserve">    Sun Oil Adjustment</v>
          </cell>
          <cell r="C604">
            <v>0</v>
          </cell>
          <cell r="D604">
            <v>0</v>
          </cell>
          <cell r="E604">
            <v>0</v>
          </cell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  <cell r="M604">
            <v>0</v>
          </cell>
          <cell r="N604">
            <v>0</v>
          </cell>
          <cell r="O604">
            <v>0</v>
          </cell>
        </row>
        <row r="606">
          <cell r="A606" t="str">
            <v xml:space="preserve"> COMBUSTION TURBINES</v>
          </cell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</row>
        <row r="608">
          <cell r="A608" t="str">
            <v xml:space="preserve"> DIESELS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  <cell r="M608">
            <v>0</v>
          </cell>
          <cell r="N608">
            <v>0</v>
          </cell>
          <cell r="O608">
            <v>0</v>
          </cell>
        </row>
        <row r="609">
          <cell r="C609" t="str">
            <v xml:space="preserve"> ========</v>
          </cell>
          <cell r="D609" t="str">
            <v xml:space="preserve"> ========</v>
          </cell>
          <cell r="E609" t="str">
            <v xml:space="preserve"> ========</v>
          </cell>
          <cell r="F609" t="str">
            <v xml:space="preserve"> ========</v>
          </cell>
          <cell r="G609" t="str">
            <v xml:space="preserve"> ========</v>
          </cell>
          <cell r="H609" t="str">
            <v xml:space="preserve"> ========</v>
          </cell>
          <cell r="I609" t="str">
            <v xml:space="preserve"> ========</v>
          </cell>
          <cell r="J609" t="str">
            <v xml:space="preserve"> ========</v>
          </cell>
          <cell r="K609" t="str">
            <v xml:space="preserve"> ========</v>
          </cell>
          <cell r="L609" t="str">
            <v xml:space="preserve"> ========</v>
          </cell>
          <cell r="M609" t="str">
            <v xml:space="preserve"> ========</v>
          </cell>
          <cell r="N609" t="str">
            <v xml:space="preserve"> ========</v>
          </cell>
          <cell r="O609" t="str">
            <v xml:space="preserve"> ========</v>
          </cell>
        </row>
        <row r="610">
          <cell r="A610" t="str">
            <v>TOTAL JCP&amp;L FUEL EXPENSE</v>
          </cell>
          <cell r="C610">
            <v>0</v>
          </cell>
          <cell r="D610">
            <v>0</v>
          </cell>
          <cell r="E610">
            <v>0</v>
          </cell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  <cell r="M610">
            <v>0</v>
          </cell>
          <cell r="N610">
            <v>0</v>
          </cell>
          <cell r="O610">
            <v>0</v>
          </cell>
        </row>
        <row r="611">
          <cell r="A611" t="str">
            <v>JCP&amp;L SHARE UNLOADED SALES REVENUE</v>
          </cell>
          <cell r="C611">
            <v>0</v>
          </cell>
          <cell r="D611">
            <v>0</v>
          </cell>
          <cell r="E611">
            <v>0</v>
          </cell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  <cell r="M611">
            <v>0</v>
          </cell>
          <cell r="N611">
            <v>0</v>
          </cell>
          <cell r="O611">
            <v>0</v>
          </cell>
        </row>
        <row r="612">
          <cell r="A612" t="str">
            <v>JCP&amp;L SHARE OF EHV CHARGES (Page 14)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</row>
        <row r="613">
          <cell r="A613" t="str">
            <v>CREDIT FOR COST OF PP&amp;L LOADED SALES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</row>
        <row r="614">
          <cell r="C614" t="str">
            <v xml:space="preserve"> ========</v>
          </cell>
          <cell r="D614" t="str">
            <v xml:space="preserve"> ========</v>
          </cell>
          <cell r="E614" t="str">
            <v xml:space="preserve"> ========</v>
          </cell>
          <cell r="F614" t="str">
            <v xml:space="preserve"> ========</v>
          </cell>
          <cell r="G614" t="str">
            <v xml:space="preserve"> ========</v>
          </cell>
          <cell r="H614" t="str">
            <v xml:space="preserve"> ========</v>
          </cell>
          <cell r="I614" t="str">
            <v xml:space="preserve"> ========</v>
          </cell>
          <cell r="J614" t="str">
            <v xml:space="preserve"> ========</v>
          </cell>
          <cell r="K614" t="str">
            <v xml:space="preserve"> ========</v>
          </cell>
          <cell r="L614" t="str">
            <v xml:space="preserve"> ========</v>
          </cell>
          <cell r="M614" t="str">
            <v xml:space="preserve"> ========</v>
          </cell>
          <cell r="N614" t="str">
            <v xml:space="preserve"> ========</v>
          </cell>
          <cell r="O614" t="str">
            <v xml:space="preserve"> ========</v>
          </cell>
        </row>
        <row r="615">
          <cell r="A615" t="str">
            <v>NET COST FOR JCP&amp;L SALE</v>
          </cell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  <cell r="M615">
            <v>0</v>
          </cell>
          <cell r="N615">
            <v>0</v>
          </cell>
          <cell r="O615">
            <v>0</v>
          </cell>
        </row>
        <row r="617">
          <cell r="A617" t="str">
            <v>COST FOR 150 MW SALE TO JCP&amp;L</v>
          </cell>
          <cell r="C617">
            <v>2402.857368</v>
          </cell>
          <cell r="D617">
            <v>2194.0551359999999</v>
          </cell>
          <cell r="E617">
            <v>2395.8845999999999</v>
          </cell>
          <cell r="F617">
            <v>2232.5985359999995</v>
          </cell>
          <cell r="G617">
            <v>2345.5507679999996</v>
          </cell>
          <cell r="H617">
            <v>2530.2823200000003</v>
          </cell>
          <cell r="I617">
            <v>2793.4595999999997</v>
          </cell>
          <cell r="J617">
            <v>2789.7544800000001</v>
          </cell>
          <cell r="K617">
            <v>2117.3032800000001</v>
          </cell>
          <cell r="L617">
            <v>1907.4987450000001</v>
          </cell>
          <cell r="M617">
            <v>1962.43776</v>
          </cell>
          <cell r="N617">
            <v>2245.1196960000002</v>
          </cell>
          <cell r="O617">
            <v>27917</v>
          </cell>
        </row>
        <row r="622">
          <cell r="L622" t="str">
            <v>CASE:2001 FORECAST</v>
          </cell>
        </row>
        <row r="623">
          <cell r="C623" t="str">
            <v xml:space="preserve">                    </v>
          </cell>
          <cell r="F623" t="str">
            <v xml:space="preserve">                              SALES OF NON-UTILITY GENERATION TO GPU</v>
          </cell>
          <cell r="L623">
            <v>36851</v>
          </cell>
        </row>
        <row r="626">
          <cell r="C626" t="str">
            <v>JANUARY</v>
          </cell>
          <cell r="D626" t="str">
            <v>FEBRUARY</v>
          </cell>
          <cell r="E626" t="str">
            <v>MARCH</v>
          </cell>
          <cell r="F626" t="str">
            <v>APRIL</v>
          </cell>
          <cell r="G626" t="str">
            <v>MAY</v>
          </cell>
          <cell r="H626" t="str">
            <v>JUNE</v>
          </cell>
          <cell r="I626" t="str">
            <v>JULY</v>
          </cell>
          <cell r="J626" t="str">
            <v>AUGUST</v>
          </cell>
          <cell r="K626" t="str">
            <v>SEPTEMBER</v>
          </cell>
          <cell r="L626" t="str">
            <v>OCTOBER</v>
          </cell>
          <cell r="M626" t="str">
            <v>NOVEMBER</v>
          </cell>
          <cell r="N626" t="str">
            <v>DECEMBER</v>
          </cell>
          <cell r="O626" t="str">
            <v>TOTAL</v>
          </cell>
        </row>
        <row r="627">
          <cell r="A627" t="str">
            <v>Total NUG Energy - GWH</v>
          </cell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  <cell r="M627">
            <v>0</v>
          </cell>
          <cell r="N627">
            <v>0</v>
          </cell>
          <cell r="O627">
            <v>0</v>
          </cell>
        </row>
        <row r="628">
          <cell r="A628" t="str">
            <v>Cost Rate - Mills/KWH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  <cell r="M628">
            <v>0</v>
          </cell>
          <cell r="N628">
            <v>0</v>
          </cell>
          <cell r="O628">
            <v>0</v>
          </cell>
        </row>
        <row r="629">
          <cell r="A629" t="str">
            <v>Transmission Charge - Mills/KWH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</row>
        <row r="630">
          <cell r="C630" t="str">
            <v xml:space="preserve"> ========</v>
          </cell>
          <cell r="D630" t="str">
            <v xml:space="preserve"> ========</v>
          </cell>
          <cell r="E630" t="str">
            <v xml:space="preserve"> ========</v>
          </cell>
          <cell r="F630" t="str">
            <v xml:space="preserve"> ========</v>
          </cell>
          <cell r="G630" t="str">
            <v xml:space="preserve"> ========</v>
          </cell>
          <cell r="H630" t="str">
            <v xml:space="preserve"> ========</v>
          </cell>
          <cell r="I630" t="str">
            <v xml:space="preserve"> ========</v>
          </cell>
          <cell r="J630" t="str">
            <v xml:space="preserve"> ========</v>
          </cell>
          <cell r="K630" t="str">
            <v xml:space="preserve"> ========</v>
          </cell>
          <cell r="L630" t="str">
            <v xml:space="preserve"> ========</v>
          </cell>
          <cell r="M630" t="str">
            <v xml:space="preserve"> ========</v>
          </cell>
          <cell r="N630" t="str">
            <v xml:space="preserve"> ========</v>
          </cell>
          <cell r="O630" t="str">
            <v xml:space="preserve"> ========</v>
          </cell>
        </row>
        <row r="631">
          <cell r="A631" t="str">
            <v>Total Cost - Thousands of Dollars</v>
          </cell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  <cell r="M631">
            <v>0</v>
          </cell>
          <cell r="N631">
            <v>0</v>
          </cell>
          <cell r="O631">
            <v>0</v>
          </cell>
        </row>
        <row r="658">
          <cell r="F658" t="str">
            <v xml:space="preserve">                         STATION GENERATION COST (FUEL ONLY)              </v>
          </cell>
          <cell r="L658" t="str">
            <v>CASE:2001 FORECAST</v>
          </cell>
          <cell r="P658" t="str">
            <v>12</v>
          </cell>
        </row>
        <row r="659">
          <cell r="F659" t="str">
            <v xml:space="preserve">                  </v>
          </cell>
          <cell r="L659">
            <v>36851</v>
          </cell>
        </row>
        <row r="660">
          <cell r="F660" t="str">
            <v xml:space="preserve">                                   (Mills / Kwh)       </v>
          </cell>
        </row>
        <row r="662">
          <cell r="A662" t="str">
            <v>COST OF GENERATION</v>
          </cell>
          <cell r="C662" t="str">
            <v>JANUARY</v>
          </cell>
          <cell r="D662" t="str">
            <v>FEBRUARY</v>
          </cell>
          <cell r="E662" t="str">
            <v>MARCH</v>
          </cell>
          <cell r="F662" t="str">
            <v>APRIL</v>
          </cell>
          <cell r="G662" t="str">
            <v>MAY</v>
          </cell>
          <cell r="H662" t="str">
            <v>JUNE</v>
          </cell>
          <cell r="I662" t="str">
            <v>JULY</v>
          </cell>
          <cell r="J662" t="str">
            <v>AUGUST</v>
          </cell>
          <cell r="K662" t="str">
            <v>SEPTEMBER</v>
          </cell>
          <cell r="L662" t="str">
            <v>OCTOBER</v>
          </cell>
          <cell r="M662" t="str">
            <v>NOVEMBER</v>
          </cell>
          <cell r="N662" t="str">
            <v>DECEMBER</v>
          </cell>
          <cell r="O662" t="str">
            <v>AVERAGE</v>
          </cell>
        </row>
        <row r="663">
          <cell r="A663" t="str">
            <v xml:space="preserve">                 </v>
          </cell>
        </row>
        <row r="664">
          <cell r="A664" t="str">
            <v xml:space="preserve">    BRUNNER ISLAND STATION</v>
          </cell>
          <cell r="C664">
            <v>14.83958</v>
          </cell>
          <cell r="D664">
            <v>14.853630000000001</v>
          </cell>
          <cell r="E664">
            <v>14.87533</v>
          </cell>
          <cell r="F664">
            <v>14.862679999999999</v>
          </cell>
          <cell r="G664">
            <v>14.92244</v>
          </cell>
          <cell r="H664">
            <v>14.752890000000001</v>
          </cell>
          <cell r="I664">
            <v>14.80805</v>
          </cell>
          <cell r="J664">
            <v>14.781330000000001</v>
          </cell>
          <cell r="K664">
            <v>11.270810000000001</v>
          </cell>
          <cell r="L664">
            <v>10.658580000000001</v>
          </cell>
          <cell r="M664">
            <v>14.93378</v>
          </cell>
          <cell r="N664">
            <v>15.144740000000001</v>
          </cell>
          <cell r="O664">
            <v>14.37467</v>
          </cell>
        </row>
        <row r="665">
          <cell r="A665" t="str">
            <v xml:space="preserve">    MARTINS CREEK 1-2</v>
          </cell>
          <cell r="C665">
            <v>15.722</v>
          </cell>
          <cell r="D665">
            <v>15.68322</v>
          </cell>
          <cell r="E665">
            <v>16.052160000000001</v>
          </cell>
          <cell r="F665">
            <v>15.92895</v>
          </cell>
          <cell r="G665">
            <v>16.1309</v>
          </cell>
          <cell r="H665">
            <v>15.835750000000001</v>
          </cell>
          <cell r="I665">
            <v>15.985200000000001</v>
          </cell>
          <cell r="J665">
            <v>15.77998</v>
          </cell>
          <cell r="K665">
            <v>13.682460000000001</v>
          </cell>
          <cell r="L665">
            <v>15.45926</v>
          </cell>
          <cell r="M665">
            <v>16.301200000000001</v>
          </cell>
          <cell r="N665">
            <v>16.08766</v>
          </cell>
          <cell r="O665">
            <v>15.795500000000001</v>
          </cell>
        </row>
        <row r="666">
          <cell r="A666" t="str">
            <v xml:space="preserve">    SUNBURY STATION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</row>
        <row r="667">
          <cell r="A667" t="str">
            <v xml:space="preserve">    HOLTWOOD STATION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</row>
        <row r="668">
          <cell r="A668" t="str">
            <v xml:space="preserve">    KEYSTONE STATION</v>
          </cell>
          <cell r="C668">
            <v>9.8110700000000008</v>
          </cell>
          <cell r="D668">
            <v>9.8308499999999999</v>
          </cell>
          <cell r="E668">
            <v>9.4387500000000006</v>
          </cell>
          <cell r="F668">
            <v>11.114140000000001</v>
          </cell>
          <cell r="G668">
            <v>19.26435</v>
          </cell>
          <cell r="H668">
            <v>8.5437200000000004</v>
          </cell>
          <cell r="I668">
            <v>9.0522799999999997</v>
          </cell>
          <cell r="J668">
            <v>10.73733</v>
          </cell>
          <cell r="K668">
            <v>10.334860000000001</v>
          </cell>
          <cell r="L668">
            <v>10.397790000000001</v>
          </cell>
          <cell r="M668">
            <v>10.02957</v>
          </cell>
          <cell r="N668">
            <v>9.5515699999999999</v>
          </cell>
          <cell r="O668">
            <v>10.29857</v>
          </cell>
        </row>
        <row r="669">
          <cell r="A669" t="str">
            <v xml:space="preserve">    CONEMAUGH STATION</v>
          </cell>
          <cell r="C669">
            <v>11.05373</v>
          </cell>
          <cell r="D669">
            <v>12.093999999999999</v>
          </cell>
          <cell r="E669">
            <v>11.177149999999999</v>
          </cell>
          <cell r="F669">
            <v>9.9148899999999998</v>
          </cell>
          <cell r="G669">
            <v>10.0686</v>
          </cell>
          <cell r="H669">
            <v>11.201409999999999</v>
          </cell>
          <cell r="I669">
            <v>10.31317</v>
          </cell>
          <cell r="J669">
            <v>10.314019999999999</v>
          </cell>
          <cell r="K669">
            <v>16.79993</v>
          </cell>
          <cell r="L669">
            <v>16.18515</v>
          </cell>
          <cell r="M669">
            <v>10.83203</v>
          </cell>
          <cell r="N669">
            <v>9.0416699999999999</v>
          </cell>
          <cell r="O669">
            <v>11.23142</v>
          </cell>
        </row>
        <row r="670">
          <cell r="A670" t="str">
            <v xml:space="preserve">    MONTOUR STATION</v>
          </cell>
          <cell r="C670">
            <v>13.14002</v>
          </cell>
          <cell r="D670">
            <v>12.967280000000001</v>
          </cell>
          <cell r="E670">
            <v>12.214779999999999</v>
          </cell>
          <cell r="F670">
            <v>12.83409</v>
          </cell>
          <cell r="G670">
            <v>14.83597</v>
          </cell>
          <cell r="H670">
            <v>13.003920000000001</v>
          </cell>
          <cell r="I670">
            <v>12.75163</v>
          </cell>
          <cell r="J670">
            <v>12.66264</v>
          </cell>
          <cell r="K670">
            <v>12.72326</v>
          </cell>
          <cell r="L670">
            <v>12.918150000000001</v>
          </cell>
          <cell r="M670">
            <v>12.85271</v>
          </cell>
          <cell r="N670">
            <v>12.97015</v>
          </cell>
          <cell r="O670">
            <v>12.93816</v>
          </cell>
        </row>
        <row r="671">
          <cell r="C671" t="str">
            <v xml:space="preserve"> ========</v>
          </cell>
          <cell r="D671" t="str">
            <v xml:space="preserve"> ========</v>
          </cell>
          <cell r="E671" t="str">
            <v xml:space="preserve"> ========</v>
          </cell>
          <cell r="F671" t="str">
            <v xml:space="preserve"> ========</v>
          </cell>
          <cell r="G671" t="str">
            <v xml:space="preserve"> ========</v>
          </cell>
          <cell r="H671" t="str">
            <v xml:space="preserve"> ========</v>
          </cell>
          <cell r="I671" t="str">
            <v xml:space="preserve"> ========</v>
          </cell>
          <cell r="J671" t="str">
            <v xml:space="preserve"> ========</v>
          </cell>
          <cell r="K671" t="str">
            <v xml:space="preserve"> ========</v>
          </cell>
          <cell r="L671" t="str">
            <v xml:space="preserve"> ========</v>
          </cell>
          <cell r="M671" t="str">
            <v xml:space="preserve"> ========</v>
          </cell>
          <cell r="N671" t="str">
            <v xml:space="preserve"> ========</v>
          </cell>
          <cell r="O671" t="str">
            <v xml:space="preserve"> ========</v>
          </cell>
        </row>
        <row r="672">
          <cell r="A672" t="str">
            <v xml:space="preserve"> AVERAGE COAL-FIRED GEN COST</v>
          </cell>
          <cell r="C672">
            <v>13.58005</v>
          </cell>
          <cell r="D672">
            <v>13.61042</v>
          </cell>
          <cell r="E672">
            <v>13.27909</v>
          </cell>
          <cell r="F672">
            <v>13.402850000000001</v>
          </cell>
          <cell r="G672">
            <v>14.577640000000001</v>
          </cell>
          <cell r="H672">
            <v>13.36754</v>
          </cell>
          <cell r="I672">
            <v>13.25836</v>
          </cell>
          <cell r="J672">
            <v>13.33403</v>
          </cell>
          <cell r="K672">
            <v>12.36313</v>
          </cell>
          <cell r="L672">
            <v>12.375679999999999</v>
          </cell>
          <cell r="M672">
            <v>13.35772</v>
          </cell>
          <cell r="N672">
            <v>13.435499999999999</v>
          </cell>
          <cell r="O672">
            <v>13.32531</v>
          </cell>
        </row>
        <row r="674">
          <cell r="A674" t="str">
            <v xml:space="preserve">    SUSQUEHANNA 1</v>
          </cell>
          <cell r="C674">
            <v>3.6198899999999998</v>
          </cell>
          <cell r="D674">
            <v>3.6198700000000001</v>
          </cell>
          <cell r="E674">
            <v>3.6198899999999998</v>
          </cell>
          <cell r="F674">
            <v>3.6198700000000001</v>
          </cell>
          <cell r="G674">
            <v>3.6200800000000002</v>
          </cell>
          <cell r="H674">
            <v>3.6198700000000001</v>
          </cell>
          <cell r="I674">
            <v>3.6198899999999998</v>
          </cell>
          <cell r="J674">
            <v>3.6198899999999998</v>
          </cell>
          <cell r="K674">
            <v>3.6198700000000001</v>
          </cell>
          <cell r="L674">
            <v>3.6198899999999998</v>
          </cell>
          <cell r="M674">
            <v>3.6198700000000001</v>
          </cell>
          <cell r="N674">
            <v>3.6198899999999998</v>
          </cell>
          <cell r="O674">
            <v>3.6200299999999999</v>
          </cell>
        </row>
        <row r="675">
          <cell r="A675" t="str">
            <v xml:space="preserve">    SUSQUEHANNA 2</v>
          </cell>
          <cell r="C675">
            <v>3.7800699999999998</v>
          </cell>
          <cell r="D675">
            <v>3.7801800000000001</v>
          </cell>
          <cell r="E675">
            <v>3.7796599999999998</v>
          </cell>
          <cell r="F675">
            <v>3.5907800000000001</v>
          </cell>
          <cell r="G675">
            <v>3.5900500000000002</v>
          </cell>
          <cell r="H675">
            <v>3.5900300000000001</v>
          </cell>
          <cell r="I675">
            <v>3.5899899999999998</v>
          </cell>
          <cell r="J675">
            <v>3.5899899999999998</v>
          </cell>
          <cell r="K675">
            <v>3.5900300000000001</v>
          </cell>
          <cell r="L675">
            <v>3.5899899999999998</v>
          </cell>
          <cell r="M675">
            <v>3.5900300000000001</v>
          </cell>
          <cell r="N675">
            <v>3.5899899999999998</v>
          </cell>
          <cell r="O675">
            <v>3.6300400000000002</v>
          </cell>
        </row>
        <row r="676">
          <cell r="C676" t="str">
            <v xml:space="preserve"> ========</v>
          </cell>
          <cell r="D676" t="str">
            <v xml:space="preserve"> ========</v>
          </cell>
          <cell r="E676" t="str">
            <v xml:space="preserve"> ========</v>
          </cell>
          <cell r="F676" t="str">
            <v xml:space="preserve"> ========</v>
          </cell>
          <cell r="G676" t="str">
            <v xml:space="preserve"> ========</v>
          </cell>
          <cell r="H676" t="str">
            <v xml:space="preserve"> ========</v>
          </cell>
          <cell r="I676" t="str">
            <v xml:space="preserve"> ========</v>
          </cell>
          <cell r="J676" t="str">
            <v xml:space="preserve"> ========</v>
          </cell>
          <cell r="K676" t="str">
            <v xml:space="preserve"> ========</v>
          </cell>
          <cell r="L676" t="str">
            <v xml:space="preserve"> ========</v>
          </cell>
          <cell r="M676" t="str">
            <v xml:space="preserve"> ========</v>
          </cell>
          <cell r="N676" t="str">
            <v xml:space="preserve"> ========</v>
          </cell>
          <cell r="O676" t="str">
            <v xml:space="preserve"> ========</v>
          </cell>
        </row>
        <row r="677">
          <cell r="A677" t="str">
            <v xml:space="preserve"> AVG NUCLEAR GEN COST(Excluding</v>
          </cell>
          <cell r="C677">
            <v>3.7000899999999999</v>
          </cell>
          <cell r="D677">
            <v>3.6995900000000002</v>
          </cell>
          <cell r="E677">
            <v>3.6515200000000001</v>
          </cell>
          <cell r="F677">
            <v>3.6183200000000002</v>
          </cell>
          <cell r="G677">
            <v>3.60168</v>
          </cell>
          <cell r="H677">
            <v>3.60487</v>
          </cell>
          <cell r="I677">
            <v>3.6047899999999999</v>
          </cell>
          <cell r="J677">
            <v>3.6047899999999999</v>
          </cell>
          <cell r="K677">
            <v>3.60487</v>
          </cell>
          <cell r="L677">
            <v>3.6047899999999999</v>
          </cell>
          <cell r="M677">
            <v>3.60487</v>
          </cell>
          <cell r="N677">
            <v>3.6047899999999999</v>
          </cell>
          <cell r="O677">
            <v>3.6247400000000001</v>
          </cell>
        </row>
        <row r="678">
          <cell r="A678" t="str">
            <v xml:space="preserve">    D&amp;D Expense)</v>
          </cell>
        </row>
        <row r="679">
          <cell r="A679" t="str">
            <v xml:space="preserve"> MARTINS CREEK 3-4(Excl Sun Oil)</v>
          </cell>
          <cell r="C679">
            <v>55.221020000000003</v>
          </cell>
          <cell r="D679">
            <v>50.928350000000002</v>
          </cell>
          <cell r="E679">
            <v>50.325299999999999</v>
          </cell>
          <cell r="F679">
            <v>48.271740000000001</v>
          </cell>
          <cell r="G679">
            <v>44.366709999999998</v>
          </cell>
          <cell r="H679">
            <v>43.411299999999997</v>
          </cell>
          <cell r="I679">
            <v>40.072119999999998</v>
          </cell>
          <cell r="J679">
            <v>39.618119999999998</v>
          </cell>
          <cell r="K679">
            <v>40.587580000000003</v>
          </cell>
          <cell r="L679">
            <v>41.003259999999997</v>
          </cell>
          <cell r="M679">
            <v>44.901820000000001</v>
          </cell>
          <cell r="N679">
            <v>44.376460000000002</v>
          </cell>
          <cell r="O679">
            <v>42.835290000000001</v>
          </cell>
        </row>
        <row r="680">
          <cell r="A680" t="str">
            <v>(Including #6 Oil and Gas)</v>
          </cell>
        </row>
        <row r="681">
          <cell r="A681" t="str">
            <v xml:space="preserve"> COMBUSTION TURBINES</v>
          </cell>
          <cell r="C681">
            <v>64.816050000000004</v>
          </cell>
          <cell r="D681">
            <v>89.778509999999997</v>
          </cell>
          <cell r="E681">
            <v>88.844319999999996</v>
          </cell>
          <cell r="F681">
            <v>92.622380000000007</v>
          </cell>
          <cell r="G681">
            <v>29.760200000000001</v>
          </cell>
          <cell r="H681">
            <v>24.246569999999998</v>
          </cell>
          <cell r="I681">
            <v>41.568109999999997</v>
          </cell>
          <cell r="J681">
            <v>78.268299999999996</v>
          </cell>
          <cell r="K681">
            <v>43.312609999999999</v>
          </cell>
          <cell r="L681">
            <v>49.338380000000001</v>
          </cell>
          <cell r="M681">
            <v>49.984749999999998</v>
          </cell>
          <cell r="N681">
            <v>78.934569999999994</v>
          </cell>
          <cell r="O681">
            <v>52.056910000000002</v>
          </cell>
        </row>
        <row r="683">
          <cell r="A683" t="str">
            <v xml:space="preserve"> DIESELS</v>
          </cell>
          <cell r="C683">
            <v>58.936430000000001</v>
          </cell>
          <cell r="D683">
            <v>58.850349999999999</v>
          </cell>
          <cell r="E683">
            <v>56.676549999999999</v>
          </cell>
          <cell r="F683">
            <v>53.547049999999999</v>
          </cell>
          <cell r="G683">
            <v>51.939819999999997</v>
          </cell>
          <cell r="H683">
            <v>49.292340000000003</v>
          </cell>
          <cell r="I683">
            <v>50.658929999999998</v>
          </cell>
          <cell r="J683">
            <v>51.02908</v>
          </cell>
          <cell r="K683">
            <v>51.764780000000002</v>
          </cell>
          <cell r="L683">
            <v>53.691490000000002</v>
          </cell>
          <cell r="M683">
            <v>56.08381</v>
          </cell>
          <cell r="N683">
            <v>56.71031</v>
          </cell>
          <cell r="O683">
            <v>53.785679999999999</v>
          </cell>
        </row>
        <row r="684">
          <cell r="C684" t="str">
            <v xml:space="preserve"> ========</v>
          </cell>
          <cell r="D684" t="str">
            <v xml:space="preserve"> ========</v>
          </cell>
          <cell r="E684" t="str">
            <v xml:space="preserve"> ========</v>
          </cell>
          <cell r="F684" t="str">
            <v xml:space="preserve"> ========</v>
          </cell>
          <cell r="G684" t="str">
            <v xml:space="preserve"> ========</v>
          </cell>
          <cell r="H684" t="str">
            <v xml:space="preserve"> ========</v>
          </cell>
          <cell r="I684" t="str">
            <v xml:space="preserve"> ========</v>
          </cell>
          <cell r="J684" t="str">
            <v xml:space="preserve"> ========</v>
          </cell>
          <cell r="K684" t="str">
            <v xml:space="preserve"> ========</v>
          </cell>
          <cell r="L684" t="str">
            <v xml:space="preserve"> ========</v>
          </cell>
          <cell r="M684" t="str">
            <v xml:space="preserve"> ========</v>
          </cell>
          <cell r="N684" t="str">
            <v xml:space="preserve"> ========</v>
          </cell>
          <cell r="O684" t="str">
            <v xml:space="preserve"> ========</v>
          </cell>
        </row>
        <row r="685">
          <cell r="A685" t="str">
            <v xml:space="preserve"> AVERAGE COST OF GENERATION</v>
          </cell>
          <cell r="C685">
            <v>10.76549</v>
          </cell>
          <cell r="D685">
            <v>10.88321</v>
          </cell>
          <cell r="E685">
            <v>10.734249999999999</v>
          </cell>
          <cell r="F685">
            <v>10.350479999999999</v>
          </cell>
          <cell r="G685">
            <v>10.50874</v>
          </cell>
          <cell r="H685">
            <v>11.714270000000001</v>
          </cell>
          <cell r="I685">
            <v>12.515499999999999</v>
          </cell>
          <cell r="J685">
            <v>12.498900000000001</v>
          </cell>
          <cell r="K685">
            <v>9.8023299999999995</v>
          </cell>
          <cell r="L685">
            <v>8.5346700000000002</v>
          </cell>
          <cell r="M685">
            <v>9.0853599999999997</v>
          </cell>
          <cell r="N685">
            <v>10.05878</v>
          </cell>
          <cell r="O685">
            <v>10.741720000000001</v>
          </cell>
        </row>
        <row r="686">
          <cell r="A686" t="str">
            <v xml:space="preserve">  (Excl. Sun Oil Adj and</v>
          </cell>
        </row>
        <row r="687">
          <cell r="A687" t="str">
            <v xml:space="preserve">      Nucl. D&amp;D Expense)</v>
          </cell>
        </row>
        <row r="689">
          <cell r="F689" t="str">
            <v xml:space="preserve">                         PJM INTERCHANGE PAYMENTS &amp; REVENUES</v>
          </cell>
          <cell r="L689" t="str">
            <v>CASE:2001 FORECAST</v>
          </cell>
          <cell r="P689" t="str">
            <v>13</v>
          </cell>
        </row>
        <row r="690">
          <cell r="F690" t="str">
            <v xml:space="preserve">                    </v>
          </cell>
          <cell r="L690">
            <v>36851</v>
          </cell>
        </row>
        <row r="692">
          <cell r="A692" t="str">
            <v>PJM INTERCHANGE</v>
          </cell>
          <cell r="C692" t="str">
            <v>JANUARY</v>
          </cell>
          <cell r="D692" t="str">
            <v>FEBRUARY</v>
          </cell>
          <cell r="E692" t="str">
            <v>MARCH</v>
          </cell>
          <cell r="F692" t="str">
            <v>APRIL</v>
          </cell>
          <cell r="G692" t="str">
            <v>MAY</v>
          </cell>
          <cell r="H692" t="str">
            <v>JUNE</v>
          </cell>
          <cell r="I692" t="str">
            <v>JULY</v>
          </cell>
          <cell r="J692" t="str">
            <v>AUGUST</v>
          </cell>
          <cell r="K692" t="str">
            <v>SEPTEMBER</v>
          </cell>
          <cell r="L692" t="str">
            <v>OCTOBER</v>
          </cell>
          <cell r="M692" t="str">
            <v>NOVEMBER</v>
          </cell>
          <cell r="N692" t="str">
            <v>DECEMBER</v>
          </cell>
          <cell r="O692" t="str">
            <v>TOTAL</v>
          </cell>
        </row>
        <row r="694">
          <cell r="A694" t="str">
            <v xml:space="preserve">  PJM PURCHASES</v>
          </cell>
          <cell r="C694" t="str">
            <v>PJM purchase rate comes from worksheet "twoparty by region."</v>
          </cell>
        </row>
        <row r="696">
          <cell r="A696" t="str">
            <v xml:space="preserve">    Purchases (GWH)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  <cell r="M696">
            <v>0</v>
          </cell>
          <cell r="N696">
            <v>0</v>
          </cell>
          <cell r="O696">
            <v>0</v>
          </cell>
        </row>
        <row r="697">
          <cell r="A697" t="str">
            <v xml:space="preserve">    Average Rate (Mills/KWH)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  <cell r="M697">
            <v>0</v>
          </cell>
          <cell r="N697">
            <v>0</v>
          </cell>
          <cell r="O697">
            <v>0</v>
          </cell>
        </row>
        <row r="698">
          <cell r="A698" t="str">
            <v xml:space="preserve">    Payments ($1000)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  <cell r="M698">
            <v>0</v>
          </cell>
          <cell r="N698">
            <v>0</v>
          </cell>
          <cell r="O698">
            <v>0</v>
          </cell>
        </row>
        <row r="700">
          <cell r="A700" t="str">
            <v xml:space="preserve">  PJM INTERCHANGE</v>
          </cell>
          <cell r="C700" t="str">
            <v>PJM interchange rate comes from worksheet "twoparty by region."</v>
          </cell>
        </row>
        <row r="702">
          <cell r="A702" t="str">
            <v xml:space="preserve">    Sales (GWH)</v>
          </cell>
          <cell r="C702">
            <v>883.36962882003309</v>
          </cell>
          <cell r="D702">
            <v>835.9112187694459</v>
          </cell>
          <cell r="E702">
            <v>421.42179687666521</v>
          </cell>
          <cell r="F702">
            <v>0.60756944333479623</v>
          </cell>
          <cell r="G702">
            <v>507.32164569201177</v>
          </cell>
          <cell r="H702">
            <v>1564.4326605833003</v>
          </cell>
          <cell r="I702">
            <v>1618.9069131797551</v>
          </cell>
          <cell r="J702">
            <v>1625.99480175998</v>
          </cell>
          <cell r="K702">
            <v>1005.9915672409397</v>
          </cell>
          <cell r="L702">
            <v>855.98608743401974</v>
          </cell>
          <cell r="M702">
            <v>677.09494464560021</v>
          </cell>
          <cell r="N702">
            <v>844.79549705936051</v>
          </cell>
          <cell r="O702">
            <v>10842</v>
          </cell>
        </row>
        <row r="703">
          <cell r="A703" t="str">
            <v xml:space="preserve">    Average Rate (Mills/KWH)</v>
          </cell>
          <cell r="C703">
            <v>27.450000000000003</v>
          </cell>
          <cell r="D703">
            <v>27.45</v>
          </cell>
          <cell r="E703">
            <v>22.8</v>
          </cell>
          <cell r="F703">
            <v>21.15</v>
          </cell>
          <cell r="G703">
            <v>26.999999999999996</v>
          </cell>
          <cell r="H703">
            <v>30.9</v>
          </cell>
          <cell r="I703">
            <v>40.349999999999994</v>
          </cell>
          <cell r="J703">
            <v>40.35</v>
          </cell>
          <cell r="K703">
            <v>27.65</v>
          </cell>
          <cell r="L703">
            <v>21.799999999999997</v>
          </cell>
          <cell r="M703">
            <v>22.15</v>
          </cell>
          <cell r="N703">
            <v>23.150000000000002</v>
          </cell>
          <cell r="O703">
            <v>30.51</v>
          </cell>
        </row>
        <row r="704">
          <cell r="A704" t="str">
            <v xml:space="preserve">    Net Payments ($1000)</v>
          </cell>
          <cell r="C704">
            <v>24248.5</v>
          </cell>
          <cell r="D704">
            <v>22945.8</v>
          </cell>
          <cell r="E704">
            <v>9608.4</v>
          </cell>
          <cell r="F704">
            <v>12.9</v>
          </cell>
          <cell r="G704">
            <v>13697.7</v>
          </cell>
          <cell r="H704">
            <v>48341</v>
          </cell>
          <cell r="I704">
            <v>65322.9</v>
          </cell>
          <cell r="J704">
            <v>65608.899999999994</v>
          </cell>
          <cell r="K704">
            <v>27815.7</v>
          </cell>
          <cell r="L704">
            <v>18660.5</v>
          </cell>
          <cell r="M704">
            <v>14997.7</v>
          </cell>
          <cell r="N704">
            <v>19557</v>
          </cell>
          <cell r="O704">
            <v>330817</v>
          </cell>
        </row>
        <row r="705">
          <cell r="A705" t="str">
            <v xml:space="preserve">    Misc. Adjustments ($1000)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  <cell r="M705">
            <v>0</v>
          </cell>
          <cell r="N705">
            <v>0</v>
          </cell>
          <cell r="O705">
            <v>0</v>
          </cell>
        </row>
        <row r="706">
          <cell r="A706" t="str">
            <v xml:space="preserve">    Total Payments ($1000)</v>
          </cell>
          <cell r="C706">
            <v>24248.5</v>
          </cell>
          <cell r="D706">
            <v>22945.8</v>
          </cell>
          <cell r="E706">
            <v>9608.4</v>
          </cell>
          <cell r="F706">
            <v>12.9</v>
          </cell>
          <cell r="G706">
            <v>13697.7</v>
          </cell>
          <cell r="H706">
            <v>48341</v>
          </cell>
          <cell r="I706">
            <v>65322.9</v>
          </cell>
          <cell r="J706">
            <v>65608.899999999994</v>
          </cell>
          <cell r="K706">
            <v>27815.7</v>
          </cell>
          <cell r="L706">
            <v>18660.5</v>
          </cell>
          <cell r="M706">
            <v>14997.7</v>
          </cell>
          <cell r="N706">
            <v>19557</v>
          </cell>
          <cell r="O706">
            <v>330817</v>
          </cell>
        </row>
        <row r="707">
          <cell r="A707" t="str">
            <v xml:space="preserve">    Final Billing Rate (Mills/KWH)</v>
          </cell>
          <cell r="C707">
            <v>27.450003865188414</v>
          </cell>
          <cell r="D707">
            <v>27.450043988257896</v>
          </cell>
          <cell r="E707">
            <v>22.799959193407446</v>
          </cell>
          <cell r="F707">
            <v>21.23179140030858</v>
          </cell>
          <cell r="G707">
            <v>27.000030151119141</v>
          </cell>
          <cell r="H707">
            <v>30.900019482446638</v>
          </cell>
          <cell r="I707">
            <v>40.35000348982193</v>
          </cell>
          <cell r="J707">
            <v>40.35000574754897</v>
          </cell>
          <cell r="K707">
            <v>27.65003269340297</v>
          </cell>
          <cell r="L707">
            <v>21.800003593444309</v>
          </cell>
          <cell r="M707">
            <v>22.15006905176244</v>
          </cell>
          <cell r="N707">
            <v>23.149981074207826</v>
          </cell>
          <cell r="O707">
            <v>30.512543782962052</v>
          </cell>
        </row>
        <row r="710">
          <cell r="F710" t="str">
            <v xml:space="preserve">                      TWO-PARTY ENERGY SALES  </v>
          </cell>
          <cell r="L710" t="str">
            <v>CASE:2001 FORECAST</v>
          </cell>
          <cell r="P710" t="str">
            <v>14</v>
          </cell>
        </row>
        <row r="712">
          <cell r="L712">
            <v>36851</v>
          </cell>
        </row>
        <row r="714">
          <cell r="C714" t="str">
            <v>JANUARY</v>
          </cell>
          <cell r="D714" t="str">
            <v>FEBRUARY</v>
          </cell>
          <cell r="E714" t="str">
            <v>MARCH</v>
          </cell>
          <cell r="F714" t="str">
            <v>APRIL</v>
          </cell>
          <cell r="G714" t="str">
            <v>MAY</v>
          </cell>
          <cell r="H714" t="str">
            <v>JUNE</v>
          </cell>
          <cell r="I714" t="str">
            <v>JULY</v>
          </cell>
          <cell r="J714" t="str">
            <v>AUGUST</v>
          </cell>
          <cell r="K714" t="str">
            <v>SEPTEMBER</v>
          </cell>
          <cell r="L714" t="str">
            <v>OCTOBER</v>
          </cell>
          <cell r="M714" t="str">
            <v>NOVEMBER</v>
          </cell>
          <cell r="N714" t="str">
            <v>DECEMBER</v>
          </cell>
          <cell r="O714" t="str">
            <v>TOTAL</v>
          </cell>
        </row>
        <row r="715">
          <cell r="A715" t="str">
            <v xml:space="preserve">  Unloaded Sales (Including JCP&amp;L)</v>
          </cell>
        </row>
        <row r="716">
          <cell r="A716" t="str">
            <v>====================================</v>
          </cell>
        </row>
        <row r="717">
          <cell r="A717" t="str">
            <v>Billing</v>
          </cell>
        </row>
        <row r="719">
          <cell r="A719" t="str">
            <v xml:space="preserve">  Total Energy Sold (GWH)</v>
          </cell>
          <cell r="C719">
            <v>0</v>
          </cell>
          <cell r="D719">
            <v>0</v>
          </cell>
          <cell r="E719">
            <v>0</v>
          </cell>
          <cell r="F719">
            <v>0</v>
          </cell>
          <cell r="G719">
            <v>0</v>
          </cell>
          <cell r="H719">
            <v>0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  <cell r="M719">
            <v>0</v>
          </cell>
          <cell r="N719">
            <v>0</v>
          </cell>
          <cell r="O719">
            <v>0</v>
          </cell>
        </row>
        <row r="720">
          <cell r="A720" t="str">
            <v xml:space="preserve">  Total Revenue ($1000)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  <cell r="M720">
            <v>0</v>
          </cell>
          <cell r="N720">
            <v>0</v>
          </cell>
          <cell r="O720">
            <v>0</v>
          </cell>
        </row>
        <row r="721">
          <cell r="A721" t="str">
            <v xml:space="preserve">  Average Billing Rate (Mills/KWH)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</row>
        <row r="723">
          <cell r="A723" t="str">
            <v>Cost(not including EHV$)</v>
          </cell>
          <cell r="C723" t="str">
            <v>Total cost rate comes from worksheet "twoparty by region."</v>
          </cell>
        </row>
        <row r="725">
          <cell r="A725" t="str">
            <v xml:space="preserve">  Total Cost Rate (Mills/KWH)</v>
          </cell>
          <cell r="C725">
            <v>31.070740409556421</v>
          </cell>
          <cell r="D725">
            <v>31.00848005405636</v>
          </cell>
          <cell r="E725">
            <v>26.978400637747388</v>
          </cell>
          <cell r="F725">
            <v>26.101822352543543</v>
          </cell>
          <cell r="G725">
            <v>29.054805483600788</v>
          </cell>
          <cell r="H725">
            <v>40.958116084356007</v>
          </cell>
          <cell r="I725">
            <v>64.533123331060551</v>
          </cell>
          <cell r="J725">
            <v>64.455262138947461</v>
          </cell>
          <cell r="K725">
            <v>33.004884319910779</v>
          </cell>
          <cell r="L725">
            <v>26.505019458174949</v>
          </cell>
          <cell r="M725">
            <v>26.537861062790842</v>
          </cell>
          <cell r="N725">
            <v>27.10093756558895</v>
          </cell>
          <cell r="O725">
            <v>0</v>
          </cell>
        </row>
        <row r="726">
          <cell r="A726" t="str">
            <v xml:space="preserve">  Total Cost ($1000)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</row>
        <row r="728">
          <cell r="A728" t="str">
            <v>Savings(Not adj. for EHV$)</v>
          </cell>
        </row>
        <row r="729">
          <cell r="A729" t="str">
            <v xml:space="preserve">    </v>
          </cell>
        </row>
        <row r="730">
          <cell r="A730" t="str">
            <v xml:space="preserve">  Total Savings Rate (Mills/KWH)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  <cell r="M730">
            <v>0</v>
          </cell>
          <cell r="N730">
            <v>0</v>
          </cell>
          <cell r="O730">
            <v>0</v>
          </cell>
        </row>
        <row r="731">
          <cell r="A731" t="str">
            <v xml:space="preserve">  Total Savings ($1000)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  <cell r="M731">
            <v>0</v>
          </cell>
          <cell r="N731">
            <v>0</v>
          </cell>
          <cell r="O731">
            <v>0</v>
          </cell>
        </row>
        <row r="733">
          <cell r="A733" t="str">
            <v xml:space="preserve">  Total Savings Excl. JCP&amp;L ($1000)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  <cell r="M733">
            <v>0</v>
          </cell>
          <cell r="N733">
            <v>0</v>
          </cell>
          <cell r="O733">
            <v>0</v>
          </cell>
        </row>
        <row r="734">
          <cell r="A734" t="str">
            <v xml:space="preserve">  TOTAL SAVINGS FOR PPUC CUST.</v>
          </cell>
          <cell r="B734">
            <v>1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</row>
        <row r="735">
          <cell r="A735" t="str">
            <v>PL CO. ONLY COST OF UNLOADED ($1000)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</row>
        <row r="737">
          <cell r="A737" t="str">
            <v xml:space="preserve">  Loaded Sales </v>
          </cell>
        </row>
        <row r="738">
          <cell r="A738" t="str">
            <v>====================================</v>
          </cell>
        </row>
        <row r="739">
          <cell r="A739" t="str">
            <v>Billing</v>
          </cell>
        </row>
        <row r="741">
          <cell r="A741" t="str">
            <v xml:space="preserve">  Total Energy Sold (GWH)</v>
          </cell>
          <cell r="C741">
            <v>2777.4303711799671</v>
          </cell>
          <cell r="D741">
            <v>2256.8887812305543</v>
          </cell>
          <cell r="E741">
            <v>2925.6782031233347</v>
          </cell>
          <cell r="F741">
            <v>2759.7924305566653</v>
          </cell>
          <cell r="G741">
            <v>3260.3783543079885</v>
          </cell>
          <cell r="H741">
            <v>4048.867339416699</v>
          </cell>
          <cell r="I741">
            <v>4931.6930868202444</v>
          </cell>
          <cell r="J741">
            <v>4779.7051982400199</v>
          </cell>
          <cell r="K741">
            <v>3448.0084327590603</v>
          </cell>
          <cell r="L741">
            <v>2647.4139125659799</v>
          </cell>
          <cell r="M741">
            <v>2066.3050553543999</v>
          </cell>
          <cell r="N741">
            <v>2937.4045029406398</v>
          </cell>
          <cell r="O741">
            <v>38840</v>
          </cell>
        </row>
        <row r="742">
          <cell r="A742" t="str">
            <v xml:space="preserve">  Total Revenue ($1000)</v>
          </cell>
          <cell r="C742">
            <v>86296.8</v>
          </cell>
          <cell r="D742">
            <v>69982.7</v>
          </cell>
          <cell r="E742">
            <v>78930.100000000006</v>
          </cell>
          <cell r="F742">
            <v>72035.600000000006</v>
          </cell>
          <cell r="G742">
            <v>94729.7</v>
          </cell>
          <cell r="H742">
            <v>165834</v>
          </cell>
          <cell r="I742">
            <v>318257.59999999998</v>
          </cell>
          <cell r="J742">
            <v>308077.2</v>
          </cell>
          <cell r="K742">
            <v>113801.1</v>
          </cell>
          <cell r="L742">
            <v>70169.8</v>
          </cell>
          <cell r="M742">
            <v>54835.3</v>
          </cell>
          <cell r="N742">
            <v>79606.399999999994</v>
          </cell>
          <cell r="O742">
            <v>1512556.3</v>
          </cell>
        </row>
        <row r="743">
          <cell r="A743" t="str">
            <v xml:space="preserve">  Average Billing Rate (Mills/KWH)</v>
          </cell>
          <cell r="C743">
            <v>31.07</v>
          </cell>
          <cell r="D743">
            <v>31.01</v>
          </cell>
          <cell r="E743">
            <v>26.98</v>
          </cell>
          <cell r="F743">
            <v>26.1</v>
          </cell>
          <cell r="G743">
            <v>29.05</v>
          </cell>
          <cell r="H743">
            <v>40.96</v>
          </cell>
          <cell r="I743">
            <v>64.53</v>
          </cell>
          <cell r="J743">
            <v>64.459999999999994</v>
          </cell>
          <cell r="K743">
            <v>33</v>
          </cell>
          <cell r="L743">
            <v>26.51</v>
          </cell>
          <cell r="M743">
            <v>26.54</v>
          </cell>
          <cell r="N743">
            <v>27.1</v>
          </cell>
          <cell r="O743">
            <v>38.94</v>
          </cell>
        </row>
        <row r="745">
          <cell r="A745" t="str">
            <v>Cost(not including EHV$)</v>
          </cell>
        </row>
        <row r="747">
          <cell r="A747" t="str">
            <v xml:space="preserve">  Total Cost Rate (Mills/KWH)</v>
          </cell>
          <cell r="C747">
            <v>31.070740409556421</v>
          </cell>
          <cell r="D747">
            <v>31.00848005405636</v>
          </cell>
          <cell r="E747">
            <v>26.978400637747388</v>
          </cell>
          <cell r="F747">
            <v>26.101822352543543</v>
          </cell>
          <cell r="G747">
            <v>29.054805483600788</v>
          </cell>
          <cell r="H747">
            <v>40.958116084356007</v>
          </cell>
          <cell r="I747">
            <v>64.533123331060551</v>
          </cell>
          <cell r="J747">
            <v>64.455262138947461</v>
          </cell>
          <cell r="K747">
            <v>33.004884319910779</v>
          </cell>
          <cell r="L747">
            <v>26.505019458174949</v>
          </cell>
          <cell r="M747">
            <v>26.537861062790842</v>
          </cell>
          <cell r="N747">
            <v>27.10093756558895</v>
          </cell>
          <cell r="O747">
            <v>38.94</v>
          </cell>
        </row>
        <row r="748">
          <cell r="A748" t="str">
            <v xml:space="preserve">  Total Cost ($1000)</v>
          </cell>
          <cell r="C748">
            <v>86296.8</v>
          </cell>
          <cell r="D748">
            <v>69982.7</v>
          </cell>
          <cell r="E748">
            <v>78930.100000000006</v>
          </cell>
          <cell r="F748">
            <v>72035.600000000006</v>
          </cell>
          <cell r="G748">
            <v>94729.7</v>
          </cell>
          <cell r="H748">
            <v>165834</v>
          </cell>
          <cell r="I748">
            <v>318257.59999999998</v>
          </cell>
          <cell r="J748">
            <v>308077.2</v>
          </cell>
          <cell r="K748">
            <v>113801.1</v>
          </cell>
          <cell r="L748">
            <v>70169.8</v>
          </cell>
          <cell r="M748">
            <v>54835.3</v>
          </cell>
          <cell r="N748">
            <v>79606.399999999994</v>
          </cell>
          <cell r="O748">
            <v>1512556.3</v>
          </cell>
        </row>
        <row r="750">
          <cell r="A750" t="str">
            <v>Savings(Not adj. for EHV$)</v>
          </cell>
        </row>
        <row r="751">
          <cell r="A751" t="str">
            <v xml:space="preserve">    </v>
          </cell>
        </row>
        <row r="752">
          <cell r="A752" t="str">
            <v xml:space="preserve">  Total Savings Rate (Mills/KWH)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</row>
        <row r="753">
          <cell r="A753" t="str">
            <v xml:space="preserve">  Total Savings ($1000)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</row>
        <row r="754">
          <cell r="A754" t="str">
            <v xml:space="preserve">  TOTAL SAVINGS FOR PPUC CUST.</v>
          </cell>
          <cell r="B754">
            <v>1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</row>
        <row r="755">
          <cell r="A755" t="str">
            <v>---------------------------------</v>
          </cell>
          <cell r="B755" t="str">
            <v>---------------------------------</v>
          </cell>
          <cell r="C755" t="str">
            <v>---------------------------------</v>
          </cell>
          <cell r="D755" t="str">
            <v>---------------------------------</v>
          </cell>
          <cell r="E755" t="str">
            <v>---------------------------------</v>
          </cell>
          <cell r="F755" t="str">
            <v>---------------------------------</v>
          </cell>
          <cell r="G755" t="str">
            <v>---------------------------------</v>
          </cell>
          <cell r="H755" t="str">
            <v>---------------------------------</v>
          </cell>
          <cell r="I755" t="str">
            <v>---------------------------------</v>
          </cell>
          <cell r="J755" t="str">
            <v>---------------------------------</v>
          </cell>
          <cell r="K755" t="str">
            <v>---------------------------------</v>
          </cell>
          <cell r="L755" t="str">
            <v>---------------------------------</v>
          </cell>
          <cell r="M755" t="str">
            <v>---------------------------------</v>
          </cell>
          <cell r="N755" t="str">
            <v>---------------------------------</v>
          </cell>
          <cell r="O755" t="str">
            <v>-----------</v>
          </cell>
        </row>
        <row r="757">
          <cell r="F757" t="str">
            <v>TOTAL TWO-PARTY ENERGY SALES (LOADED AND UNLOADED)</v>
          </cell>
        </row>
        <row r="758">
          <cell r="A758" t="str">
            <v xml:space="preserve">  ENERGY (GWH)</v>
          </cell>
          <cell r="C758">
            <v>2777.4303711799671</v>
          </cell>
          <cell r="D758">
            <v>2256.8887812305543</v>
          </cell>
          <cell r="E758">
            <v>2925.6782031233347</v>
          </cell>
          <cell r="F758">
            <v>2759.7924305566653</v>
          </cell>
          <cell r="G758">
            <v>3260.3783543079885</v>
          </cell>
          <cell r="H758">
            <v>4048.867339416699</v>
          </cell>
          <cell r="I758">
            <v>4931.6930868202444</v>
          </cell>
          <cell r="J758">
            <v>4779.7051982400199</v>
          </cell>
          <cell r="K758">
            <v>3448.0084327590603</v>
          </cell>
          <cell r="L758">
            <v>2647.4139125659799</v>
          </cell>
          <cell r="M758">
            <v>2066.3050553543999</v>
          </cell>
          <cell r="N758">
            <v>2937.4045029406398</v>
          </cell>
          <cell r="O758">
            <v>38839.600000000006</v>
          </cell>
        </row>
        <row r="759">
          <cell r="A759" t="str">
            <v xml:space="preserve">  BILLING ($1000)</v>
          </cell>
          <cell r="C759">
            <v>86296.8</v>
          </cell>
          <cell r="D759">
            <v>69982.7</v>
          </cell>
          <cell r="E759">
            <v>78930.100000000006</v>
          </cell>
          <cell r="F759">
            <v>72035.600000000006</v>
          </cell>
          <cell r="G759">
            <v>94729.7</v>
          </cell>
          <cell r="H759">
            <v>165834</v>
          </cell>
          <cell r="I759">
            <v>318257.59999999998</v>
          </cell>
          <cell r="J759">
            <v>308077.2</v>
          </cell>
          <cell r="K759">
            <v>113801.1</v>
          </cell>
          <cell r="L759">
            <v>70169.8</v>
          </cell>
          <cell r="M759">
            <v>54835.3</v>
          </cell>
          <cell r="N759">
            <v>79606.399999999994</v>
          </cell>
          <cell r="O759">
            <v>1512556.3</v>
          </cell>
        </row>
        <row r="760">
          <cell r="A760" t="str">
            <v xml:space="preserve">  BILLING RATE (MILLS/KWH)</v>
          </cell>
          <cell r="C760">
            <v>31.07</v>
          </cell>
          <cell r="D760">
            <v>31.01</v>
          </cell>
          <cell r="E760">
            <v>26.98</v>
          </cell>
          <cell r="F760">
            <v>26.1</v>
          </cell>
          <cell r="G760">
            <v>29.05</v>
          </cell>
          <cell r="H760">
            <v>40.96</v>
          </cell>
          <cell r="I760">
            <v>64.53</v>
          </cell>
          <cell r="J760">
            <v>64.459999999999994</v>
          </cell>
          <cell r="K760">
            <v>33</v>
          </cell>
          <cell r="L760">
            <v>26.51</v>
          </cell>
          <cell r="M760">
            <v>26.54</v>
          </cell>
          <cell r="N760">
            <v>27.1</v>
          </cell>
          <cell r="O760">
            <v>38.94</v>
          </cell>
        </row>
        <row r="762">
          <cell r="A762" t="str">
            <v xml:space="preserve">  TOTAL SAVINGS INCL. JCP&amp;L($1000)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</row>
        <row r="763">
          <cell r="A763" t="str">
            <v xml:space="preserve">  TOTAL SAVINGS RATE (MILLS/KWH)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0</v>
          </cell>
        </row>
        <row r="765">
          <cell r="A765" t="str">
            <v xml:space="preserve">  TOTAL SAVINGS EXCL JCP&amp;L($1000)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0</v>
          </cell>
        </row>
        <row r="766">
          <cell r="A766" t="str">
            <v xml:space="preserve">  TOTAL SAVINGS FOR PPUC CUST.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0</v>
          </cell>
        </row>
        <row r="767">
          <cell r="A767" t="str">
            <v>---------------------------------</v>
          </cell>
          <cell r="B767" t="str">
            <v>---------------------------------</v>
          </cell>
          <cell r="C767" t="str">
            <v>---------------------------------</v>
          </cell>
          <cell r="D767" t="str">
            <v>---------------------------------</v>
          </cell>
          <cell r="E767" t="str">
            <v>---------------------------------</v>
          </cell>
          <cell r="F767" t="str">
            <v>---------------------------------</v>
          </cell>
          <cell r="G767" t="str">
            <v>---------------------------------</v>
          </cell>
          <cell r="H767" t="str">
            <v>---------------------------------</v>
          </cell>
          <cell r="I767" t="str">
            <v>---------------------------------</v>
          </cell>
          <cell r="J767" t="str">
            <v>---------------------------------</v>
          </cell>
          <cell r="K767" t="str">
            <v>---------------------------------</v>
          </cell>
          <cell r="L767" t="str">
            <v>---------------------------------</v>
          </cell>
          <cell r="M767" t="str">
            <v>---------------------------------</v>
          </cell>
          <cell r="N767" t="str">
            <v>---------------------------------</v>
          </cell>
          <cell r="O767" t="str">
            <v>-----------</v>
          </cell>
        </row>
        <row r="768">
          <cell r="A768" t="str">
            <v xml:space="preserve">EHV CHARGES </v>
          </cell>
        </row>
        <row r="769">
          <cell r="A769" t="str">
            <v xml:space="preserve"> EHV Charge-Unloaded Sales ($0.60/MWH)</v>
          </cell>
        </row>
        <row r="770">
          <cell r="A770" t="str">
            <v xml:space="preserve">    PP&amp;L Share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</row>
        <row r="771">
          <cell r="A771" t="str">
            <v xml:space="preserve">    JCP&amp;L Share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0</v>
          </cell>
        </row>
        <row r="772">
          <cell r="A772" t="str">
            <v xml:space="preserve">  Total EHV-Unloaded Sales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</row>
        <row r="774">
          <cell r="A774" t="str">
            <v xml:space="preserve"> EHV Charge-Loaded Sales ($0.60/MWH)</v>
          </cell>
        </row>
        <row r="775">
          <cell r="A775" t="str">
            <v xml:space="preserve">    PP&amp;L Only</v>
          </cell>
          <cell r="C775">
            <v>1666.4582227079802</v>
          </cell>
          <cell r="D775">
            <v>1354.1332687383326</v>
          </cell>
          <cell r="E775">
            <v>1755.4069218740008</v>
          </cell>
          <cell r="F775">
            <v>1655.8754583339992</v>
          </cell>
          <cell r="G775">
            <v>1956.2270125847931</v>
          </cell>
          <cell r="H775">
            <v>2429.3204036500192</v>
          </cell>
          <cell r="I775">
            <v>2959.0158520921464</v>
          </cell>
          <cell r="J775">
            <v>2867.8231189440116</v>
          </cell>
          <cell r="K775">
            <v>2068.8050596554363</v>
          </cell>
          <cell r="L775">
            <v>1588.448347539588</v>
          </cell>
          <cell r="M775">
            <v>1239.7830332126398</v>
          </cell>
          <cell r="N775">
            <v>1762.4427017643839</v>
          </cell>
          <cell r="O775">
            <v>23303.600000000002</v>
          </cell>
        </row>
        <row r="777">
          <cell r="A777" t="str">
            <v>TOTAL EHV CHARGES(Loaded and Unloaded)</v>
          </cell>
          <cell r="C777">
            <v>1666.4582227079802</v>
          </cell>
          <cell r="D777">
            <v>1354.1332687383326</v>
          </cell>
          <cell r="E777">
            <v>1755.4069218740008</v>
          </cell>
          <cell r="F777">
            <v>1655.8754583339992</v>
          </cell>
          <cell r="G777">
            <v>1956.2270125847931</v>
          </cell>
          <cell r="H777">
            <v>2429.3204036500192</v>
          </cell>
          <cell r="I777">
            <v>2959.0158520921464</v>
          </cell>
          <cell r="J777">
            <v>2867.8231189440116</v>
          </cell>
          <cell r="K777">
            <v>2068.8050596554363</v>
          </cell>
          <cell r="L777">
            <v>1588.448347539588</v>
          </cell>
          <cell r="M777">
            <v>1239.7830332126398</v>
          </cell>
          <cell r="N777">
            <v>1762.4427017643839</v>
          </cell>
          <cell r="O777">
            <v>23303.600000000002</v>
          </cell>
        </row>
        <row r="778">
          <cell r="A778" t="str">
            <v xml:space="preserve">    PP&amp;L Share</v>
          </cell>
          <cell r="C778">
            <v>1666.4582227079802</v>
          </cell>
          <cell r="D778">
            <v>1354.1332687383326</v>
          </cell>
          <cell r="E778">
            <v>1755.4069218740008</v>
          </cell>
          <cell r="F778">
            <v>1655.8754583339992</v>
          </cell>
          <cell r="G778">
            <v>1956.2270125847931</v>
          </cell>
          <cell r="H778">
            <v>2429.3204036500192</v>
          </cell>
          <cell r="I778">
            <v>2959.0158520921464</v>
          </cell>
          <cell r="J778">
            <v>2867.8231189440116</v>
          </cell>
          <cell r="K778">
            <v>2068.8050596554363</v>
          </cell>
          <cell r="L778">
            <v>1588.448347539588</v>
          </cell>
          <cell r="M778">
            <v>1239.7830332126398</v>
          </cell>
          <cell r="N778">
            <v>1762.4427017643839</v>
          </cell>
          <cell r="O778">
            <v>23303.600000000002</v>
          </cell>
        </row>
        <row r="779">
          <cell r="A779" t="str">
            <v xml:space="preserve">    JCP&amp;L Share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0</v>
          </cell>
        </row>
        <row r="781">
          <cell r="A781" t="str">
            <v xml:space="preserve">   (PP&amp;L EHV charges are included in the ECR calculation on Page 10 but not the CSO calculation on Page 9)</v>
          </cell>
        </row>
        <row r="783">
          <cell r="F783" t="str">
            <v xml:space="preserve">                        CALCULATION OF SAVINGS ON PJM SALES</v>
          </cell>
          <cell r="L783" t="str">
            <v>CASE:2001 FORECAST</v>
          </cell>
          <cell r="P783" t="str">
            <v>15</v>
          </cell>
        </row>
        <row r="784">
          <cell r="A784" t="str">
            <v>THIS PAGE IS NO LONGER USED</v>
          </cell>
          <cell r="F784" t="str">
            <v xml:space="preserve">                  </v>
          </cell>
          <cell r="L784">
            <v>36851</v>
          </cell>
        </row>
        <row r="786">
          <cell r="A786" t="str">
            <v>COST OF INTERCHANGE MIX</v>
          </cell>
          <cell r="C786" t="str">
            <v>JANUARY</v>
          </cell>
          <cell r="D786" t="str">
            <v>FEBRUARY</v>
          </cell>
          <cell r="E786" t="str">
            <v>MARCH</v>
          </cell>
          <cell r="F786" t="str">
            <v>APRIL</v>
          </cell>
          <cell r="G786" t="str">
            <v>MAY</v>
          </cell>
          <cell r="H786" t="str">
            <v>JUNE</v>
          </cell>
          <cell r="I786" t="str">
            <v>JULY</v>
          </cell>
          <cell r="J786" t="str">
            <v>AUGUST</v>
          </cell>
          <cell r="K786" t="str">
            <v>SEPTEMBER</v>
          </cell>
          <cell r="L786" t="str">
            <v>OCTOBER</v>
          </cell>
          <cell r="M786" t="str">
            <v>NOVEMBER</v>
          </cell>
          <cell r="N786" t="str">
            <v>DECEMBER</v>
          </cell>
          <cell r="O786" t="str">
            <v>TOTAL</v>
          </cell>
        </row>
        <row r="788">
          <cell r="A788" t="str">
            <v xml:space="preserve">  MARTINS CREEK #3-4</v>
          </cell>
        </row>
        <row r="790">
          <cell r="A790" t="str">
            <v xml:space="preserve">    Output Interchanged (GWH)</v>
          </cell>
          <cell r="B790" t="str">
            <v>.</v>
          </cell>
          <cell r="C790">
            <v>6.5</v>
          </cell>
          <cell r="D790">
            <v>10</v>
          </cell>
          <cell r="E790">
            <v>0.8</v>
          </cell>
          <cell r="F790">
            <v>0</v>
          </cell>
          <cell r="G790">
            <v>5</v>
          </cell>
          <cell r="H790">
            <v>15</v>
          </cell>
          <cell r="I790">
            <v>0</v>
          </cell>
          <cell r="J790">
            <v>50</v>
          </cell>
          <cell r="K790">
            <v>10</v>
          </cell>
          <cell r="L790">
            <v>0.8</v>
          </cell>
          <cell r="M790">
            <v>1.4</v>
          </cell>
          <cell r="N790">
            <v>1.3</v>
          </cell>
          <cell r="O790">
            <v>101</v>
          </cell>
        </row>
        <row r="791">
          <cell r="A791" t="str">
            <v xml:space="preserve">    Fuel Cost Rate (Mills/KWH)</v>
          </cell>
          <cell r="C791">
            <v>55.221020000000003</v>
          </cell>
          <cell r="D791">
            <v>50.928350000000002</v>
          </cell>
          <cell r="E791">
            <v>50.325299999999999</v>
          </cell>
          <cell r="F791">
            <v>48.271740000000001</v>
          </cell>
          <cell r="G791">
            <v>44.366709999999998</v>
          </cell>
          <cell r="H791">
            <v>43.411299999999997</v>
          </cell>
          <cell r="I791">
            <v>40.072119999999998</v>
          </cell>
          <cell r="J791">
            <v>39.618119999999998</v>
          </cell>
          <cell r="K791">
            <v>40.587580000000003</v>
          </cell>
          <cell r="L791">
            <v>41.003259999999997</v>
          </cell>
          <cell r="M791">
            <v>44.901820000000001</v>
          </cell>
          <cell r="N791">
            <v>44.376460000000002</v>
          </cell>
          <cell r="O791">
            <v>42.79</v>
          </cell>
        </row>
        <row r="792">
          <cell r="A792" t="str">
            <v xml:space="preserve">    Cost of Interchange ($1000)</v>
          </cell>
          <cell r="C792">
            <v>358.9</v>
          </cell>
          <cell r="D792">
            <v>509.3</v>
          </cell>
          <cell r="E792">
            <v>40.299999999999997</v>
          </cell>
          <cell r="F792">
            <v>0</v>
          </cell>
          <cell r="G792">
            <v>221.8</v>
          </cell>
          <cell r="H792">
            <v>651.20000000000005</v>
          </cell>
          <cell r="I792">
            <v>0</v>
          </cell>
          <cell r="J792">
            <v>1980.9</v>
          </cell>
          <cell r="K792">
            <v>405.9</v>
          </cell>
          <cell r="L792">
            <v>32.799999999999997</v>
          </cell>
          <cell r="M792">
            <v>62.9</v>
          </cell>
          <cell r="N792">
            <v>57.7</v>
          </cell>
          <cell r="O792">
            <v>4321.7</v>
          </cell>
        </row>
        <row r="794">
          <cell r="A794" t="str">
            <v xml:space="preserve">  COAL</v>
          </cell>
        </row>
        <row r="796">
          <cell r="A796" t="str">
            <v xml:space="preserve">    Output For Interchange (GWH)</v>
          </cell>
          <cell r="C796">
            <v>876.5</v>
          </cell>
          <cell r="D796">
            <v>825</v>
          </cell>
          <cell r="E796">
            <v>420.49999999999994</v>
          </cell>
          <cell r="F796">
            <v>0.6</v>
          </cell>
          <cell r="G796">
            <v>501.8</v>
          </cell>
          <cell r="H796">
            <v>1548.9</v>
          </cell>
          <cell r="I796">
            <v>1616.9</v>
          </cell>
          <cell r="J796">
            <v>1574.4</v>
          </cell>
          <cell r="K796">
            <v>993.6</v>
          </cell>
          <cell r="L796">
            <v>855</v>
          </cell>
          <cell r="M796">
            <v>675.6</v>
          </cell>
          <cell r="N796">
            <v>820.9</v>
          </cell>
          <cell r="O796">
            <v>10710</v>
          </cell>
        </row>
        <row r="797">
          <cell r="A797" t="str">
            <v xml:space="preserve">    Fuel Cost Rate (Mills/KWH)</v>
          </cell>
          <cell r="C797">
            <v>14.11</v>
          </cell>
          <cell r="D797">
            <v>14.04</v>
          </cell>
          <cell r="E797">
            <v>13.81</v>
          </cell>
          <cell r="F797">
            <v>14.19</v>
          </cell>
          <cell r="G797">
            <v>14.95</v>
          </cell>
          <cell r="H797">
            <v>13.93</v>
          </cell>
          <cell r="I797">
            <v>13.83</v>
          </cell>
          <cell r="J797">
            <v>13.78</v>
          </cell>
          <cell r="K797">
            <v>12.18</v>
          </cell>
          <cell r="L797">
            <v>12.29</v>
          </cell>
          <cell r="M797">
            <v>13.89</v>
          </cell>
          <cell r="N797">
            <v>14.15</v>
          </cell>
          <cell r="O797">
            <v>13.68</v>
          </cell>
        </row>
        <row r="798">
          <cell r="A798" t="str">
            <v xml:space="preserve">    Cost of Interchange ($1000)</v>
          </cell>
          <cell r="C798">
            <v>12367.4</v>
          </cell>
          <cell r="D798">
            <v>11583</v>
          </cell>
          <cell r="E798">
            <v>5807.1</v>
          </cell>
          <cell r="F798">
            <v>8.5</v>
          </cell>
          <cell r="G798">
            <v>7501.9</v>
          </cell>
          <cell r="H798">
            <v>21576.2</v>
          </cell>
          <cell r="I798">
            <v>22361.7</v>
          </cell>
          <cell r="J798">
            <v>21695.200000000001</v>
          </cell>
          <cell r="K798">
            <v>12102</v>
          </cell>
          <cell r="L798">
            <v>10508</v>
          </cell>
          <cell r="M798">
            <v>9384.1</v>
          </cell>
          <cell r="N798">
            <v>11615.7</v>
          </cell>
          <cell r="O798">
            <v>146510.80000000002</v>
          </cell>
        </row>
        <row r="800">
          <cell r="A800" t="str">
            <v xml:space="preserve">  POOL PURCHASES RESOLD</v>
          </cell>
        </row>
        <row r="802">
          <cell r="A802" t="str">
            <v xml:space="preserve">    Quantity (GWH)</v>
          </cell>
          <cell r="B802" t="str">
            <v>.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0</v>
          </cell>
        </row>
        <row r="803">
          <cell r="A803" t="str">
            <v xml:space="preserve">    Cost Rate (Mills/KWH)</v>
          </cell>
          <cell r="B803" t="str">
            <v>.</v>
          </cell>
          <cell r="C803">
            <v>0</v>
          </cell>
          <cell r="D803">
            <v>0</v>
          </cell>
          <cell r="E803">
            <v>0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0</v>
          </cell>
        </row>
        <row r="804">
          <cell r="A804" t="str">
            <v xml:space="preserve">    Cost of Purchases ($1000)</v>
          </cell>
          <cell r="C804">
            <v>0</v>
          </cell>
          <cell r="D804">
            <v>0</v>
          </cell>
          <cell r="E804">
            <v>0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0</v>
          </cell>
        </row>
        <row r="806">
          <cell r="A806" t="str">
            <v xml:space="preserve">  OTHER PURCHASES RESOLD</v>
          </cell>
        </row>
        <row r="808">
          <cell r="A808" t="str">
            <v xml:space="preserve">    Quantity (GWH)</v>
          </cell>
          <cell r="B808" t="str">
            <v>.</v>
          </cell>
          <cell r="C808">
            <v>0</v>
          </cell>
          <cell r="D808">
            <v>0</v>
          </cell>
          <cell r="E808">
            <v>0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22.4</v>
          </cell>
          <cell r="O808">
            <v>22</v>
          </cell>
        </row>
        <row r="809">
          <cell r="A809" t="str">
            <v xml:space="preserve">    Cost Rate (Mills/KWH)</v>
          </cell>
          <cell r="C809">
            <v>30.48</v>
          </cell>
          <cell r="D809">
            <v>30.42</v>
          </cell>
          <cell r="E809">
            <v>26.39</v>
          </cell>
          <cell r="F809">
            <v>25.51</v>
          </cell>
          <cell r="G809">
            <v>28.46</v>
          </cell>
          <cell r="H809">
            <v>40.369999999999997</v>
          </cell>
          <cell r="I809">
            <v>63.94</v>
          </cell>
          <cell r="J809">
            <v>63.86</v>
          </cell>
          <cell r="K809">
            <v>32.409999999999997</v>
          </cell>
          <cell r="L809">
            <v>25.92</v>
          </cell>
          <cell r="M809">
            <v>25.95</v>
          </cell>
          <cell r="N809">
            <v>26.51</v>
          </cell>
          <cell r="O809">
            <v>26.99</v>
          </cell>
        </row>
        <row r="810">
          <cell r="A810" t="str">
            <v xml:space="preserve">    Cost of Purchases ($1000)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593.79999999999995</v>
          </cell>
          <cell r="O810">
            <v>593.79999999999995</v>
          </cell>
        </row>
        <row r="812">
          <cell r="A812" t="str">
            <v xml:space="preserve">  COMBUSTION TURBINES &amp; DIESELS</v>
          </cell>
        </row>
        <row r="814">
          <cell r="A814" t="str">
            <v xml:space="preserve">    Output Interchanged (GWH)</v>
          </cell>
          <cell r="B814" t="str">
            <v>.</v>
          </cell>
          <cell r="C814">
            <v>0.4</v>
          </cell>
          <cell r="D814">
            <v>0.9</v>
          </cell>
          <cell r="E814">
            <v>0.1</v>
          </cell>
          <cell r="F814">
            <v>0</v>
          </cell>
          <cell r="G814">
            <v>0.5</v>
          </cell>
          <cell r="H814">
            <v>0.5</v>
          </cell>
          <cell r="I814">
            <v>2</v>
          </cell>
          <cell r="J814">
            <v>1.6</v>
          </cell>
          <cell r="K814">
            <v>2.4</v>
          </cell>
          <cell r="L814">
            <v>0.2</v>
          </cell>
          <cell r="M814">
            <v>0.1</v>
          </cell>
          <cell r="N814">
            <v>0.2</v>
          </cell>
          <cell r="O814">
            <v>9</v>
          </cell>
        </row>
        <row r="815">
          <cell r="A815" t="str">
            <v xml:space="preserve">    Fuel Cost Rate (Mills/KWH)</v>
          </cell>
          <cell r="C815">
            <v>64.816050000000004</v>
          </cell>
          <cell r="D815">
            <v>89.778509999999997</v>
          </cell>
          <cell r="E815">
            <v>88.844319999999996</v>
          </cell>
          <cell r="F815">
            <v>92.622380000000007</v>
          </cell>
          <cell r="G815">
            <v>29.760200000000001</v>
          </cell>
          <cell r="H815">
            <v>24.246569999999998</v>
          </cell>
          <cell r="I815">
            <v>41.568109999999997</v>
          </cell>
          <cell r="J815">
            <v>78.268299999999996</v>
          </cell>
          <cell r="K815">
            <v>43.312609999999999</v>
          </cell>
          <cell r="L815">
            <v>49.338380000000001</v>
          </cell>
          <cell r="M815">
            <v>49.984749999999998</v>
          </cell>
          <cell r="N815">
            <v>78.934569999999994</v>
          </cell>
          <cell r="O815">
            <v>53.96</v>
          </cell>
        </row>
        <row r="816">
          <cell r="A816" t="str">
            <v xml:space="preserve">    Cost ($1000)</v>
          </cell>
          <cell r="C816">
            <v>25.9</v>
          </cell>
          <cell r="D816">
            <v>80.8</v>
          </cell>
          <cell r="E816">
            <v>8.9</v>
          </cell>
          <cell r="F816">
            <v>0</v>
          </cell>
          <cell r="G816">
            <v>14.9</v>
          </cell>
          <cell r="H816">
            <v>12.1</v>
          </cell>
          <cell r="I816">
            <v>83.1</v>
          </cell>
          <cell r="J816">
            <v>125.2</v>
          </cell>
          <cell r="K816">
            <v>104</v>
          </cell>
          <cell r="L816">
            <v>9.9</v>
          </cell>
          <cell r="M816">
            <v>5</v>
          </cell>
          <cell r="N816">
            <v>15.8</v>
          </cell>
          <cell r="O816">
            <v>485.59999999999997</v>
          </cell>
        </row>
        <row r="818">
          <cell r="A818" t="str">
            <v xml:space="preserve">  COST OF PJM SALES</v>
          </cell>
        </row>
        <row r="820">
          <cell r="A820" t="str">
            <v xml:space="preserve">    Output For Interchange Sales (GWH)</v>
          </cell>
          <cell r="C820">
            <v>883.4</v>
          </cell>
          <cell r="D820">
            <v>835.9</v>
          </cell>
          <cell r="E820">
            <v>421.4</v>
          </cell>
          <cell r="F820">
            <v>0.6</v>
          </cell>
          <cell r="G820">
            <v>507.3</v>
          </cell>
          <cell r="H820">
            <v>1564.4</v>
          </cell>
          <cell r="I820">
            <v>1618.9</v>
          </cell>
          <cell r="J820">
            <v>1626</v>
          </cell>
          <cell r="K820">
            <v>1006</v>
          </cell>
          <cell r="L820">
            <v>856</v>
          </cell>
          <cell r="M820">
            <v>677.1</v>
          </cell>
          <cell r="N820">
            <v>844.8</v>
          </cell>
          <cell r="O820">
            <v>10842</v>
          </cell>
        </row>
        <row r="821">
          <cell r="A821" t="str">
            <v xml:space="preserve">    Cost Rate (Mills/KWH)</v>
          </cell>
          <cell r="C821">
            <v>14.44</v>
          </cell>
          <cell r="D821">
            <v>14.56</v>
          </cell>
          <cell r="E821">
            <v>13.9</v>
          </cell>
          <cell r="F821">
            <v>14.17</v>
          </cell>
          <cell r="G821">
            <v>15.25</v>
          </cell>
          <cell r="H821">
            <v>14.22</v>
          </cell>
          <cell r="I821">
            <v>13.86</v>
          </cell>
          <cell r="J821">
            <v>14.64</v>
          </cell>
          <cell r="K821">
            <v>12.54</v>
          </cell>
          <cell r="L821">
            <v>12.33</v>
          </cell>
          <cell r="M821">
            <v>13.96</v>
          </cell>
          <cell r="N821">
            <v>14.54</v>
          </cell>
          <cell r="O821">
            <v>14.01</v>
          </cell>
        </row>
        <row r="822">
          <cell r="A822" t="str">
            <v xml:space="preserve">    Cost of Interchange ($1000)</v>
          </cell>
          <cell r="C822">
            <v>12752.2</v>
          </cell>
          <cell r="D822">
            <v>12173.1</v>
          </cell>
          <cell r="E822">
            <v>5856.3</v>
          </cell>
          <cell r="F822">
            <v>8.5</v>
          </cell>
          <cell r="G822">
            <v>7738.6</v>
          </cell>
          <cell r="H822">
            <v>22239.5</v>
          </cell>
          <cell r="I822">
            <v>22444.799999999999</v>
          </cell>
          <cell r="J822">
            <v>23801.3</v>
          </cell>
          <cell r="K822">
            <v>12611.9</v>
          </cell>
          <cell r="L822">
            <v>10550.7</v>
          </cell>
          <cell r="M822">
            <v>9452</v>
          </cell>
          <cell r="N822">
            <v>12283</v>
          </cell>
          <cell r="O822">
            <v>151911.9</v>
          </cell>
        </row>
        <row r="824">
          <cell r="A824" t="str">
            <v xml:space="preserve">  PJM BILLING</v>
          </cell>
        </row>
        <row r="826">
          <cell r="A826" t="str">
            <v xml:space="preserve">    Interchange Sales (GWH)</v>
          </cell>
          <cell r="C826">
            <v>883.4</v>
          </cell>
          <cell r="D826">
            <v>835.9</v>
          </cell>
          <cell r="E826">
            <v>421.4</v>
          </cell>
          <cell r="F826">
            <v>0.6</v>
          </cell>
          <cell r="G826">
            <v>507.3</v>
          </cell>
          <cell r="H826">
            <v>1564.4</v>
          </cell>
          <cell r="I826">
            <v>1618.9</v>
          </cell>
          <cell r="J826">
            <v>1626</v>
          </cell>
          <cell r="K826">
            <v>1006</v>
          </cell>
          <cell r="L826">
            <v>856</v>
          </cell>
          <cell r="M826">
            <v>677.1</v>
          </cell>
          <cell r="N826">
            <v>844.8</v>
          </cell>
          <cell r="O826">
            <v>10842</v>
          </cell>
        </row>
        <row r="827">
          <cell r="A827" t="str">
            <v xml:space="preserve">    Billing Rate (Mills/KWH)</v>
          </cell>
          <cell r="C827">
            <v>27.45</v>
          </cell>
          <cell r="D827">
            <v>27.45</v>
          </cell>
          <cell r="E827">
            <v>22.8</v>
          </cell>
          <cell r="F827">
            <v>21.5</v>
          </cell>
          <cell r="G827">
            <v>27</v>
          </cell>
          <cell r="H827">
            <v>30.9</v>
          </cell>
          <cell r="I827">
            <v>40.35</v>
          </cell>
          <cell r="J827">
            <v>40.35</v>
          </cell>
          <cell r="K827">
            <v>27.65</v>
          </cell>
          <cell r="L827">
            <v>21.8</v>
          </cell>
          <cell r="M827">
            <v>22.15</v>
          </cell>
          <cell r="N827">
            <v>23.15</v>
          </cell>
          <cell r="O827">
            <v>30.51</v>
          </cell>
        </row>
        <row r="828">
          <cell r="A828" t="str">
            <v xml:space="preserve">    Interchange Bill ($1000)</v>
          </cell>
          <cell r="C828">
            <v>24248.5</v>
          </cell>
          <cell r="D828">
            <v>22945.8</v>
          </cell>
          <cell r="E828">
            <v>9608.4</v>
          </cell>
          <cell r="F828">
            <v>12.9</v>
          </cell>
          <cell r="G828">
            <v>13697.7</v>
          </cell>
          <cell r="H828">
            <v>48341</v>
          </cell>
          <cell r="I828">
            <v>65322.9</v>
          </cell>
          <cell r="J828">
            <v>65608.899999999994</v>
          </cell>
          <cell r="K828">
            <v>27815.7</v>
          </cell>
          <cell r="L828">
            <v>18660.5</v>
          </cell>
          <cell r="M828">
            <v>14997.7</v>
          </cell>
          <cell r="N828">
            <v>19557</v>
          </cell>
          <cell r="O828">
            <v>330817</v>
          </cell>
        </row>
        <row r="829">
          <cell r="A829" t="str">
            <v>TOTAL PJM BILLING</v>
          </cell>
          <cell r="C829">
            <v>24248.5</v>
          </cell>
          <cell r="D829">
            <v>22945.8</v>
          </cell>
          <cell r="E829">
            <v>9608.4</v>
          </cell>
          <cell r="F829">
            <v>12.9</v>
          </cell>
          <cell r="G829">
            <v>13697.7</v>
          </cell>
          <cell r="H829">
            <v>48341</v>
          </cell>
          <cell r="I829">
            <v>65322.9</v>
          </cell>
          <cell r="J829">
            <v>65608.899999999994</v>
          </cell>
          <cell r="K829">
            <v>27815.7</v>
          </cell>
          <cell r="L829">
            <v>18660.5</v>
          </cell>
          <cell r="M829">
            <v>14997.7</v>
          </cell>
          <cell r="N829">
            <v>19557</v>
          </cell>
          <cell r="O829">
            <v>330817</v>
          </cell>
        </row>
        <row r="831">
          <cell r="A831" t="str">
            <v xml:space="preserve">  SAVINGS ON PJM SALES</v>
          </cell>
        </row>
        <row r="833">
          <cell r="A833" t="str">
            <v xml:space="preserve">    Interchange Sales (GWH)</v>
          </cell>
          <cell r="C833">
            <v>883.4</v>
          </cell>
          <cell r="D833">
            <v>835.9</v>
          </cell>
          <cell r="E833">
            <v>421.4</v>
          </cell>
          <cell r="F833">
            <v>0.6</v>
          </cell>
          <cell r="G833">
            <v>507.3</v>
          </cell>
          <cell r="H833">
            <v>1564.4</v>
          </cell>
          <cell r="I833">
            <v>1618.9</v>
          </cell>
          <cell r="J833">
            <v>1626</v>
          </cell>
          <cell r="K833">
            <v>1006</v>
          </cell>
          <cell r="L833">
            <v>856</v>
          </cell>
          <cell r="M833">
            <v>677.1</v>
          </cell>
          <cell r="N833">
            <v>844.8</v>
          </cell>
          <cell r="O833">
            <v>10842</v>
          </cell>
        </row>
        <row r="834">
          <cell r="A834" t="str">
            <v xml:space="preserve">    Savings Rate (Mills/KWH)</v>
          </cell>
          <cell r="C834">
            <v>13.01</v>
          </cell>
          <cell r="D834">
            <v>12.89</v>
          </cell>
          <cell r="E834">
            <v>8.9</v>
          </cell>
          <cell r="F834">
            <v>7.33</v>
          </cell>
          <cell r="G834">
            <v>11.75</v>
          </cell>
          <cell r="H834">
            <v>16.68</v>
          </cell>
          <cell r="I834">
            <v>26.49</v>
          </cell>
          <cell r="J834">
            <v>25.71</v>
          </cell>
          <cell r="K834">
            <v>15.11</v>
          </cell>
          <cell r="L834">
            <v>9.4700000000000006</v>
          </cell>
          <cell r="M834">
            <v>8.19</v>
          </cell>
          <cell r="N834">
            <v>8.61</v>
          </cell>
          <cell r="O834">
            <v>16.5</v>
          </cell>
        </row>
        <row r="835">
          <cell r="A835" t="str">
            <v xml:space="preserve">    Interchange Savings ($1000)</v>
          </cell>
          <cell r="C835">
            <v>11496.3</v>
          </cell>
          <cell r="D835">
            <v>10772.699999999999</v>
          </cell>
          <cell r="E835">
            <v>3752.0999999999995</v>
          </cell>
          <cell r="F835">
            <v>4.4000000000000004</v>
          </cell>
          <cell r="G835">
            <v>5959.1</v>
          </cell>
          <cell r="H835">
            <v>26101.5</v>
          </cell>
          <cell r="I835">
            <v>42878.100000000006</v>
          </cell>
          <cell r="J835">
            <v>41807.599999999991</v>
          </cell>
          <cell r="K835">
            <v>15203.800000000001</v>
          </cell>
          <cell r="L835">
            <v>8109.7999999999993</v>
          </cell>
          <cell r="M835">
            <v>5545.7000000000007</v>
          </cell>
          <cell r="N835">
            <v>7274</v>
          </cell>
          <cell r="O835">
            <v>178905.09999999998</v>
          </cell>
        </row>
        <row r="837">
          <cell r="A837" t="str">
            <v xml:space="preserve">  PPUC CUST. SAVINGS ($1000)</v>
          </cell>
          <cell r="B837">
            <v>1</v>
          </cell>
          <cell r="C837">
            <v>11496.3</v>
          </cell>
          <cell r="D837">
            <v>10772.7</v>
          </cell>
          <cell r="E837">
            <v>3752.1</v>
          </cell>
          <cell r="F837">
            <v>4.4000000000000004</v>
          </cell>
          <cell r="G837">
            <v>5959.1</v>
          </cell>
          <cell r="H837">
            <v>26101.5</v>
          </cell>
          <cell r="I837">
            <v>42878.1</v>
          </cell>
          <cell r="J837">
            <v>41807.599999999999</v>
          </cell>
          <cell r="K837">
            <v>15203.8</v>
          </cell>
          <cell r="L837">
            <v>8109.8</v>
          </cell>
          <cell r="M837">
            <v>5545.7</v>
          </cell>
          <cell r="N837">
            <v>7274</v>
          </cell>
          <cell r="O837">
            <v>178905.09999999998</v>
          </cell>
        </row>
        <row r="838">
          <cell r="F838" t="str">
            <v xml:space="preserve">               CALCULATION OF COST TO SUPPLY SYSTEM OUTPUT (INC UGI)</v>
          </cell>
          <cell r="L838" t="str">
            <v>CASE:2001 FORECAST</v>
          </cell>
          <cell r="P838" t="str">
            <v>16</v>
          </cell>
        </row>
        <row r="839">
          <cell r="A839" t="str">
            <v>THIS PAGE IS NO LONGER USED</v>
          </cell>
          <cell r="F839" t="str">
            <v xml:space="preserve">                   (EXCLUDES ENERGY COSTS NOT APPLICABLE TO ECR)</v>
          </cell>
          <cell r="L839">
            <v>36851</v>
          </cell>
        </row>
        <row r="841">
          <cell r="A841" t="str">
            <v>COST TO SUPPLY INTERNAL LOAD</v>
          </cell>
          <cell r="C841" t="str">
            <v>JANUARY</v>
          </cell>
          <cell r="D841" t="str">
            <v>FEBRUARY</v>
          </cell>
          <cell r="E841" t="str">
            <v>MARCH</v>
          </cell>
          <cell r="F841" t="str">
            <v>APRIL</v>
          </cell>
          <cell r="G841" t="str">
            <v>MAY</v>
          </cell>
          <cell r="H841" t="str">
            <v>JUNE</v>
          </cell>
          <cell r="I841" t="str">
            <v>JULY</v>
          </cell>
          <cell r="J841" t="str">
            <v>AUGUST</v>
          </cell>
          <cell r="K841" t="str">
            <v>SEPTEMBER</v>
          </cell>
          <cell r="L841" t="str">
            <v>OCTOBER</v>
          </cell>
          <cell r="M841" t="str">
            <v>NOVEMBER</v>
          </cell>
          <cell r="N841" t="str">
            <v>DECEMBER</v>
          </cell>
          <cell r="O841" t="str">
            <v>TOTAL</v>
          </cell>
        </row>
        <row r="843">
          <cell r="A843" t="str">
            <v xml:space="preserve">  MARTINS CREEK #3-4</v>
          </cell>
        </row>
        <row r="845">
          <cell r="A845" t="str">
            <v xml:space="preserve">    Output For Load (GWH)</v>
          </cell>
          <cell r="C845">
            <v>89.3</v>
          </cell>
          <cell r="D845">
            <v>85.8</v>
          </cell>
          <cell r="E845">
            <v>34</v>
          </cell>
          <cell r="F845">
            <v>23.8</v>
          </cell>
          <cell r="G845">
            <v>68.2</v>
          </cell>
          <cell r="H845">
            <v>235.2</v>
          </cell>
          <cell r="I845">
            <v>400.4</v>
          </cell>
          <cell r="J845">
            <v>350.4</v>
          </cell>
          <cell r="K845">
            <v>136.4</v>
          </cell>
          <cell r="L845">
            <v>31.5</v>
          </cell>
          <cell r="M845">
            <v>33.4</v>
          </cell>
          <cell r="N845">
            <v>79.3</v>
          </cell>
          <cell r="O845">
            <v>1568</v>
          </cell>
        </row>
        <row r="846">
          <cell r="A846" t="str">
            <v xml:space="preserve">    Fuel Cost Rate (Mills/KWH)</v>
          </cell>
          <cell r="C846">
            <v>55.22</v>
          </cell>
          <cell r="D846">
            <v>50.93</v>
          </cell>
          <cell r="E846">
            <v>50.32</v>
          </cell>
          <cell r="F846">
            <v>48.27</v>
          </cell>
          <cell r="G846">
            <v>44.37</v>
          </cell>
          <cell r="H846">
            <v>43.41</v>
          </cell>
          <cell r="I846">
            <v>40.07</v>
          </cell>
          <cell r="J846">
            <v>39.619999999999997</v>
          </cell>
          <cell r="K846">
            <v>40.590000000000003</v>
          </cell>
          <cell r="L846">
            <v>41</v>
          </cell>
          <cell r="M846">
            <v>44.9</v>
          </cell>
          <cell r="N846">
            <v>44.38</v>
          </cell>
          <cell r="O846">
            <v>42.84</v>
          </cell>
        </row>
        <row r="847">
          <cell r="A847" t="str">
            <v xml:space="preserve">    Cost To Carry Load ($1000)</v>
          </cell>
          <cell r="C847">
            <v>4931.2734760000012</v>
          </cell>
          <cell r="D847">
            <v>4369.6363159999992</v>
          </cell>
          <cell r="E847">
            <v>1711.0204700000002</v>
          </cell>
          <cell r="F847">
            <v>1148.8674879999999</v>
          </cell>
          <cell r="G847">
            <v>3025.8430239999998</v>
          </cell>
          <cell r="H847">
            <v>10210.307488</v>
          </cell>
          <cell r="I847">
            <v>16044.875923999998</v>
          </cell>
          <cell r="J847">
            <v>13882.196427999999</v>
          </cell>
          <cell r="K847">
            <v>5536.1212080000005</v>
          </cell>
          <cell r="L847">
            <v>1291.6054240000001</v>
          </cell>
          <cell r="M847">
            <v>1499.6834879999999</v>
          </cell>
          <cell r="N847">
            <v>3519.0427199999999</v>
          </cell>
          <cell r="O847">
            <v>67170.399999999994</v>
          </cell>
        </row>
        <row r="849">
          <cell r="A849" t="str">
            <v xml:space="preserve">  COAL</v>
          </cell>
        </row>
        <row r="851">
          <cell r="A851" t="str">
            <v xml:space="preserve">    Output For Load (GWH)</v>
          </cell>
          <cell r="C851">
            <v>-901.4303711799671</v>
          </cell>
          <cell r="D851">
            <v>-492.68878123055447</v>
          </cell>
          <cell r="E851">
            <v>-821.37820312333452</v>
          </cell>
          <cell r="F851">
            <v>-1152.4924305566651</v>
          </cell>
          <cell r="G851">
            <v>-1975.3783543079885</v>
          </cell>
          <cell r="H851">
            <v>-2818.5673394166993</v>
          </cell>
          <cell r="I851">
            <v>-3540.5930868202445</v>
          </cell>
          <cell r="J851">
            <v>-3384.5051982400196</v>
          </cell>
          <cell r="K851">
            <v>-2135.0084327590598</v>
          </cell>
          <cell r="L851">
            <v>-1384.8139125659795</v>
          </cell>
          <cell r="M851">
            <v>-656.30505535439988</v>
          </cell>
          <cell r="N851">
            <v>-1143.9045029406398</v>
          </cell>
          <cell r="O851">
            <v>-20407</v>
          </cell>
        </row>
        <row r="852">
          <cell r="A852" t="str">
            <v xml:space="preserve">    Fuel Cost Rate (Mills/KWH)</v>
          </cell>
          <cell r="C852">
            <v>78.41</v>
          </cell>
          <cell r="D852">
            <v>111.97</v>
          </cell>
          <cell r="E852">
            <v>71.98</v>
          </cell>
          <cell r="F852">
            <v>47.27</v>
          </cell>
          <cell r="G852">
            <v>41.77</v>
          </cell>
          <cell r="H852">
            <v>56.97</v>
          </cell>
          <cell r="I852">
            <v>88.11</v>
          </cell>
          <cell r="J852">
            <v>88.96</v>
          </cell>
          <cell r="K852">
            <v>49.89</v>
          </cell>
          <cell r="L852">
            <v>44.27</v>
          </cell>
          <cell r="M852">
            <v>67.59</v>
          </cell>
          <cell r="N852">
            <v>57.21</v>
          </cell>
          <cell r="O852">
            <v>67.290000000000006</v>
          </cell>
        </row>
        <row r="853">
          <cell r="A853" t="str">
            <v xml:space="preserve">    Cost To Carry Load ($1000)</v>
          </cell>
          <cell r="C853">
            <v>-70682.5</v>
          </cell>
          <cell r="D853">
            <v>-55168.3</v>
          </cell>
          <cell r="E853">
            <v>-59124.500000000007</v>
          </cell>
          <cell r="F853">
            <v>-54474.30000000001</v>
          </cell>
          <cell r="G853">
            <v>-82516.799999999988</v>
          </cell>
          <cell r="H853">
            <v>-160576.20000000001</v>
          </cell>
          <cell r="I853">
            <v>-311958.7</v>
          </cell>
          <cell r="J853">
            <v>-301078.90000000002</v>
          </cell>
          <cell r="K853">
            <v>-106514</v>
          </cell>
          <cell r="L853">
            <v>-61301.200000000004</v>
          </cell>
          <cell r="M853">
            <v>-44357.799999999996</v>
          </cell>
          <cell r="N853">
            <v>-65446.099999999991</v>
          </cell>
          <cell r="O853">
            <v>-1373199.3000000003</v>
          </cell>
        </row>
        <row r="855">
          <cell r="A855" t="str">
            <v xml:space="preserve">  COST OF PL SHARE NUCLEAR</v>
          </cell>
        </row>
        <row r="856">
          <cell r="A856" t="str">
            <v xml:space="preserve">    (Including D&amp;D Expense)</v>
          </cell>
        </row>
        <row r="857">
          <cell r="A857" t="str">
            <v xml:space="preserve">    Output For Load (GWH)</v>
          </cell>
          <cell r="C857">
            <v>1335.3999999999999</v>
          </cell>
          <cell r="D857">
            <v>1197.8000000000002</v>
          </cell>
          <cell r="E857">
            <v>831.59999999999991</v>
          </cell>
          <cell r="F857">
            <v>684.1</v>
          </cell>
          <cell r="G857">
            <v>1083</v>
          </cell>
          <cell r="H857">
            <v>1388.9</v>
          </cell>
          <cell r="I857">
            <v>1435.2</v>
          </cell>
          <cell r="J857">
            <v>1435.2</v>
          </cell>
          <cell r="K857">
            <v>1388.9</v>
          </cell>
          <cell r="L857">
            <v>1435.2</v>
          </cell>
          <cell r="M857">
            <v>1388.9</v>
          </cell>
          <cell r="N857">
            <v>1435.2</v>
          </cell>
          <cell r="O857">
            <v>15039</v>
          </cell>
        </row>
        <row r="858">
          <cell r="A858" t="str">
            <v xml:space="preserve">    Fuel Cost Rate (Mills/KWH)</v>
          </cell>
          <cell r="C858">
            <v>4.79</v>
          </cell>
          <cell r="D858">
            <v>4.8099999999999996</v>
          </cell>
          <cell r="E858">
            <v>4.83</v>
          </cell>
          <cell r="F858">
            <v>4.8499999999999996</v>
          </cell>
          <cell r="G858">
            <v>4.7300000000000004</v>
          </cell>
          <cell r="H858">
            <v>4.4000000000000004</v>
          </cell>
          <cell r="I858">
            <v>4.3899999999999997</v>
          </cell>
          <cell r="J858">
            <v>4.3899999999999997</v>
          </cell>
          <cell r="K858">
            <v>4.4000000000000004</v>
          </cell>
          <cell r="L858">
            <v>4.3899999999999997</v>
          </cell>
          <cell r="M858">
            <v>4.4000000000000004</v>
          </cell>
          <cell r="N858">
            <v>4.3899999999999997</v>
          </cell>
          <cell r="O858">
            <v>4.53</v>
          </cell>
        </row>
        <row r="859">
          <cell r="A859" t="str">
            <v xml:space="preserve">    Cost To Carry Load ($1000)</v>
          </cell>
          <cell r="C859">
            <v>6398.3262499999992</v>
          </cell>
          <cell r="D859">
            <v>5758.3995499999992</v>
          </cell>
          <cell r="E859">
            <v>4017.8377500000001</v>
          </cell>
          <cell r="F859">
            <v>3316.9476999999997</v>
          </cell>
          <cell r="G859">
            <v>5119.3518999999997</v>
          </cell>
          <cell r="H859">
            <v>6105.0965999999989</v>
          </cell>
          <cell r="I859">
            <v>6301.9778000000006</v>
          </cell>
          <cell r="J859">
            <v>6301.9778000000006</v>
          </cell>
          <cell r="K859">
            <v>6105.0965999999989</v>
          </cell>
          <cell r="L859">
            <v>6301.9778000000006</v>
          </cell>
          <cell r="M859">
            <v>6105.0965999999989</v>
          </cell>
          <cell r="N859">
            <v>6301.9778000000006</v>
          </cell>
          <cell r="O859">
            <v>68134.100000000006</v>
          </cell>
        </row>
        <row r="861">
          <cell r="A861" t="str">
            <v xml:space="preserve">  COMBUSTION TURBINES &amp; DIESELS</v>
          </cell>
        </row>
        <row r="863">
          <cell r="A863" t="str">
            <v xml:space="preserve">    Output For Load (GWH)</v>
          </cell>
          <cell r="C863">
            <v>0.19999999999999996</v>
          </cell>
          <cell r="D863">
            <v>9.9999999999999978E-2</v>
          </cell>
          <cell r="E863">
            <v>0.1</v>
          </cell>
          <cell r="F863">
            <v>0.30000000000000004</v>
          </cell>
          <cell r="G863">
            <v>0.19999999999999996</v>
          </cell>
          <cell r="H863">
            <v>0.19999999999999996</v>
          </cell>
          <cell r="I863">
            <v>3.0999999999999996</v>
          </cell>
          <cell r="J863">
            <v>0.10000000000000009</v>
          </cell>
          <cell r="K863">
            <v>0.10000000000000009</v>
          </cell>
          <cell r="L863">
            <v>0.10000000000000003</v>
          </cell>
          <cell r="M863">
            <v>0.20000000000000004</v>
          </cell>
          <cell r="N863">
            <v>0.10000000000000003</v>
          </cell>
          <cell r="O863">
            <v>5</v>
          </cell>
        </row>
        <row r="864">
          <cell r="A864" t="str">
            <v xml:space="preserve">    Cost Rate (Mills/KWH)</v>
          </cell>
          <cell r="C864">
            <v>62.01</v>
          </cell>
          <cell r="D864">
            <v>58.86</v>
          </cell>
          <cell r="E864">
            <v>56.52</v>
          </cell>
          <cell r="F864">
            <v>79.599999999999994</v>
          </cell>
          <cell r="G864">
            <v>51.84</v>
          </cell>
          <cell r="H864">
            <v>49.41</v>
          </cell>
          <cell r="I864">
            <v>41.87</v>
          </cell>
          <cell r="J864">
            <v>51.32</v>
          </cell>
          <cell r="K864">
            <v>51.27</v>
          </cell>
          <cell r="L864">
            <v>53.37</v>
          </cell>
          <cell r="M864">
            <v>53.03</v>
          </cell>
          <cell r="N864">
            <v>56.58</v>
          </cell>
          <cell r="O864">
            <v>45.96</v>
          </cell>
        </row>
        <row r="865">
          <cell r="A865" t="str">
            <v xml:space="preserve">    Cost To Carry Load ($1000)</v>
          </cell>
          <cell r="C865">
            <v>12.401792000000007</v>
          </cell>
          <cell r="D865">
            <v>5.8858469999999983</v>
          </cell>
          <cell r="E865">
            <v>5.6522329999999972</v>
          </cell>
          <cell r="F865">
            <v>23.879328000000001</v>
          </cell>
          <cell r="G865">
            <v>10.368148</v>
          </cell>
          <cell r="H865">
            <v>9.8818280000000005</v>
          </cell>
          <cell r="I865">
            <v>129.80655699999997</v>
          </cell>
          <cell r="J865">
            <v>5.1323210000000046</v>
          </cell>
          <cell r="K865">
            <v>5.1268359999999973</v>
          </cell>
          <cell r="L865">
            <v>5.3369279999999986</v>
          </cell>
          <cell r="M865">
            <v>10.605435999999999</v>
          </cell>
          <cell r="N865">
            <v>5.6580800000000018</v>
          </cell>
          <cell r="O865">
            <v>229.79999999999998</v>
          </cell>
        </row>
        <row r="867">
          <cell r="A867" t="str">
            <v xml:space="preserve">  HYDRO</v>
          </cell>
        </row>
        <row r="869">
          <cell r="A869" t="str">
            <v xml:space="preserve">    Output For Load (GWH)</v>
          </cell>
          <cell r="C869">
            <v>61.2</v>
          </cell>
          <cell r="D869">
            <v>59.4</v>
          </cell>
          <cell r="E869">
            <v>77.3</v>
          </cell>
          <cell r="F869">
            <v>75.3</v>
          </cell>
          <cell r="G869">
            <v>71.2</v>
          </cell>
          <cell r="H869">
            <v>54.7</v>
          </cell>
          <cell r="I869">
            <v>42.3</v>
          </cell>
          <cell r="J869">
            <v>33.700000000000003</v>
          </cell>
          <cell r="K869">
            <v>31.200000000000003</v>
          </cell>
          <cell r="L869">
            <v>36.1</v>
          </cell>
          <cell r="M869">
            <v>49.7</v>
          </cell>
          <cell r="N869">
            <v>60.6</v>
          </cell>
          <cell r="O869">
            <v>653</v>
          </cell>
        </row>
        <row r="870">
          <cell r="A870" t="str">
            <v xml:space="preserve">    Cost Rate (Mills/KWH)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  <cell r="M870">
            <v>0</v>
          </cell>
          <cell r="N870">
            <v>0</v>
          </cell>
          <cell r="O870">
            <v>0</v>
          </cell>
        </row>
        <row r="871">
          <cell r="A871" t="str">
            <v xml:space="preserve">    Cost To Carry Load ($1000)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  <cell r="M871">
            <v>0</v>
          </cell>
          <cell r="N871">
            <v>0</v>
          </cell>
          <cell r="O871">
            <v>0</v>
          </cell>
        </row>
        <row r="873">
          <cell r="A873" t="str">
            <v xml:space="preserve">  COST OF SAFE HARBOR</v>
          </cell>
        </row>
        <row r="875">
          <cell r="A875" t="str">
            <v xml:space="preserve">    Quantity (GWH)</v>
          </cell>
          <cell r="C875">
            <v>31.4</v>
          </cell>
          <cell r="D875">
            <v>32.700000000000003</v>
          </cell>
          <cell r="E875">
            <v>57.5</v>
          </cell>
          <cell r="F875">
            <v>56.9</v>
          </cell>
          <cell r="G875">
            <v>41.8</v>
          </cell>
          <cell r="H875">
            <v>23.5</v>
          </cell>
          <cell r="I875">
            <v>15.6</v>
          </cell>
          <cell r="J875">
            <v>11.2</v>
          </cell>
          <cell r="K875">
            <v>10.3</v>
          </cell>
          <cell r="L875">
            <v>15.8</v>
          </cell>
          <cell r="M875">
            <v>25.4</v>
          </cell>
          <cell r="N875">
            <v>33.200000000000003</v>
          </cell>
          <cell r="O875">
            <v>355.3</v>
          </cell>
        </row>
        <row r="876">
          <cell r="A876" t="str">
            <v xml:space="preserve">    Billing Rate (Mills/KWH)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  <cell r="M876">
            <v>0</v>
          </cell>
          <cell r="N876">
            <v>0</v>
          </cell>
          <cell r="O876">
            <v>0</v>
          </cell>
        </row>
        <row r="877">
          <cell r="A877" t="str">
            <v xml:space="preserve">    Cost ($1000)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  <cell r="M877">
            <v>0</v>
          </cell>
          <cell r="N877">
            <v>0</v>
          </cell>
          <cell r="O877">
            <v>0</v>
          </cell>
        </row>
        <row r="879">
          <cell r="A879" t="str">
            <v xml:space="preserve">  INTERCHANGE RETAINED FOR LOAD</v>
          </cell>
        </row>
        <row r="881">
          <cell r="A881" t="str">
            <v xml:space="preserve">    Retained Interchange (GWH)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  <cell r="M881">
            <v>0</v>
          </cell>
          <cell r="N881">
            <v>0</v>
          </cell>
          <cell r="O881">
            <v>0</v>
          </cell>
        </row>
        <row r="882">
          <cell r="A882" t="str">
            <v xml:space="preserve">    Billing Rate (Mills/KWH)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  <cell r="M882">
            <v>0</v>
          </cell>
          <cell r="N882">
            <v>0</v>
          </cell>
          <cell r="O882">
            <v>0</v>
          </cell>
        </row>
        <row r="883">
          <cell r="A883" t="str">
            <v xml:space="preserve">    Cost ($1000)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  <cell r="M883">
            <v>0</v>
          </cell>
          <cell r="N883">
            <v>0</v>
          </cell>
          <cell r="O883">
            <v>0</v>
          </cell>
        </row>
        <row r="885">
          <cell r="A885" t="str">
            <v xml:space="preserve">  OTHER PURCHASES FOR LOAD</v>
          </cell>
        </row>
        <row r="887">
          <cell r="A887" t="str">
            <v xml:space="preserve">    Other Purchases (GWH)</v>
          </cell>
          <cell r="C887">
            <v>2677.4</v>
          </cell>
          <cell r="D887">
            <v>2156.9</v>
          </cell>
          <cell r="E887">
            <v>2825.7</v>
          </cell>
          <cell r="F887">
            <v>2659.8</v>
          </cell>
          <cell r="G887">
            <v>3160.4</v>
          </cell>
          <cell r="H887">
            <v>3948.9</v>
          </cell>
          <cell r="I887">
            <v>4831.7</v>
          </cell>
          <cell r="J887">
            <v>4679.7</v>
          </cell>
          <cell r="K887">
            <v>3348</v>
          </cell>
          <cell r="L887">
            <v>2547.4</v>
          </cell>
          <cell r="M887">
            <v>1966.3</v>
          </cell>
          <cell r="N887">
            <v>2815</v>
          </cell>
          <cell r="O887">
            <v>37617</v>
          </cell>
        </row>
        <row r="888">
          <cell r="A888" t="str">
            <v xml:space="preserve">    Billing Rate (Mills/KWH)</v>
          </cell>
          <cell r="C888">
            <v>30.48</v>
          </cell>
          <cell r="D888">
            <v>30.42</v>
          </cell>
          <cell r="E888">
            <v>26.39</v>
          </cell>
          <cell r="F888">
            <v>25.51</v>
          </cell>
          <cell r="G888">
            <v>28.46</v>
          </cell>
          <cell r="H888">
            <v>40.369999999999997</v>
          </cell>
          <cell r="I888">
            <v>63.94</v>
          </cell>
          <cell r="J888">
            <v>63.86</v>
          </cell>
          <cell r="K888">
            <v>32.409999999999997</v>
          </cell>
          <cell r="L888">
            <v>25.92</v>
          </cell>
          <cell r="M888">
            <v>25.95</v>
          </cell>
          <cell r="N888">
            <v>26.51</v>
          </cell>
          <cell r="O888">
            <v>38.47</v>
          </cell>
        </row>
        <row r="889">
          <cell r="A889" t="str">
            <v xml:space="preserve">    Cost ($1000)</v>
          </cell>
          <cell r="C889">
            <v>81610.716630251016</v>
          </cell>
          <cell r="D889">
            <v>65610.57108425512</v>
          </cell>
          <cell r="E889">
            <v>74565.070185863238</v>
          </cell>
          <cell r="F889">
            <v>67855.519773507651</v>
          </cell>
          <cell r="G889">
            <v>89958.147098652218</v>
          </cell>
          <cell r="H889">
            <v>159406.62244032157</v>
          </cell>
          <cell r="I889">
            <v>308951.61221789679</v>
          </cell>
          <cell r="J889">
            <v>298868.85052939726</v>
          </cell>
          <cell r="K889">
            <v>108524.69422466808</v>
          </cell>
          <cell r="L889">
            <v>66016.368245767633</v>
          </cell>
          <cell r="M889">
            <v>51022.672363820668</v>
          </cell>
          <cell r="N889">
            <v>74628.9593541496</v>
          </cell>
          <cell r="O889">
            <v>1447019.9</v>
          </cell>
        </row>
        <row r="891">
          <cell r="A891" t="str">
            <v xml:space="preserve">  NON-UTILITY GENERATION FOR LOAD</v>
          </cell>
        </row>
        <row r="893">
          <cell r="A893" t="str">
            <v xml:space="preserve">    Quantity (GWH)</v>
          </cell>
          <cell r="C893">
            <v>205.8</v>
          </cell>
          <cell r="D893">
            <v>229.3</v>
          </cell>
          <cell r="E893">
            <v>211.1</v>
          </cell>
          <cell r="F893">
            <v>204.3</v>
          </cell>
          <cell r="G893">
            <v>201.5</v>
          </cell>
          <cell r="H893">
            <v>233.6</v>
          </cell>
          <cell r="I893">
            <v>211.1</v>
          </cell>
          <cell r="J893">
            <v>200.2</v>
          </cell>
          <cell r="K893">
            <v>186.3</v>
          </cell>
          <cell r="L893">
            <v>201.7</v>
          </cell>
          <cell r="M893">
            <v>213.2</v>
          </cell>
          <cell r="N893">
            <v>239.2</v>
          </cell>
          <cell r="O893">
            <v>2537.2999999999993</v>
          </cell>
        </row>
        <row r="894">
          <cell r="A894" t="str">
            <v xml:space="preserve">    Cost Rate (Mills/KWH)</v>
          </cell>
          <cell r="C894">
            <v>65.2</v>
          </cell>
          <cell r="D894">
            <v>65.2</v>
          </cell>
          <cell r="E894">
            <v>65.2</v>
          </cell>
          <cell r="F894">
            <v>65.2</v>
          </cell>
          <cell r="G894">
            <v>65.2</v>
          </cell>
          <cell r="H894">
            <v>65.2</v>
          </cell>
          <cell r="I894">
            <v>65.2</v>
          </cell>
          <cell r="J894">
            <v>65.2</v>
          </cell>
          <cell r="K894">
            <v>65.2</v>
          </cell>
          <cell r="L894">
            <v>65.2</v>
          </cell>
          <cell r="M894">
            <v>65.2</v>
          </cell>
          <cell r="N894">
            <v>65.2</v>
          </cell>
          <cell r="O894">
            <v>65.2</v>
          </cell>
        </row>
        <row r="895">
          <cell r="A895" t="str">
            <v xml:space="preserve">    Cost ($1000)</v>
          </cell>
          <cell r="C895">
            <v>13418.160000000002</v>
          </cell>
          <cell r="D895">
            <v>14950.36</v>
          </cell>
          <cell r="E895">
            <v>13763.72</v>
          </cell>
          <cell r="F895">
            <v>13320.36</v>
          </cell>
          <cell r="G895">
            <v>13137.800000000001</v>
          </cell>
          <cell r="H895">
            <v>15230.720000000001</v>
          </cell>
          <cell r="I895">
            <v>13763.72</v>
          </cell>
          <cell r="J895">
            <v>13053.039999999999</v>
          </cell>
          <cell r="K895">
            <v>12146.760000000002</v>
          </cell>
          <cell r="L895">
            <v>13150.84</v>
          </cell>
          <cell r="M895">
            <v>13900.64</v>
          </cell>
          <cell r="N895">
            <v>15595.84</v>
          </cell>
          <cell r="O895">
            <v>165431.9</v>
          </cell>
        </row>
        <row r="897">
          <cell r="A897" t="str">
            <v xml:space="preserve">  PASNY AND BORDERLINES</v>
          </cell>
        </row>
        <row r="899">
          <cell r="A899" t="str">
            <v xml:space="preserve">    Quantity (GWH)</v>
          </cell>
          <cell r="C899">
            <v>2.5</v>
          </cell>
          <cell r="D899">
            <v>2.5</v>
          </cell>
          <cell r="E899">
            <v>2.5</v>
          </cell>
          <cell r="F899">
            <v>2.5</v>
          </cell>
          <cell r="G899">
            <v>2.5</v>
          </cell>
          <cell r="H899">
            <v>2.5</v>
          </cell>
          <cell r="I899">
            <v>2.5</v>
          </cell>
          <cell r="J899">
            <v>2.5</v>
          </cell>
          <cell r="K899">
            <v>2.5</v>
          </cell>
          <cell r="L899">
            <v>2.5</v>
          </cell>
          <cell r="M899">
            <v>2.5</v>
          </cell>
          <cell r="N899">
            <v>2.5</v>
          </cell>
          <cell r="O899">
            <v>30</v>
          </cell>
        </row>
        <row r="900">
          <cell r="A900" t="str">
            <v xml:space="preserve">    Cost Rate (Mills/KWH)</v>
          </cell>
          <cell r="C900">
            <v>23.36</v>
          </cell>
          <cell r="D900">
            <v>23.36</v>
          </cell>
          <cell r="E900">
            <v>23.36</v>
          </cell>
          <cell r="F900">
            <v>23.36</v>
          </cell>
          <cell r="G900">
            <v>23.36</v>
          </cell>
          <cell r="H900">
            <v>23.36</v>
          </cell>
          <cell r="I900">
            <v>23.36</v>
          </cell>
          <cell r="J900">
            <v>23.36</v>
          </cell>
          <cell r="K900">
            <v>23.36</v>
          </cell>
          <cell r="L900">
            <v>23.36</v>
          </cell>
          <cell r="M900">
            <v>23.36</v>
          </cell>
          <cell r="N900">
            <v>23.36</v>
          </cell>
          <cell r="O900">
            <v>23.36</v>
          </cell>
        </row>
        <row r="901">
          <cell r="A901" t="str">
            <v xml:space="preserve">    Cost ($1000)</v>
          </cell>
          <cell r="C901">
            <v>58.4</v>
          </cell>
          <cell r="D901">
            <v>58.4</v>
          </cell>
          <cell r="E901">
            <v>58.4</v>
          </cell>
          <cell r="F901">
            <v>58.4</v>
          </cell>
          <cell r="G901">
            <v>58.4</v>
          </cell>
          <cell r="H901">
            <v>58.4</v>
          </cell>
          <cell r="I901">
            <v>58.4</v>
          </cell>
          <cell r="J901">
            <v>58.4</v>
          </cell>
          <cell r="K901">
            <v>58.4</v>
          </cell>
          <cell r="L901">
            <v>58.4</v>
          </cell>
          <cell r="M901">
            <v>58.4</v>
          </cell>
          <cell r="N901">
            <v>58.4</v>
          </cell>
          <cell r="O901">
            <v>700.79999999999984</v>
          </cell>
        </row>
        <row r="903">
          <cell r="A903" t="str">
            <v xml:space="preserve">  PP&amp;L SHARE OF EHV CHARGES (Page 14)</v>
          </cell>
          <cell r="C903">
            <v>1666.4582227079802</v>
          </cell>
          <cell r="D903">
            <v>1354.1332687383326</v>
          </cell>
          <cell r="E903">
            <v>1755.4069218740008</v>
          </cell>
          <cell r="F903">
            <v>1655.8754583339992</v>
          </cell>
          <cell r="G903">
            <v>1956.2270125847931</v>
          </cell>
          <cell r="H903">
            <v>2429.3204036500192</v>
          </cell>
          <cell r="I903">
            <v>2959.0158520921464</v>
          </cell>
          <cell r="J903">
            <v>2867.8231189440116</v>
          </cell>
          <cell r="K903">
            <v>2068.8050596554363</v>
          </cell>
          <cell r="L903">
            <v>1588.448347539588</v>
          </cell>
          <cell r="M903">
            <v>1239.7830332126398</v>
          </cell>
          <cell r="N903">
            <v>1762.4427017643839</v>
          </cell>
          <cell r="O903">
            <v>23303.600000000002</v>
          </cell>
        </row>
        <row r="905">
          <cell r="A905" t="str">
            <v xml:space="preserve">  TOTAL COST TO SUPPLY SYSTEM OUTPUT (INC UGI)</v>
          </cell>
        </row>
        <row r="906">
          <cell r="A906" t="str">
            <v xml:space="preserve">    Total To Supply System Output</v>
          </cell>
          <cell r="C906" t="e">
            <v>#REF!</v>
          </cell>
          <cell r="D906" t="e">
            <v>#REF!</v>
          </cell>
          <cell r="E906" t="e">
            <v>#REF!</v>
          </cell>
          <cell r="F906" t="e">
            <v>#REF!</v>
          </cell>
          <cell r="G906" t="e">
            <v>#REF!</v>
          </cell>
          <cell r="H906" t="e">
            <v>#REF!</v>
          </cell>
          <cell r="I906" t="e">
            <v>#REF!</v>
          </cell>
          <cell r="J906" t="e">
            <v>#REF!</v>
          </cell>
          <cell r="K906" t="e">
            <v>#REF!</v>
          </cell>
          <cell r="L906" t="e">
            <v>#REF!</v>
          </cell>
          <cell r="M906" t="e">
            <v>#REF!</v>
          </cell>
          <cell r="N906" t="e">
            <v>#REF!</v>
          </cell>
          <cell r="O906" t="e">
            <v>#REF!</v>
          </cell>
        </row>
        <row r="907">
          <cell r="A907" t="str">
            <v xml:space="preserve">    System Output (inc UGI)</v>
          </cell>
          <cell r="C907">
            <v>2586.6</v>
          </cell>
          <cell r="D907">
            <v>2420.5</v>
          </cell>
          <cell r="E907">
            <v>2399.1999999999998</v>
          </cell>
          <cell r="F907">
            <v>2041.8</v>
          </cell>
          <cell r="G907">
            <v>1995.8</v>
          </cell>
          <cell r="H907">
            <v>2081.1</v>
          </cell>
          <cell r="I907">
            <v>2331.8000000000002</v>
          </cell>
          <cell r="J907">
            <v>2287.6</v>
          </cell>
          <cell r="K907">
            <v>2014.4</v>
          </cell>
          <cell r="L907">
            <v>2110.1</v>
          </cell>
          <cell r="M907">
            <v>2208.6</v>
          </cell>
          <cell r="N907">
            <v>2602.1</v>
          </cell>
          <cell r="O907">
            <v>27080</v>
          </cell>
        </row>
        <row r="908">
          <cell r="A908" t="str">
            <v xml:space="preserve">    Cost Rate (Mills/KWH)</v>
          </cell>
          <cell r="C908">
            <v>14.46</v>
          </cell>
          <cell r="D908">
            <v>15.26</v>
          </cell>
          <cell r="E908">
            <v>15.32</v>
          </cell>
          <cell r="F908">
            <v>16.12</v>
          </cell>
          <cell r="G908">
            <v>15.41</v>
          </cell>
          <cell r="H908">
            <v>15.8</v>
          </cell>
          <cell r="I908">
            <v>15.55</v>
          </cell>
          <cell r="J908">
            <v>14.84</v>
          </cell>
          <cell r="K908">
            <v>13.87</v>
          </cell>
          <cell r="L908">
            <v>12.85</v>
          </cell>
          <cell r="M908">
            <v>13.35</v>
          </cell>
          <cell r="N908">
            <v>14</v>
          </cell>
          <cell r="O908">
            <v>14.73</v>
          </cell>
        </row>
        <row r="909">
          <cell r="A909" t="str">
            <v xml:space="preserve">    Cost ($1000)</v>
          </cell>
          <cell r="C909">
            <v>37413.236370958999</v>
          </cell>
          <cell r="D909">
            <v>36939.086065993448</v>
          </cell>
          <cell r="E909">
            <v>36752.60756073724</v>
          </cell>
          <cell r="F909">
            <v>32905.549747841636</v>
          </cell>
          <cell r="G909">
            <v>30749.337183237018</v>
          </cell>
          <cell r="H909">
            <v>32874.148759971577</v>
          </cell>
          <cell r="I909">
            <v>36250.708350988891</v>
          </cell>
          <cell r="J909">
            <v>33958.520197341219</v>
          </cell>
          <cell r="K909">
            <v>27931.00392832352</v>
          </cell>
          <cell r="L909">
            <v>27111.776745307216</v>
          </cell>
          <cell r="M909">
            <v>29479.08092103331</v>
          </cell>
          <cell r="N909">
            <v>36426.220655913989</v>
          </cell>
          <cell r="O909">
            <v>398791.1</v>
          </cell>
        </row>
        <row r="911">
          <cell r="A911" t="str">
            <v>COST FOR PPUC CUST. ($1000)</v>
          </cell>
          <cell r="B911">
            <v>1</v>
          </cell>
          <cell r="C911">
            <v>37413.199999999997</v>
          </cell>
          <cell r="D911">
            <v>36939.1</v>
          </cell>
          <cell r="E911">
            <v>36752.6</v>
          </cell>
          <cell r="F911">
            <v>32905.5</v>
          </cell>
          <cell r="G911">
            <v>30749.3</v>
          </cell>
          <cell r="H911">
            <v>32874.1</v>
          </cell>
          <cell r="I911">
            <v>36250.699999999997</v>
          </cell>
          <cell r="J911">
            <v>33958.5</v>
          </cell>
          <cell r="K911">
            <v>27931</v>
          </cell>
          <cell r="L911">
            <v>27111.8</v>
          </cell>
          <cell r="M911">
            <v>29479.1</v>
          </cell>
          <cell r="N911">
            <v>36426.199999999997</v>
          </cell>
          <cell r="O911">
            <v>398791.1</v>
          </cell>
        </row>
        <row r="912">
          <cell r="A912" t="str">
            <v xml:space="preserve">    ECR Cost Check ($1000)</v>
          </cell>
          <cell r="C912">
            <v>39765.399999999994</v>
          </cell>
          <cell r="D912">
            <v>39096.100000000006</v>
          </cell>
          <cell r="E912">
            <v>38515.699999999997</v>
          </cell>
          <cell r="F912">
            <v>33632</v>
          </cell>
          <cell r="G912">
            <v>34178.800000000003</v>
          </cell>
          <cell r="H912">
            <v>39221.800000000003</v>
          </cell>
          <cell r="I912">
            <v>43317.299999999996</v>
          </cell>
          <cell r="J912">
            <v>40972.799999999996</v>
          </cell>
          <cell r="K912">
            <v>32682.799999999999</v>
          </cell>
          <cell r="L912">
            <v>28706.3</v>
          </cell>
          <cell r="M912">
            <v>31063.600000000002</v>
          </cell>
          <cell r="N912">
            <v>38617.1</v>
          </cell>
          <cell r="O912">
            <v>439769.7</v>
          </cell>
        </row>
        <row r="915">
          <cell r="F915" t="str">
            <v xml:space="preserve">                                SURPLUS ENERGY BY GENERATING UNIT</v>
          </cell>
        </row>
        <row r="916">
          <cell r="F916" t="str">
            <v xml:space="preserve">                               FOR THE TYPICAL WEEK IN EACH MONTH</v>
          </cell>
          <cell r="L916" t="str">
            <v>CASE:2001 FORECAST</v>
          </cell>
          <cell r="P916" t="str">
            <v>17</v>
          </cell>
        </row>
        <row r="917">
          <cell r="L917">
            <v>36851</v>
          </cell>
        </row>
        <row r="918">
          <cell r="F918" t="str">
            <v xml:space="preserve">         (MILLIONS OF KWH)</v>
          </cell>
        </row>
        <row r="919">
          <cell r="A919" t="str">
            <v xml:space="preserve">                                 </v>
          </cell>
        </row>
        <row r="920">
          <cell r="A920" t="str">
            <v xml:space="preserve">                                    </v>
          </cell>
          <cell r="C920" t="str">
            <v>JANUARY</v>
          </cell>
          <cell r="D920" t="str">
            <v>FEBRUARY</v>
          </cell>
          <cell r="E920" t="str">
            <v>MARCH</v>
          </cell>
          <cell r="F920" t="str">
            <v>APRIL</v>
          </cell>
          <cell r="G920" t="str">
            <v>MAY</v>
          </cell>
          <cell r="H920" t="str">
            <v>JUNE</v>
          </cell>
          <cell r="I920" t="str">
            <v>JULY</v>
          </cell>
          <cell r="J920" t="str">
            <v>AUGUST</v>
          </cell>
          <cell r="K920" t="str">
            <v>SEPTEMBER</v>
          </cell>
          <cell r="L920" t="str">
            <v>OCTOBER</v>
          </cell>
          <cell r="M920" t="str">
            <v>NOVEMBER</v>
          </cell>
          <cell r="N920" t="str">
            <v>DECEMBER</v>
          </cell>
          <cell r="O920" t="str">
            <v>TOTAL</v>
          </cell>
        </row>
        <row r="922">
          <cell r="A922" t="str">
            <v xml:space="preserve">    Brunner Is. #1</v>
          </cell>
          <cell r="C922">
            <v>9.3000000000000007</v>
          </cell>
          <cell r="D922">
            <v>3.9</v>
          </cell>
          <cell r="E922">
            <v>8.6</v>
          </cell>
          <cell r="F922">
            <v>6</v>
          </cell>
          <cell r="G922">
            <v>14.4</v>
          </cell>
          <cell r="H922">
            <v>12</v>
          </cell>
          <cell r="I922">
            <v>9.1</v>
          </cell>
          <cell r="J922">
            <v>8.6</v>
          </cell>
          <cell r="K922">
            <v>9.1</v>
          </cell>
          <cell r="L922">
            <v>5.2</v>
          </cell>
          <cell r="M922">
            <v>9.6999999999999993</v>
          </cell>
          <cell r="N922">
            <v>11</v>
          </cell>
          <cell r="O922">
            <v>107</v>
          </cell>
        </row>
        <row r="923">
          <cell r="A923" t="str">
            <v xml:space="preserve">    Brunner Is. #2</v>
          </cell>
          <cell r="C923">
            <v>10.1</v>
          </cell>
          <cell r="D923">
            <v>4.3</v>
          </cell>
          <cell r="E923">
            <v>9.6</v>
          </cell>
          <cell r="F923">
            <v>6.9</v>
          </cell>
          <cell r="G923">
            <v>16.899999999999999</v>
          </cell>
          <cell r="H923">
            <v>14.3</v>
          </cell>
          <cell r="I923">
            <v>10.7</v>
          </cell>
          <cell r="J923">
            <v>9.9</v>
          </cell>
          <cell r="K923">
            <v>3.4</v>
          </cell>
          <cell r="L923">
            <v>1</v>
          </cell>
          <cell r="M923">
            <v>14.7</v>
          </cell>
          <cell r="N923">
            <v>11</v>
          </cell>
          <cell r="O923">
            <v>113</v>
          </cell>
        </row>
        <row r="924">
          <cell r="A924" t="str">
            <v xml:space="preserve">    Brunner Is. #3</v>
          </cell>
          <cell r="C924">
            <v>13.2</v>
          </cell>
          <cell r="D924">
            <v>5.5</v>
          </cell>
          <cell r="E924">
            <v>12.1</v>
          </cell>
          <cell r="F924">
            <v>8.5</v>
          </cell>
          <cell r="G924">
            <v>36</v>
          </cell>
          <cell r="H924">
            <v>31.8</v>
          </cell>
          <cell r="I924">
            <v>24.1</v>
          </cell>
          <cell r="J924">
            <v>21</v>
          </cell>
          <cell r="K924">
            <v>22.2</v>
          </cell>
          <cell r="L924">
            <v>6</v>
          </cell>
          <cell r="M924">
            <v>19.2</v>
          </cell>
          <cell r="N924">
            <v>15.4</v>
          </cell>
          <cell r="O924">
            <v>215</v>
          </cell>
        </row>
        <row r="925">
          <cell r="C925" t="str">
            <v xml:space="preserve"> --------</v>
          </cell>
          <cell r="D925" t="str">
            <v xml:space="preserve"> --------</v>
          </cell>
          <cell r="E925" t="str">
            <v xml:space="preserve"> --------</v>
          </cell>
          <cell r="F925" t="str">
            <v xml:space="preserve"> --------</v>
          </cell>
          <cell r="G925" t="str">
            <v xml:space="preserve"> --------</v>
          </cell>
          <cell r="H925" t="str">
            <v xml:space="preserve"> --------</v>
          </cell>
          <cell r="I925" t="str">
            <v xml:space="preserve"> --------</v>
          </cell>
          <cell r="J925" t="str">
            <v xml:space="preserve"> --------</v>
          </cell>
          <cell r="K925" t="str">
            <v xml:space="preserve"> --------</v>
          </cell>
          <cell r="L925" t="str">
            <v xml:space="preserve"> --------</v>
          </cell>
          <cell r="M925" t="str">
            <v xml:space="preserve"> --------</v>
          </cell>
          <cell r="N925" t="str">
            <v xml:space="preserve"> --------</v>
          </cell>
          <cell r="O925" t="str">
            <v xml:space="preserve"> --------</v>
          </cell>
        </row>
        <row r="926">
          <cell r="A926" t="str">
            <v xml:space="preserve">        TOTAL</v>
          </cell>
          <cell r="C926">
            <v>32.599999999999994</v>
          </cell>
          <cell r="D926">
            <v>13.7</v>
          </cell>
          <cell r="E926">
            <v>30.299999999999997</v>
          </cell>
          <cell r="F926">
            <v>21.4</v>
          </cell>
          <cell r="G926">
            <v>67.3</v>
          </cell>
          <cell r="H926">
            <v>58.1</v>
          </cell>
          <cell r="I926">
            <v>43.9</v>
          </cell>
          <cell r="J926">
            <v>39.5</v>
          </cell>
          <cell r="K926">
            <v>34.700000000000003</v>
          </cell>
          <cell r="L926">
            <v>12.2</v>
          </cell>
          <cell r="M926">
            <v>43.599999999999994</v>
          </cell>
          <cell r="N926">
            <v>37.4</v>
          </cell>
          <cell r="O926">
            <v>435</v>
          </cell>
        </row>
        <row r="928">
          <cell r="A928" t="str">
            <v xml:space="preserve">    Martins Creek #1</v>
          </cell>
          <cell r="C928">
            <v>0.55042999999999997</v>
          </cell>
          <cell r="D928">
            <v>2.4</v>
          </cell>
          <cell r="E928">
            <v>7.5</v>
          </cell>
          <cell r="F928">
            <v>8.3000000000000007</v>
          </cell>
          <cell r="G928">
            <v>15.2</v>
          </cell>
          <cell r="H928">
            <v>10.1</v>
          </cell>
          <cell r="I928">
            <v>10</v>
          </cell>
          <cell r="J928">
            <v>5.5</v>
          </cell>
          <cell r="K928">
            <v>2.6</v>
          </cell>
          <cell r="L928">
            <v>4.0999999999999996</v>
          </cell>
          <cell r="M928">
            <v>11.8</v>
          </cell>
          <cell r="N928">
            <v>8.1</v>
          </cell>
          <cell r="O928">
            <v>86</v>
          </cell>
        </row>
        <row r="929">
          <cell r="A929" t="str">
            <v xml:space="preserve">    Martins Creek #2</v>
          </cell>
          <cell r="C929">
            <v>6.9</v>
          </cell>
          <cell r="D929">
            <v>2.2000000000000002</v>
          </cell>
          <cell r="E929">
            <v>6.5</v>
          </cell>
          <cell r="F929">
            <v>7.5</v>
          </cell>
          <cell r="G929">
            <v>13.9</v>
          </cell>
          <cell r="H929">
            <v>9.3000000000000007</v>
          </cell>
          <cell r="I929">
            <v>9.3000000000000007</v>
          </cell>
          <cell r="J929">
            <v>5.5</v>
          </cell>
          <cell r="K929">
            <v>7.1</v>
          </cell>
          <cell r="L929">
            <v>4.3</v>
          </cell>
          <cell r="M929">
            <v>10.7</v>
          </cell>
          <cell r="N929">
            <v>7.2</v>
          </cell>
          <cell r="O929">
            <v>90</v>
          </cell>
        </row>
        <row r="930">
          <cell r="C930" t="str">
            <v xml:space="preserve"> --------</v>
          </cell>
          <cell r="D930" t="str">
            <v xml:space="preserve"> --------</v>
          </cell>
          <cell r="E930" t="str">
            <v xml:space="preserve"> --------</v>
          </cell>
          <cell r="F930" t="str">
            <v xml:space="preserve"> --------</v>
          </cell>
          <cell r="G930" t="str">
            <v xml:space="preserve"> --------</v>
          </cell>
          <cell r="H930" t="str">
            <v xml:space="preserve"> --------</v>
          </cell>
          <cell r="I930" t="str">
            <v xml:space="preserve"> --------</v>
          </cell>
          <cell r="J930" t="str">
            <v xml:space="preserve"> --------</v>
          </cell>
          <cell r="K930" t="str">
            <v xml:space="preserve"> --------</v>
          </cell>
          <cell r="L930" t="str">
            <v xml:space="preserve"> --------</v>
          </cell>
          <cell r="M930" t="str">
            <v xml:space="preserve"> --------</v>
          </cell>
          <cell r="N930" t="str">
            <v xml:space="preserve"> --------</v>
          </cell>
          <cell r="O930" t="str">
            <v xml:space="preserve"> --------</v>
          </cell>
        </row>
        <row r="931">
          <cell r="A931" t="str">
            <v xml:space="preserve">        TOTAL</v>
          </cell>
          <cell r="C931">
            <v>7.5</v>
          </cell>
          <cell r="D931">
            <v>4.5999999999999996</v>
          </cell>
          <cell r="E931">
            <v>14</v>
          </cell>
          <cell r="F931">
            <v>15.8</v>
          </cell>
          <cell r="G931">
            <v>29.1</v>
          </cell>
          <cell r="H931">
            <v>19.399999999999999</v>
          </cell>
          <cell r="I931">
            <v>19.3</v>
          </cell>
          <cell r="J931">
            <v>11</v>
          </cell>
          <cell r="K931">
            <v>9.6999999999999993</v>
          </cell>
          <cell r="L931">
            <v>8.3999999999999986</v>
          </cell>
          <cell r="M931">
            <v>22.5</v>
          </cell>
          <cell r="N931">
            <v>15.3</v>
          </cell>
          <cell r="O931">
            <v>177</v>
          </cell>
        </row>
        <row r="933">
          <cell r="A933" t="str">
            <v xml:space="preserve">    Sunbury #1-2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  <cell r="M933">
            <v>0</v>
          </cell>
          <cell r="N933">
            <v>0</v>
          </cell>
          <cell r="O933">
            <v>0</v>
          </cell>
        </row>
        <row r="934">
          <cell r="A934" t="str">
            <v xml:space="preserve">    Sunbury #3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  <cell r="M934">
            <v>0</v>
          </cell>
          <cell r="N934">
            <v>0</v>
          </cell>
          <cell r="O934">
            <v>0</v>
          </cell>
        </row>
        <row r="935">
          <cell r="A935" t="str">
            <v xml:space="preserve">    Sunbury #4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  <cell r="M935">
            <v>0</v>
          </cell>
          <cell r="N935">
            <v>0</v>
          </cell>
          <cell r="O935">
            <v>0</v>
          </cell>
        </row>
        <row r="936">
          <cell r="C936" t="str">
            <v xml:space="preserve"> --------</v>
          </cell>
          <cell r="D936" t="str">
            <v xml:space="preserve"> --------</v>
          </cell>
          <cell r="E936" t="str">
            <v xml:space="preserve"> --------</v>
          </cell>
          <cell r="F936" t="str">
            <v xml:space="preserve"> --------</v>
          </cell>
          <cell r="G936" t="str">
            <v xml:space="preserve"> --------</v>
          </cell>
          <cell r="H936" t="str">
            <v xml:space="preserve"> --------</v>
          </cell>
          <cell r="I936" t="str">
            <v xml:space="preserve"> --------</v>
          </cell>
          <cell r="J936" t="str">
            <v xml:space="preserve"> --------</v>
          </cell>
          <cell r="K936" t="str">
            <v xml:space="preserve"> --------</v>
          </cell>
          <cell r="L936" t="str">
            <v xml:space="preserve"> --------</v>
          </cell>
          <cell r="M936" t="str">
            <v xml:space="preserve"> --------</v>
          </cell>
          <cell r="N936" t="str">
            <v xml:space="preserve"> --------</v>
          </cell>
          <cell r="O936" t="str">
            <v xml:space="preserve"> --------</v>
          </cell>
        </row>
        <row r="937">
          <cell r="A937" t="str">
            <v xml:space="preserve">        TOTAL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  <cell r="M937">
            <v>0</v>
          </cell>
          <cell r="N937">
            <v>0</v>
          </cell>
          <cell r="O937">
            <v>0</v>
          </cell>
        </row>
        <row r="939">
          <cell r="A939" t="str">
            <v xml:space="preserve">    Holtwood #17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  <cell r="M939">
            <v>0</v>
          </cell>
          <cell r="N939">
            <v>0</v>
          </cell>
          <cell r="O939">
            <v>0</v>
          </cell>
        </row>
        <row r="941">
          <cell r="A941" t="str">
            <v xml:space="preserve">    Keystone #1 (PL Share)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  <cell r="M941">
            <v>0</v>
          </cell>
          <cell r="N941">
            <v>0</v>
          </cell>
          <cell r="O941">
            <v>0</v>
          </cell>
        </row>
        <row r="942">
          <cell r="A942" t="str">
            <v xml:space="preserve">    Keystone #2 (PL Share)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  <cell r="M942">
            <v>0</v>
          </cell>
          <cell r="N942">
            <v>0</v>
          </cell>
          <cell r="O942">
            <v>0</v>
          </cell>
        </row>
        <row r="943">
          <cell r="C943" t="str">
            <v xml:space="preserve"> --------</v>
          </cell>
          <cell r="D943" t="str">
            <v xml:space="preserve"> --------</v>
          </cell>
          <cell r="E943" t="str">
            <v xml:space="preserve"> --------</v>
          </cell>
          <cell r="F943" t="str">
            <v xml:space="preserve"> --------</v>
          </cell>
          <cell r="G943" t="str">
            <v xml:space="preserve"> --------</v>
          </cell>
          <cell r="H943" t="str">
            <v xml:space="preserve"> --------</v>
          </cell>
          <cell r="I943" t="str">
            <v xml:space="preserve"> --------</v>
          </cell>
          <cell r="J943" t="str">
            <v xml:space="preserve"> --------</v>
          </cell>
          <cell r="K943" t="str">
            <v xml:space="preserve"> --------</v>
          </cell>
          <cell r="L943" t="str">
            <v xml:space="preserve"> --------</v>
          </cell>
          <cell r="M943" t="str">
            <v xml:space="preserve"> --------</v>
          </cell>
          <cell r="N943" t="str">
            <v xml:space="preserve"> --------</v>
          </cell>
          <cell r="O943" t="str">
            <v xml:space="preserve"> --------</v>
          </cell>
        </row>
        <row r="944">
          <cell r="A944" t="str">
            <v xml:space="preserve">        TOTAL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  <cell r="M944">
            <v>0</v>
          </cell>
          <cell r="N944">
            <v>0</v>
          </cell>
          <cell r="O944">
            <v>0</v>
          </cell>
        </row>
        <row r="946">
          <cell r="A946" t="str">
            <v xml:space="preserve">    Conemaugh #1 (PL Share)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  <cell r="M946">
            <v>0</v>
          </cell>
          <cell r="N946">
            <v>0</v>
          </cell>
          <cell r="O946">
            <v>0</v>
          </cell>
        </row>
        <row r="947">
          <cell r="A947" t="str">
            <v xml:space="preserve">    Conemaugh #2 (PL Share)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  <cell r="M947">
            <v>0</v>
          </cell>
          <cell r="N947">
            <v>0</v>
          </cell>
          <cell r="O947">
            <v>0</v>
          </cell>
        </row>
        <row r="948">
          <cell r="C948" t="str">
            <v xml:space="preserve"> --------</v>
          </cell>
          <cell r="D948" t="str">
            <v xml:space="preserve"> --------</v>
          </cell>
          <cell r="E948" t="str">
            <v xml:space="preserve"> --------</v>
          </cell>
          <cell r="F948" t="str">
            <v xml:space="preserve"> --------</v>
          </cell>
          <cell r="G948" t="str">
            <v xml:space="preserve"> --------</v>
          </cell>
          <cell r="H948" t="str">
            <v xml:space="preserve"> --------</v>
          </cell>
          <cell r="I948" t="str">
            <v xml:space="preserve"> --------</v>
          </cell>
          <cell r="J948" t="str">
            <v xml:space="preserve"> --------</v>
          </cell>
          <cell r="K948" t="str">
            <v xml:space="preserve"> --------</v>
          </cell>
          <cell r="L948" t="str">
            <v xml:space="preserve"> --------</v>
          </cell>
          <cell r="M948" t="str">
            <v xml:space="preserve"> --------</v>
          </cell>
          <cell r="N948" t="str">
            <v xml:space="preserve"> --------</v>
          </cell>
          <cell r="O948" t="str">
            <v xml:space="preserve"> --------</v>
          </cell>
        </row>
        <row r="949">
          <cell r="A949" t="str">
            <v xml:space="preserve">        TOTAL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  <cell r="M949">
            <v>0</v>
          </cell>
          <cell r="N949">
            <v>0</v>
          </cell>
          <cell r="O949">
            <v>0</v>
          </cell>
        </row>
        <row r="951">
          <cell r="A951" t="str">
            <v xml:space="preserve">    Montour #1</v>
          </cell>
          <cell r="C951">
            <v>11.1</v>
          </cell>
          <cell r="D951">
            <v>4.0999999999999996</v>
          </cell>
          <cell r="E951">
            <v>9.9</v>
          </cell>
          <cell r="F951">
            <v>4.7</v>
          </cell>
          <cell r="G951">
            <v>0</v>
          </cell>
          <cell r="H951">
            <v>19.8</v>
          </cell>
          <cell r="I951">
            <v>17.399999999999999</v>
          </cell>
          <cell r="J951">
            <v>16.3</v>
          </cell>
          <cell r="K951">
            <v>17.100000000000001</v>
          </cell>
          <cell r="L951">
            <v>5.7</v>
          </cell>
          <cell r="M951">
            <v>15.2</v>
          </cell>
          <cell r="N951">
            <v>14</v>
          </cell>
          <cell r="O951">
            <v>135</v>
          </cell>
        </row>
        <row r="952">
          <cell r="A952" t="str">
            <v xml:space="preserve">    Montour #2</v>
          </cell>
          <cell r="C952">
            <v>12.7</v>
          </cell>
          <cell r="D952">
            <v>5.2</v>
          </cell>
          <cell r="E952">
            <v>8.4</v>
          </cell>
          <cell r="F952">
            <v>10.7</v>
          </cell>
          <cell r="G952">
            <v>21.7</v>
          </cell>
          <cell r="H952">
            <v>18.600000000000001</v>
          </cell>
          <cell r="I952">
            <v>14.4</v>
          </cell>
          <cell r="J952">
            <v>13.5</v>
          </cell>
          <cell r="K952">
            <v>14.4</v>
          </cell>
          <cell r="L952">
            <v>5.0999999999999996</v>
          </cell>
          <cell r="M952">
            <v>20.5</v>
          </cell>
          <cell r="N952">
            <v>15</v>
          </cell>
          <cell r="O952">
            <v>160</v>
          </cell>
        </row>
        <row r="953">
          <cell r="C953" t="str">
            <v xml:space="preserve"> --------</v>
          </cell>
          <cell r="D953" t="str">
            <v xml:space="preserve"> --------</v>
          </cell>
          <cell r="E953" t="str">
            <v xml:space="preserve"> --------</v>
          </cell>
          <cell r="F953" t="str">
            <v xml:space="preserve"> --------</v>
          </cell>
          <cell r="G953" t="str">
            <v xml:space="preserve"> --------</v>
          </cell>
          <cell r="H953" t="str">
            <v xml:space="preserve"> --------</v>
          </cell>
          <cell r="I953" t="str">
            <v xml:space="preserve"> --------</v>
          </cell>
          <cell r="J953" t="str">
            <v xml:space="preserve"> --------</v>
          </cell>
          <cell r="K953" t="str">
            <v xml:space="preserve"> --------</v>
          </cell>
          <cell r="L953" t="str">
            <v xml:space="preserve"> --------</v>
          </cell>
          <cell r="M953" t="str">
            <v xml:space="preserve"> --------</v>
          </cell>
          <cell r="N953" t="str">
            <v xml:space="preserve"> --------</v>
          </cell>
          <cell r="O953" t="str">
            <v xml:space="preserve"> --------</v>
          </cell>
        </row>
        <row r="954">
          <cell r="A954" t="str">
            <v xml:space="preserve">        TOTAL</v>
          </cell>
          <cell r="C954">
            <v>23.799999999999997</v>
          </cell>
          <cell r="D954">
            <v>9.3000000000000007</v>
          </cell>
          <cell r="E954">
            <v>18.3</v>
          </cell>
          <cell r="F954">
            <v>15.399999999999999</v>
          </cell>
          <cell r="G954">
            <v>21.7</v>
          </cell>
          <cell r="H954">
            <v>38.400000000000006</v>
          </cell>
          <cell r="I954">
            <v>31.799999999999997</v>
          </cell>
          <cell r="J954">
            <v>29.8</v>
          </cell>
          <cell r="K954">
            <v>31.5</v>
          </cell>
          <cell r="L954">
            <v>10.8</v>
          </cell>
          <cell r="M954">
            <v>35.700000000000003</v>
          </cell>
          <cell r="N954">
            <v>29</v>
          </cell>
          <cell r="O954">
            <v>296</v>
          </cell>
        </row>
        <row r="955">
          <cell r="C955" t="str">
            <v xml:space="preserve"> =========</v>
          </cell>
          <cell r="D955" t="str">
            <v xml:space="preserve"> =========</v>
          </cell>
          <cell r="E955" t="str">
            <v xml:space="preserve"> =========</v>
          </cell>
          <cell r="F955" t="str">
            <v xml:space="preserve"> =========</v>
          </cell>
          <cell r="G955" t="str">
            <v xml:space="preserve"> =========</v>
          </cell>
          <cell r="H955" t="str">
            <v xml:space="preserve"> =========</v>
          </cell>
          <cell r="I955" t="str">
            <v xml:space="preserve"> =========</v>
          </cell>
          <cell r="J955" t="str">
            <v xml:space="preserve"> =========</v>
          </cell>
          <cell r="K955" t="str">
            <v xml:space="preserve"> =========</v>
          </cell>
          <cell r="L955" t="str">
            <v xml:space="preserve"> =========</v>
          </cell>
          <cell r="M955" t="str">
            <v xml:space="preserve"> =========</v>
          </cell>
          <cell r="N955" t="str">
            <v xml:space="preserve"> =========</v>
          </cell>
          <cell r="O955" t="str">
            <v xml:space="preserve"> =========</v>
          </cell>
        </row>
        <row r="956">
          <cell r="A956" t="str">
            <v xml:space="preserve"> TOTAL SURPLUS ENERGY</v>
          </cell>
          <cell r="C956">
            <v>63.900000000000006</v>
          </cell>
          <cell r="D956">
            <v>27.599999999999998</v>
          </cell>
          <cell r="E956">
            <v>62.599999999999994</v>
          </cell>
          <cell r="F956">
            <v>52.6</v>
          </cell>
          <cell r="G956">
            <v>118.10000000000001</v>
          </cell>
          <cell r="H956">
            <v>115.9</v>
          </cell>
          <cell r="I956">
            <v>95</v>
          </cell>
          <cell r="J956">
            <v>80.3</v>
          </cell>
          <cell r="K956">
            <v>75.900000000000006</v>
          </cell>
          <cell r="L956">
            <v>31.400000000000002</v>
          </cell>
          <cell r="M956">
            <v>101.8</v>
          </cell>
          <cell r="N956">
            <v>81.7</v>
          </cell>
          <cell r="O956">
            <v>907</v>
          </cell>
        </row>
        <row r="962">
          <cell r="F962" t="str">
            <v xml:space="preserve">                  SHORT-TERM PURCHASES FROM OTHER UTILITIES</v>
          </cell>
          <cell r="L962" t="str">
            <v>CASE:2001 FORECAST</v>
          </cell>
          <cell r="P962" t="str">
            <v>18</v>
          </cell>
        </row>
        <row r="963">
          <cell r="C963" t="str">
            <v xml:space="preserve">                  </v>
          </cell>
          <cell r="L963">
            <v>36851</v>
          </cell>
        </row>
        <row r="965">
          <cell r="C965" t="str">
            <v>JANUARY</v>
          </cell>
          <cell r="D965" t="str">
            <v>FEBRUARY</v>
          </cell>
          <cell r="E965" t="str">
            <v>MARCH</v>
          </cell>
          <cell r="F965" t="str">
            <v>APRIL</v>
          </cell>
          <cell r="G965" t="str">
            <v>MAY</v>
          </cell>
          <cell r="H965" t="str">
            <v>JUNE</v>
          </cell>
          <cell r="I965" t="str">
            <v>JULY</v>
          </cell>
          <cell r="J965" t="str">
            <v>AUGUST</v>
          </cell>
          <cell r="K965" t="str">
            <v>SEPTEMBER</v>
          </cell>
          <cell r="L965" t="str">
            <v>OCTOBER</v>
          </cell>
          <cell r="M965" t="str">
            <v>NOVEMBER</v>
          </cell>
          <cell r="N965" t="str">
            <v>DECEMBER</v>
          </cell>
          <cell r="O965" t="str">
            <v>TOTAL</v>
          </cell>
        </row>
        <row r="966">
          <cell r="A966" t="str">
            <v>APS ON-PEAK</v>
          </cell>
        </row>
        <row r="968">
          <cell r="A968" t="str">
            <v xml:space="preserve">   ENERGY (GWH)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  <cell r="M968">
            <v>0</v>
          </cell>
          <cell r="N968">
            <v>0</v>
          </cell>
          <cell r="O968">
            <v>0</v>
          </cell>
        </row>
        <row r="969">
          <cell r="A969" t="str">
            <v xml:space="preserve">   Energy Cost (mills/kwh)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  <cell r="M969">
            <v>0</v>
          </cell>
          <cell r="N969">
            <v>0</v>
          </cell>
          <cell r="O969">
            <v>0</v>
          </cell>
        </row>
        <row r="970">
          <cell r="A970" t="str">
            <v xml:space="preserve">   Adder (mills/kwh)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  <cell r="M970">
            <v>0</v>
          </cell>
          <cell r="N970">
            <v>0</v>
          </cell>
          <cell r="O970">
            <v>0</v>
          </cell>
        </row>
        <row r="971">
          <cell r="A971" t="str">
            <v xml:space="preserve">   Total Cost (mills/kwh)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  <cell r="M971">
            <v>0</v>
          </cell>
          <cell r="N971">
            <v>0</v>
          </cell>
          <cell r="O971">
            <v>0</v>
          </cell>
        </row>
        <row r="972">
          <cell r="A972" t="str">
            <v xml:space="preserve">   Avg. Opp. Party (mills/kwh)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  <cell r="M972">
            <v>0</v>
          </cell>
          <cell r="N972">
            <v>0</v>
          </cell>
          <cell r="O972">
            <v>0</v>
          </cell>
        </row>
        <row r="973">
          <cell r="A973" t="str">
            <v xml:space="preserve">   BILLING RATE (mills/kwh)</v>
          </cell>
          <cell r="C973">
            <v>0</v>
          </cell>
          <cell r="D973">
            <v>0</v>
          </cell>
          <cell r="E973">
            <v>0</v>
          </cell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  <cell r="M973">
            <v>0</v>
          </cell>
          <cell r="N973">
            <v>0</v>
          </cell>
          <cell r="O973">
            <v>0</v>
          </cell>
        </row>
        <row r="974">
          <cell r="A974" t="str">
            <v xml:space="preserve">   TOTAL BILL ($1,000)</v>
          </cell>
          <cell r="C974">
            <v>0</v>
          </cell>
          <cell r="D974">
            <v>0</v>
          </cell>
          <cell r="E974">
            <v>0</v>
          </cell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  <cell r="M974">
            <v>0</v>
          </cell>
          <cell r="N974">
            <v>0</v>
          </cell>
          <cell r="O974">
            <v>0</v>
          </cell>
        </row>
        <row r="976">
          <cell r="A976" t="str">
            <v xml:space="preserve">   SAVINGS ($1,000)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  <cell r="M976">
            <v>0</v>
          </cell>
          <cell r="N976">
            <v>0</v>
          </cell>
          <cell r="O976">
            <v>0</v>
          </cell>
        </row>
        <row r="977">
          <cell r="A977" t="str">
            <v xml:space="preserve">   SAVINGS RATE (mills/kwh)</v>
          </cell>
          <cell r="C977">
            <v>0</v>
          </cell>
          <cell r="D977">
            <v>0</v>
          </cell>
          <cell r="E977">
            <v>0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0</v>
          </cell>
        </row>
        <row r="979">
          <cell r="A979" t="str">
            <v>OTHER</v>
          </cell>
          <cell r="C979" t="str">
            <v>ENERGY PURCHASES AND RATES COME FROM WORKSHEET ":TWOPARTY BY REGION."</v>
          </cell>
        </row>
        <row r="981">
          <cell r="A981" t="str">
            <v xml:space="preserve">   ENERGY (GWH)</v>
          </cell>
          <cell r="C981">
            <v>2677.4303711799671</v>
          </cell>
          <cell r="D981">
            <v>2156.8887812305543</v>
          </cell>
          <cell r="E981">
            <v>2825.6782031233347</v>
          </cell>
          <cell r="F981">
            <v>2659.7924305566653</v>
          </cell>
          <cell r="G981">
            <v>3160.3783543079885</v>
          </cell>
          <cell r="H981">
            <v>3948.8673394166985</v>
          </cell>
          <cell r="I981">
            <v>4831.6930868202444</v>
          </cell>
          <cell r="J981">
            <v>4679.7051982400199</v>
          </cell>
          <cell r="K981">
            <v>3348.0084327590603</v>
          </cell>
          <cell r="L981">
            <v>2547.4139125659799</v>
          </cell>
          <cell r="M981">
            <v>1966.3050553543999</v>
          </cell>
          <cell r="N981">
            <v>2837.4045029406398</v>
          </cell>
          <cell r="O981">
            <v>37639.565668495554</v>
          </cell>
        </row>
        <row r="982">
          <cell r="A982" t="str">
            <v xml:space="preserve">   BILLING RATE (mills/kwh)</v>
          </cell>
          <cell r="C982">
            <v>30.480985615429638</v>
          </cell>
          <cell r="D982">
            <v>30.419079395842932</v>
          </cell>
          <cell r="E982">
            <v>26.38838000146071</v>
          </cell>
          <cell r="F982">
            <v>25.511584661253522</v>
          </cell>
          <cell r="G982">
            <v>28.464359963745508</v>
          </cell>
          <cell r="H982">
            <v>40.367682360245638</v>
          </cell>
          <cell r="I982">
            <v>63.942722906106404</v>
          </cell>
          <cell r="J982">
            <v>63.864888463871232</v>
          </cell>
          <cell r="K982">
            <v>32.414701576851755</v>
          </cell>
          <cell r="L982">
            <v>25.915053662900871</v>
          </cell>
          <cell r="M982">
            <v>25.948502865759313</v>
          </cell>
          <cell r="N982">
            <v>26.511115801849883</v>
          </cell>
          <cell r="O982">
            <v>38.459893835253752</v>
          </cell>
        </row>
        <row r="983">
          <cell r="A983" t="str">
            <v xml:space="preserve">   TOTAL BILL ($1,000)</v>
          </cell>
          <cell r="C983">
            <v>81610.716630251016</v>
          </cell>
          <cell r="D983">
            <v>65610.57108425512</v>
          </cell>
          <cell r="E983">
            <v>74565.070185863238</v>
          </cell>
          <cell r="F983">
            <v>67855.519773507651</v>
          </cell>
          <cell r="G983">
            <v>89958.147098652218</v>
          </cell>
          <cell r="H983">
            <v>159406.62244032157</v>
          </cell>
          <cell r="I983">
            <v>308951.61221789679</v>
          </cell>
          <cell r="J983">
            <v>298868.85052939726</v>
          </cell>
          <cell r="K983">
            <v>108524.69422466808</v>
          </cell>
          <cell r="L983">
            <v>66016.368245767633</v>
          </cell>
          <cell r="M983">
            <v>51022.672363820668</v>
          </cell>
          <cell r="N983">
            <v>75222.759354149603</v>
          </cell>
          <cell r="O983">
            <v>1447613.7</v>
          </cell>
        </row>
        <row r="985">
          <cell r="A985" t="str">
            <v>TOTAL PURCHASES</v>
          </cell>
        </row>
        <row r="987">
          <cell r="A987" t="str">
            <v xml:space="preserve">   TOTAL ENERGY PURCH (GWH)</v>
          </cell>
          <cell r="C987">
            <v>2677.4303711799671</v>
          </cell>
          <cell r="D987">
            <v>2156.8887812305543</v>
          </cell>
          <cell r="E987">
            <v>2825.6782031233347</v>
          </cell>
          <cell r="F987">
            <v>2659.7924305566653</v>
          </cell>
          <cell r="G987">
            <v>3160.3783543079885</v>
          </cell>
          <cell r="H987">
            <v>3948.8673394166985</v>
          </cell>
          <cell r="I987">
            <v>4831.6930868202444</v>
          </cell>
          <cell r="J987">
            <v>4679.7051982400199</v>
          </cell>
          <cell r="K987">
            <v>3348.0084327590603</v>
          </cell>
          <cell r="L987">
            <v>2547.4139125659799</v>
          </cell>
          <cell r="M987">
            <v>1966.3050553543999</v>
          </cell>
          <cell r="N987">
            <v>2837.4045029406398</v>
          </cell>
          <cell r="O987">
            <v>37640</v>
          </cell>
        </row>
        <row r="988">
          <cell r="A988" t="str">
            <v xml:space="preserve">   TOTAL PAYMENTS ($1,000)</v>
          </cell>
          <cell r="C988">
            <v>81610.716630251016</v>
          </cell>
          <cell r="D988">
            <v>65610.57108425512</v>
          </cell>
          <cell r="E988">
            <v>74565.070185863238</v>
          </cell>
          <cell r="F988">
            <v>67855.519773507651</v>
          </cell>
          <cell r="G988">
            <v>89958.147098652218</v>
          </cell>
          <cell r="H988">
            <v>159406.62244032157</v>
          </cell>
          <cell r="I988">
            <v>308951.61221789679</v>
          </cell>
          <cell r="J988">
            <v>298868.85052939726</v>
          </cell>
          <cell r="K988">
            <v>108524.69422466808</v>
          </cell>
          <cell r="L988">
            <v>66016.368245767633</v>
          </cell>
          <cell r="M988">
            <v>51022.672363820668</v>
          </cell>
          <cell r="N988">
            <v>75222.759354149603</v>
          </cell>
          <cell r="O988">
            <v>1447613.6041485511</v>
          </cell>
        </row>
        <row r="989">
          <cell r="A989" t="str">
            <v xml:space="preserve">   AVERAGE BILLING RATE (mills/kwh)</v>
          </cell>
          <cell r="C989">
            <v>30.48</v>
          </cell>
          <cell r="D989">
            <v>30.42</v>
          </cell>
          <cell r="E989">
            <v>26.39</v>
          </cell>
          <cell r="F989">
            <v>25.51</v>
          </cell>
          <cell r="G989">
            <v>28.46</v>
          </cell>
          <cell r="H989">
            <v>40.369999999999997</v>
          </cell>
          <cell r="I989">
            <v>63.94</v>
          </cell>
          <cell r="J989">
            <v>63.86</v>
          </cell>
          <cell r="K989">
            <v>32.409999999999997</v>
          </cell>
          <cell r="L989">
            <v>25.92</v>
          </cell>
          <cell r="M989">
            <v>25.95</v>
          </cell>
          <cell r="N989">
            <v>26.51</v>
          </cell>
          <cell r="O989">
            <v>38.46</v>
          </cell>
        </row>
        <row r="994">
          <cell r="A994" t="str">
            <v>THIS PAGE IS NO LONGER USED</v>
          </cell>
          <cell r="G994" t="str">
            <v>FERC METHOD OF</v>
          </cell>
        </row>
        <row r="995">
          <cell r="G995" t="str">
            <v xml:space="preserve">                        CALCULATION OF THE COST OF INTERCHANGE SALES</v>
          </cell>
          <cell r="L995" t="str">
            <v>CASE:2001 FORECAST</v>
          </cell>
          <cell r="P995" t="str">
            <v>19</v>
          </cell>
        </row>
        <row r="996">
          <cell r="G996" t="str">
            <v xml:space="preserve">                        BASED ON GENERATING UNIT DISPATCH FUEL COSTS</v>
          </cell>
          <cell r="L996">
            <v>36851</v>
          </cell>
        </row>
        <row r="998">
          <cell r="A998" t="str">
            <v>COST OF INTERCHANGE MIX</v>
          </cell>
          <cell r="C998" t="str">
            <v>JANUARY</v>
          </cell>
          <cell r="D998" t="str">
            <v>FEBRUARY</v>
          </cell>
          <cell r="E998" t="str">
            <v>MARCH</v>
          </cell>
          <cell r="F998" t="str">
            <v>APRIL</v>
          </cell>
          <cell r="G998" t="str">
            <v>MAY</v>
          </cell>
          <cell r="H998" t="str">
            <v>JUNE</v>
          </cell>
          <cell r="I998" t="str">
            <v>JULY</v>
          </cell>
          <cell r="J998" t="str">
            <v>AUGUST</v>
          </cell>
          <cell r="K998" t="str">
            <v>SEPTEMBER</v>
          </cell>
          <cell r="L998" t="str">
            <v>OCTOBER</v>
          </cell>
          <cell r="M998" t="str">
            <v>NOVEMBER</v>
          </cell>
          <cell r="N998" t="str">
            <v>DECEMBER</v>
          </cell>
          <cell r="O998" t="str">
            <v>TOTAL</v>
          </cell>
        </row>
        <row r="1000">
          <cell r="A1000" t="str">
            <v xml:space="preserve">  MARTINS CREEK #3-4</v>
          </cell>
        </row>
        <row r="1002">
          <cell r="A1002" t="str">
            <v xml:space="preserve">    Output Interchanged (GWH)</v>
          </cell>
          <cell r="B1002" t="str">
            <v xml:space="preserve">  </v>
          </cell>
          <cell r="C1002">
            <v>6.5</v>
          </cell>
          <cell r="D1002">
            <v>10</v>
          </cell>
          <cell r="E1002">
            <v>0.8</v>
          </cell>
          <cell r="F1002">
            <v>0</v>
          </cell>
          <cell r="G1002">
            <v>5</v>
          </cell>
          <cell r="H1002">
            <v>15</v>
          </cell>
          <cell r="I1002">
            <v>0</v>
          </cell>
          <cell r="J1002">
            <v>50</v>
          </cell>
          <cell r="K1002">
            <v>10</v>
          </cell>
          <cell r="L1002">
            <v>0.8</v>
          </cell>
          <cell r="M1002">
            <v>1.4</v>
          </cell>
          <cell r="N1002">
            <v>1.3</v>
          </cell>
          <cell r="O1002">
            <v>101</v>
          </cell>
        </row>
        <row r="1003">
          <cell r="A1003" t="str">
            <v xml:space="preserve">    Dispatch Fuel Cost (Mills/KWH)</v>
          </cell>
          <cell r="C1003">
            <v>39.020000000000003</v>
          </cell>
          <cell r="D1003">
            <v>36.06</v>
          </cell>
          <cell r="E1003">
            <v>33.68</v>
          </cell>
          <cell r="F1003">
            <v>32.93</v>
          </cell>
          <cell r="G1003">
            <v>30.42</v>
          </cell>
          <cell r="H1003">
            <v>28.86</v>
          </cell>
          <cell r="I1003">
            <v>27.27</v>
          </cell>
          <cell r="J1003">
            <v>29.79</v>
          </cell>
          <cell r="K1003">
            <v>31.69</v>
          </cell>
          <cell r="L1003">
            <v>31.63</v>
          </cell>
          <cell r="M1003">
            <v>38.86</v>
          </cell>
          <cell r="N1003">
            <v>39.19</v>
          </cell>
          <cell r="O1003">
            <v>31.32</v>
          </cell>
        </row>
        <row r="1004">
          <cell r="A1004" t="str">
            <v xml:space="preserve">    Cost of Interchange ($1000)</v>
          </cell>
          <cell r="C1004">
            <v>253.6</v>
          </cell>
          <cell r="D1004">
            <v>360.6</v>
          </cell>
          <cell r="E1004">
            <v>26.9</v>
          </cell>
          <cell r="F1004">
            <v>0</v>
          </cell>
          <cell r="G1004">
            <v>152.1</v>
          </cell>
          <cell r="H1004">
            <v>432.9</v>
          </cell>
          <cell r="I1004">
            <v>0</v>
          </cell>
          <cell r="J1004">
            <v>1489.5</v>
          </cell>
          <cell r="K1004">
            <v>316.89999999999998</v>
          </cell>
          <cell r="L1004">
            <v>25.3</v>
          </cell>
          <cell r="M1004">
            <v>54.4</v>
          </cell>
          <cell r="N1004">
            <v>50.9</v>
          </cell>
          <cell r="O1004">
            <v>3163.1000000000004</v>
          </cell>
        </row>
        <row r="1006">
          <cell r="A1006" t="str">
            <v xml:space="preserve">  COAL</v>
          </cell>
        </row>
        <row r="1008">
          <cell r="A1008" t="str">
            <v xml:space="preserve">    Output For Interchange (GWH)</v>
          </cell>
          <cell r="C1008">
            <v>876.5</v>
          </cell>
          <cell r="D1008">
            <v>825</v>
          </cell>
          <cell r="E1008">
            <v>420.49999999999994</v>
          </cell>
          <cell r="F1008">
            <v>0.6</v>
          </cell>
          <cell r="G1008">
            <v>501.8</v>
          </cell>
          <cell r="H1008">
            <v>1548.9</v>
          </cell>
          <cell r="I1008">
            <v>1616.9</v>
          </cell>
          <cell r="J1008">
            <v>1574.4</v>
          </cell>
          <cell r="K1008">
            <v>993.6</v>
          </cell>
          <cell r="L1008">
            <v>855</v>
          </cell>
          <cell r="M1008">
            <v>675.6</v>
          </cell>
          <cell r="N1008">
            <v>820.9</v>
          </cell>
          <cell r="O1008">
            <v>10710</v>
          </cell>
        </row>
        <row r="1009">
          <cell r="A1009" t="str">
            <v xml:space="preserve">    Dispatch Fuel Cost (Mills/KWH)</v>
          </cell>
          <cell r="C1009">
            <v>14.8</v>
          </cell>
          <cell r="D1009">
            <v>14.36</v>
          </cell>
          <cell r="E1009">
            <v>14.25</v>
          </cell>
          <cell r="F1009">
            <v>15.03</v>
          </cell>
          <cell r="G1009">
            <v>15.1</v>
          </cell>
          <cell r="H1009">
            <v>15.02</v>
          </cell>
          <cell r="I1009">
            <v>14.77</v>
          </cell>
          <cell r="J1009">
            <v>14.76</v>
          </cell>
          <cell r="K1009">
            <v>14.89</v>
          </cell>
          <cell r="L1009">
            <v>14.84</v>
          </cell>
          <cell r="M1009">
            <v>15.16</v>
          </cell>
          <cell r="N1009">
            <v>14.81</v>
          </cell>
          <cell r="O1009">
            <v>14.81</v>
          </cell>
        </row>
        <row r="1010">
          <cell r="A1010" t="str">
            <v xml:space="preserve">    Cost of Interchange ($1000)</v>
          </cell>
          <cell r="C1010">
            <v>12972.2</v>
          </cell>
          <cell r="D1010">
            <v>11847</v>
          </cell>
          <cell r="E1010">
            <v>5992.1</v>
          </cell>
          <cell r="F1010">
            <v>9</v>
          </cell>
          <cell r="G1010">
            <v>7577.2</v>
          </cell>
          <cell r="H1010">
            <v>23264.5</v>
          </cell>
          <cell r="I1010">
            <v>23881.599999999999</v>
          </cell>
          <cell r="J1010">
            <v>23238.1</v>
          </cell>
          <cell r="K1010">
            <v>14794.7</v>
          </cell>
          <cell r="L1010">
            <v>12688.2</v>
          </cell>
          <cell r="M1010">
            <v>10242.1</v>
          </cell>
          <cell r="N1010">
            <v>12157.5</v>
          </cell>
          <cell r="O1010">
            <v>158664.20000000001</v>
          </cell>
        </row>
        <row r="1012">
          <cell r="A1012" t="str">
            <v xml:space="preserve">  POOL PURCHASES RESOLD</v>
          </cell>
        </row>
        <row r="1014">
          <cell r="A1014" t="str">
            <v xml:space="preserve">    Quantity (GWH)</v>
          </cell>
          <cell r="B1014" t="str">
            <v>.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0</v>
          </cell>
        </row>
        <row r="1015">
          <cell r="A1015" t="str">
            <v xml:space="preserve">    Cost Rate (Mills/KWH)</v>
          </cell>
          <cell r="B1015" t="str">
            <v>.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0</v>
          </cell>
        </row>
        <row r="1016">
          <cell r="A1016" t="str">
            <v xml:space="preserve">    Cost of Purchases ($1000)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0</v>
          </cell>
        </row>
        <row r="1018">
          <cell r="A1018" t="str">
            <v xml:space="preserve">  OTHER PURCHASES RESOLD</v>
          </cell>
        </row>
        <row r="1020">
          <cell r="A1020" t="str">
            <v xml:space="preserve">    Quantity (GWH)</v>
          </cell>
          <cell r="B1020" t="str">
            <v>.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  <cell r="M1020">
            <v>0</v>
          </cell>
          <cell r="N1020">
            <v>22.4</v>
          </cell>
          <cell r="O1020">
            <v>22</v>
          </cell>
        </row>
        <row r="1021">
          <cell r="A1021" t="str">
            <v xml:space="preserve">    Cost Rate (Mills/KWH)</v>
          </cell>
          <cell r="C1021">
            <v>30.48</v>
          </cell>
          <cell r="D1021">
            <v>30.42</v>
          </cell>
          <cell r="E1021">
            <v>26.39</v>
          </cell>
          <cell r="F1021">
            <v>25.51</v>
          </cell>
          <cell r="G1021">
            <v>28.46</v>
          </cell>
          <cell r="H1021">
            <v>40.369999999999997</v>
          </cell>
          <cell r="I1021">
            <v>63.94</v>
          </cell>
          <cell r="J1021">
            <v>63.86</v>
          </cell>
          <cell r="K1021">
            <v>32.409999999999997</v>
          </cell>
          <cell r="L1021">
            <v>25.92</v>
          </cell>
          <cell r="M1021">
            <v>25.95</v>
          </cell>
          <cell r="N1021">
            <v>26.51</v>
          </cell>
          <cell r="O1021">
            <v>26.99</v>
          </cell>
        </row>
        <row r="1022">
          <cell r="A1022" t="str">
            <v xml:space="preserve">    Cost of Purchases ($1000)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  <cell r="M1022">
            <v>0</v>
          </cell>
          <cell r="N1022">
            <v>593.79999999999995</v>
          </cell>
          <cell r="O1022">
            <v>593.79999999999995</v>
          </cell>
        </row>
        <row r="1024">
          <cell r="A1024" t="str">
            <v xml:space="preserve">  COMBUSTION TURBINES &amp; DIESELS</v>
          </cell>
        </row>
        <row r="1026">
          <cell r="A1026" t="str">
            <v xml:space="preserve">    Output Interchanged (GWH)</v>
          </cell>
          <cell r="B1026" t="str">
            <v>.</v>
          </cell>
          <cell r="C1026">
            <v>0.4</v>
          </cell>
          <cell r="D1026">
            <v>0.9</v>
          </cell>
          <cell r="E1026">
            <v>0.1</v>
          </cell>
          <cell r="F1026">
            <v>0</v>
          </cell>
          <cell r="G1026">
            <v>0.5</v>
          </cell>
          <cell r="H1026">
            <v>0.5</v>
          </cell>
          <cell r="I1026">
            <v>2</v>
          </cell>
          <cell r="J1026">
            <v>1.6</v>
          </cell>
          <cell r="K1026">
            <v>2.4</v>
          </cell>
          <cell r="L1026">
            <v>0.2</v>
          </cell>
          <cell r="M1026">
            <v>0.1</v>
          </cell>
          <cell r="N1026">
            <v>0.2</v>
          </cell>
          <cell r="O1026">
            <v>9</v>
          </cell>
        </row>
        <row r="1027">
          <cell r="A1027" t="str">
            <v xml:space="preserve">    Dispatch Fuel Cost (Mills/KWH)</v>
          </cell>
          <cell r="C1027">
            <v>64.816050000000004</v>
          </cell>
          <cell r="D1027">
            <v>89.778509999999997</v>
          </cell>
          <cell r="E1027">
            <v>88.844319999999996</v>
          </cell>
          <cell r="F1027">
            <v>92.622380000000007</v>
          </cell>
          <cell r="G1027">
            <v>29.760200000000001</v>
          </cell>
          <cell r="H1027">
            <v>24.246569999999998</v>
          </cell>
          <cell r="I1027">
            <v>41.568109999999997</v>
          </cell>
          <cell r="J1027">
            <v>78.268299999999996</v>
          </cell>
          <cell r="K1027">
            <v>43.312609999999999</v>
          </cell>
          <cell r="L1027">
            <v>49.338380000000001</v>
          </cell>
          <cell r="M1027">
            <v>49.984749999999998</v>
          </cell>
          <cell r="N1027">
            <v>78.934569999999994</v>
          </cell>
          <cell r="O1027">
            <v>53.96</v>
          </cell>
        </row>
        <row r="1028">
          <cell r="A1028" t="str">
            <v xml:space="preserve">    Cost ($1000)</v>
          </cell>
          <cell r="C1028">
            <v>25.9</v>
          </cell>
          <cell r="D1028">
            <v>80.8</v>
          </cell>
          <cell r="E1028">
            <v>8.9</v>
          </cell>
          <cell r="F1028">
            <v>0</v>
          </cell>
          <cell r="G1028">
            <v>14.9</v>
          </cell>
          <cell r="H1028">
            <v>12.1</v>
          </cell>
          <cell r="I1028">
            <v>83.1</v>
          </cell>
          <cell r="J1028">
            <v>125.2</v>
          </cell>
          <cell r="K1028">
            <v>104</v>
          </cell>
          <cell r="L1028">
            <v>9.9</v>
          </cell>
          <cell r="M1028">
            <v>5</v>
          </cell>
          <cell r="N1028">
            <v>15.8</v>
          </cell>
          <cell r="O1028">
            <v>485.59999999999997</v>
          </cell>
        </row>
        <row r="1030">
          <cell r="A1030" t="str">
            <v xml:space="preserve">  COST OF PJM SALES</v>
          </cell>
        </row>
        <row r="1032">
          <cell r="A1032" t="str">
            <v xml:space="preserve">    Output For Interchange Sales (GWH)</v>
          </cell>
          <cell r="C1032">
            <v>883.4</v>
          </cell>
          <cell r="D1032">
            <v>835.9</v>
          </cell>
          <cell r="E1032">
            <v>421.4</v>
          </cell>
          <cell r="F1032">
            <v>0.6</v>
          </cell>
          <cell r="G1032">
            <v>507.3</v>
          </cell>
          <cell r="H1032">
            <v>1564.4</v>
          </cell>
          <cell r="I1032">
            <v>1618.9</v>
          </cell>
          <cell r="J1032">
            <v>1626</v>
          </cell>
          <cell r="K1032">
            <v>1006</v>
          </cell>
          <cell r="L1032">
            <v>856</v>
          </cell>
          <cell r="M1032">
            <v>677.1</v>
          </cell>
          <cell r="N1032">
            <v>844.8</v>
          </cell>
          <cell r="O1032">
            <v>10842</v>
          </cell>
        </row>
        <row r="1033">
          <cell r="A1033" t="str">
            <v xml:space="preserve">    Cost Rate (Mills/KWH)</v>
          </cell>
          <cell r="C1033">
            <v>15</v>
          </cell>
          <cell r="D1033">
            <v>14.7</v>
          </cell>
          <cell r="E1033">
            <v>14.3</v>
          </cell>
          <cell r="F1033">
            <v>15</v>
          </cell>
          <cell r="G1033">
            <v>15.27</v>
          </cell>
          <cell r="H1033">
            <v>15.16</v>
          </cell>
          <cell r="I1033">
            <v>14.8</v>
          </cell>
          <cell r="J1033">
            <v>15.28</v>
          </cell>
          <cell r="K1033">
            <v>15.12</v>
          </cell>
          <cell r="L1033">
            <v>14.86</v>
          </cell>
          <cell r="M1033">
            <v>15.21</v>
          </cell>
          <cell r="N1033">
            <v>15.17</v>
          </cell>
          <cell r="O1033">
            <v>15.03</v>
          </cell>
        </row>
        <row r="1034">
          <cell r="A1034" t="str">
            <v xml:space="preserve">    Cost of Interchange ($1000)</v>
          </cell>
          <cell r="C1034">
            <v>13251.7</v>
          </cell>
          <cell r="D1034">
            <v>12288.4</v>
          </cell>
          <cell r="E1034">
            <v>6027.9</v>
          </cell>
          <cell r="F1034">
            <v>9</v>
          </cell>
          <cell r="G1034">
            <v>7744.2</v>
          </cell>
          <cell r="H1034">
            <v>23709.5</v>
          </cell>
          <cell r="I1034">
            <v>23964.7</v>
          </cell>
          <cell r="J1034">
            <v>24852.799999999999</v>
          </cell>
          <cell r="K1034">
            <v>15215.6</v>
          </cell>
          <cell r="L1034">
            <v>12723.4</v>
          </cell>
          <cell r="M1034">
            <v>10301.5</v>
          </cell>
          <cell r="N1034">
            <v>12818</v>
          </cell>
          <cell r="O1034">
            <v>162906.70000000001</v>
          </cell>
        </row>
        <row r="1039">
          <cell r="F1039" t="str">
            <v xml:space="preserve">                                SALES TO BG&amp;E BY UNIT</v>
          </cell>
          <cell r="L1039" t="str">
            <v>CASE:2001 FORECAST</v>
          </cell>
          <cell r="P1039" t="str">
            <v>20</v>
          </cell>
        </row>
        <row r="1040">
          <cell r="F1040" t="str">
            <v xml:space="preserve">                 </v>
          </cell>
          <cell r="L1040">
            <v>36851</v>
          </cell>
        </row>
        <row r="1041">
          <cell r="F1041" t="str">
            <v xml:space="preserve">                                  (Millions of KWH)</v>
          </cell>
        </row>
        <row r="1043">
          <cell r="A1043" t="str">
            <v xml:space="preserve">BG&amp;E ENTITLEMENT (Sales after </v>
          </cell>
          <cell r="B1043" t="str">
            <v>% SHARE</v>
          </cell>
          <cell r="C1043" t="str">
            <v>JANUARY</v>
          </cell>
          <cell r="D1043" t="str">
            <v>FEBRUARY</v>
          </cell>
          <cell r="E1043" t="str">
            <v>MARCH</v>
          </cell>
          <cell r="F1043" t="str">
            <v>APRIL</v>
          </cell>
          <cell r="G1043" t="str">
            <v>MAY</v>
          </cell>
          <cell r="H1043" t="str">
            <v>JUNE</v>
          </cell>
          <cell r="I1043" t="str">
            <v>JULY</v>
          </cell>
          <cell r="J1043" t="str">
            <v>AUGUST</v>
          </cell>
          <cell r="K1043" t="str">
            <v>SEPTEMBER</v>
          </cell>
          <cell r="L1043" t="str">
            <v>OCTOBER</v>
          </cell>
          <cell r="M1043" t="str">
            <v>NOVEMBER</v>
          </cell>
          <cell r="N1043" t="str">
            <v>DECEMBER</v>
          </cell>
          <cell r="O1043" t="str">
            <v>TOTAL</v>
          </cell>
        </row>
        <row r="1044">
          <cell r="A1044" t="str">
            <v xml:space="preserve">            loss adjustment)</v>
          </cell>
        </row>
        <row r="1045">
          <cell r="A1045" t="str">
            <v xml:space="preserve">     Susquehanna #1</v>
          </cell>
          <cell r="C1045">
            <v>46.3</v>
          </cell>
          <cell r="D1045">
            <v>41.8</v>
          </cell>
          <cell r="E1045">
            <v>46.3</v>
          </cell>
          <cell r="F1045">
            <v>44.7</v>
          </cell>
          <cell r="G1045">
            <v>29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208</v>
          </cell>
        </row>
        <row r="1046">
          <cell r="A1046" t="str">
            <v xml:space="preserve">     Susquehanna #2</v>
          </cell>
          <cell r="C1046">
            <v>46.4</v>
          </cell>
          <cell r="D1046">
            <v>41.3</v>
          </cell>
          <cell r="E1046">
            <v>11.4</v>
          </cell>
          <cell r="F1046">
            <v>2.7</v>
          </cell>
          <cell r="G1046">
            <v>46.1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  <cell r="M1046">
            <v>0</v>
          </cell>
          <cell r="N1046">
            <v>0</v>
          </cell>
          <cell r="O1046">
            <v>148</v>
          </cell>
        </row>
        <row r="1048">
          <cell r="A1048" t="str">
            <v xml:space="preserve"> TOTAL</v>
          </cell>
          <cell r="C1048">
            <v>92.699999999999989</v>
          </cell>
          <cell r="D1048">
            <v>83.1</v>
          </cell>
          <cell r="E1048">
            <v>57.699999999999996</v>
          </cell>
          <cell r="F1048">
            <v>47.400000000000006</v>
          </cell>
          <cell r="G1048">
            <v>75.099999999999994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356</v>
          </cell>
        </row>
        <row r="1054">
          <cell r="G1054" t="str">
            <v xml:space="preserve">BG&amp;E LOSSES              </v>
          </cell>
        </row>
        <row r="1055">
          <cell r="F1055" t="str">
            <v xml:space="preserve">                                 SALES TO ACE BY UNIT</v>
          </cell>
          <cell r="L1055" t="str">
            <v xml:space="preserve">                         </v>
          </cell>
        </row>
        <row r="1056">
          <cell r="F1056" t="str">
            <v xml:space="preserve">                 </v>
          </cell>
          <cell r="L1056" t="str">
            <v xml:space="preserve">                        </v>
          </cell>
        </row>
        <row r="1057">
          <cell r="F1057" t="str">
            <v xml:space="preserve">                                  (Millions of KWH)</v>
          </cell>
        </row>
        <row r="1059">
          <cell r="A1059" t="str">
            <v>BG&amp;E LOSSES (1.7% of 6.6%)</v>
          </cell>
          <cell r="B1059" t="str">
            <v>LOSS %</v>
          </cell>
          <cell r="C1059" t="str">
            <v>JANUARY</v>
          </cell>
          <cell r="D1059" t="str">
            <v>FEBRUARY</v>
          </cell>
          <cell r="E1059" t="str">
            <v>MARCH</v>
          </cell>
          <cell r="F1059" t="str">
            <v>APRIL</v>
          </cell>
          <cell r="G1059" t="str">
            <v>MAY</v>
          </cell>
          <cell r="H1059" t="str">
            <v>JUNE</v>
          </cell>
          <cell r="I1059" t="str">
            <v>JULY</v>
          </cell>
          <cell r="J1059" t="str">
            <v>AUGUST</v>
          </cell>
          <cell r="K1059" t="str">
            <v>SEPTEMBER</v>
          </cell>
          <cell r="L1059" t="str">
            <v>OCTOBER</v>
          </cell>
          <cell r="M1059" t="str">
            <v>NOVEMBER</v>
          </cell>
          <cell r="N1059" t="str">
            <v>DECEMBER</v>
          </cell>
          <cell r="O1059" t="str">
            <v>TOTAL</v>
          </cell>
        </row>
        <row r="1061">
          <cell r="A1061" t="str">
            <v xml:space="preserve">     Susquehanna #1</v>
          </cell>
          <cell r="B1061">
            <v>1.7000000000000001E-2</v>
          </cell>
          <cell r="C1061">
            <v>0.8</v>
          </cell>
          <cell r="D1061">
            <v>0.7</v>
          </cell>
          <cell r="E1061">
            <v>0.8</v>
          </cell>
          <cell r="F1061">
            <v>0.8</v>
          </cell>
          <cell r="G1061">
            <v>0.5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4</v>
          </cell>
        </row>
        <row r="1062">
          <cell r="A1062" t="str">
            <v xml:space="preserve">     Susquehanna #2</v>
          </cell>
          <cell r="B1062">
            <v>1.7000000000000001E-2</v>
          </cell>
          <cell r="C1062">
            <v>0.8</v>
          </cell>
          <cell r="D1062">
            <v>0.7</v>
          </cell>
          <cell r="E1062">
            <v>0.2</v>
          </cell>
          <cell r="F1062">
            <v>0</v>
          </cell>
          <cell r="G1062">
            <v>0.8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3</v>
          </cell>
        </row>
        <row r="1064">
          <cell r="A1064" t="str">
            <v xml:space="preserve"> TOTAL</v>
          </cell>
          <cell r="C1064">
            <v>1.6</v>
          </cell>
          <cell r="D1064">
            <v>1.4</v>
          </cell>
          <cell r="E1064">
            <v>1</v>
          </cell>
          <cell r="F1064">
            <v>0.8</v>
          </cell>
          <cell r="G1064">
            <v>1.3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6</v>
          </cell>
        </row>
        <row r="1073">
          <cell r="F1073" t="str">
            <v xml:space="preserve">                          FUEL COST OF SALES TO BG&amp;E BY UNIT</v>
          </cell>
        </row>
        <row r="1074">
          <cell r="F1074" t="str">
            <v xml:space="preserve">                   </v>
          </cell>
        </row>
        <row r="1075">
          <cell r="F1075" t="str">
            <v xml:space="preserve">                                (Thousands of Dollars)</v>
          </cell>
        </row>
        <row r="1077">
          <cell r="A1077" t="str">
            <v>BG&amp;E ENTITLEMENT</v>
          </cell>
          <cell r="B1077" t="str">
            <v>% SHARE</v>
          </cell>
          <cell r="C1077" t="str">
            <v>JANUARY</v>
          </cell>
          <cell r="D1077" t="str">
            <v>FEBRUARY</v>
          </cell>
          <cell r="E1077" t="str">
            <v>MARCH</v>
          </cell>
          <cell r="F1077" t="str">
            <v>APRIL</v>
          </cell>
          <cell r="G1077" t="str">
            <v>MAY</v>
          </cell>
          <cell r="H1077" t="str">
            <v>JUNE</v>
          </cell>
          <cell r="I1077" t="str">
            <v>JULY</v>
          </cell>
          <cell r="J1077" t="str">
            <v>AUGUST</v>
          </cell>
          <cell r="K1077" t="str">
            <v>SEPTEMBER</v>
          </cell>
          <cell r="L1077" t="str">
            <v>OCTOBER</v>
          </cell>
          <cell r="M1077" t="str">
            <v>NOVEMBER</v>
          </cell>
          <cell r="N1077" t="str">
            <v>DECEMBER</v>
          </cell>
          <cell r="O1077" t="str">
            <v>TOTAL</v>
          </cell>
        </row>
        <row r="1079">
          <cell r="A1079" t="str">
            <v xml:space="preserve">     Susquehanna #1</v>
          </cell>
          <cell r="B1079">
            <v>6.6000000000000003E-2</v>
          </cell>
          <cell r="C1079">
            <v>170.4</v>
          </cell>
          <cell r="D1079">
            <v>153.9</v>
          </cell>
          <cell r="E1079">
            <v>170.4</v>
          </cell>
          <cell r="F1079">
            <v>164.9</v>
          </cell>
          <cell r="G1079">
            <v>106.8</v>
          </cell>
          <cell r="H1079">
            <v>164.9</v>
          </cell>
          <cell r="I1079">
            <v>170.4</v>
          </cell>
          <cell r="J1079">
            <v>170.4</v>
          </cell>
          <cell r="K1079">
            <v>164.9</v>
          </cell>
          <cell r="L1079">
            <v>170.4</v>
          </cell>
          <cell r="M1079">
            <v>164.9</v>
          </cell>
          <cell r="N1079">
            <v>170.4</v>
          </cell>
          <cell r="O1079">
            <v>1943</v>
          </cell>
        </row>
        <row r="1080">
          <cell r="A1080" t="str">
            <v xml:space="preserve">     Susquehanna #2</v>
          </cell>
          <cell r="B1080">
            <v>6.6000000000000003E-2</v>
          </cell>
          <cell r="C1080">
            <v>178.4</v>
          </cell>
          <cell r="D1080">
            <v>158.9</v>
          </cell>
          <cell r="E1080">
            <v>44</v>
          </cell>
          <cell r="F1080">
            <v>9.8000000000000007</v>
          </cell>
          <cell r="G1080">
            <v>168.4</v>
          </cell>
          <cell r="H1080">
            <v>165.6</v>
          </cell>
          <cell r="I1080">
            <v>171.1</v>
          </cell>
          <cell r="J1080">
            <v>171.1</v>
          </cell>
          <cell r="K1080">
            <v>165.6</v>
          </cell>
          <cell r="L1080">
            <v>171.1</v>
          </cell>
          <cell r="M1080">
            <v>165.6</v>
          </cell>
          <cell r="N1080">
            <v>171.1</v>
          </cell>
          <cell r="O1080">
            <v>1741</v>
          </cell>
        </row>
        <row r="1081">
          <cell r="A1081" t="str">
            <v xml:space="preserve">     Susquehanna #1 (Spent Fuel)</v>
          </cell>
          <cell r="B1081">
            <v>6.6000000000000003E-2</v>
          </cell>
          <cell r="C1081">
            <v>44.7</v>
          </cell>
          <cell r="D1081">
            <v>40.4</v>
          </cell>
          <cell r="E1081">
            <v>44.7</v>
          </cell>
          <cell r="F1081">
            <v>43.3</v>
          </cell>
          <cell r="G1081">
            <v>28</v>
          </cell>
          <cell r="H1081">
            <v>43.3</v>
          </cell>
          <cell r="I1081">
            <v>44.7</v>
          </cell>
          <cell r="J1081">
            <v>44.7</v>
          </cell>
          <cell r="K1081">
            <v>43.3</v>
          </cell>
          <cell r="L1081">
            <v>44.7</v>
          </cell>
          <cell r="M1081">
            <v>43.3</v>
          </cell>
          <cell r="N1081">
            <v>44.7</v>
          </cell>
          <cell r="O1081">
            <v>510</v>
          </cell>
        </row>
        <row r="1082">
          <cell r="A1082" t="str">
            <v xml:space="preserve">     Susquehanna #2 (Spent Fuel)</v>
          </cell>
          <cell r="B1082">
            <v>6.6000000000000003E-2</v>
          </cell>
          <cell r="C1082">
            <v>44.8</v>
          </cell>
          <cell r="D1082">
            <v>39.9</v>
          </cell>
          <cell r="E1082">
            <v>11</v>
          </cell>
          <cell r="F1082">
            <v>2.6</v>
          </cell>
          <cell r="G1082">
            <v>44.6</v>
          </cell>
          <cell r="H1082">
            <v>43.8</v>
          </cell>
          <cell r="I1082">
            <v>45.3</v>
          </cell>
          <cell r="J1082">
            <v>45.3</v>
          </cell>
          <cell r="K1082">
            <v>43.8</v>
          </cell>
          <cell r="L1082">
            <v>45.3</v>
          </cell>
          <cell r="M1082">
            <v>43.8</v>
          </cell>
          <cell r="N1082">
            <v>45.3</v>
          </cell>
          <cell r="O1082">
            <v>456</v>
          </cell>
        </row>
        <row r="1083">
          <cell r="A1083" t="str">
            <v xml:space="preserve">     D&amp;D Expense</v>
          </cell>
          <cell r="B1083">
            <v>6.6000000000000003E-2</v>
          </cell>
          <cell r="C1083">
            <v>13.8</v>
          </cell>
          <cell r="D1083">
            <v>13.8</v>
          </cell>
          <cell r="E1083">
            <v>13.8</v>
          </cell>
          <cell r="F1083">
            <v>13.8</v>
          </cell>
          <cell r="G1083">
            <v>13.8</v>
          </cell>
          <cell r="H1083">
            <v>13.9</v>
          </cell>
          <cell r="I1083">
            <v>13.9</v>
          </cell>
          <cell r="J1083">
            <v>13.9</v>
          </cell>
          <cell r="K1083">
            <v>13.9</v>
          </cell>
          <cell r="L1083">
            <v>13.9</v>
          </cell>
          <cell r="M1083">
            <v>13.9</v>
          </cell>
          <cell r="N1083">
            <v>13.9</v>
          </cell>
          <cell r="O1083">
            <v>166</v>
          </cell>
        </row>
        <row r="1085">
          <cell r="A1085" t="str">
            <v xml:space="preserve"> TOTAL</v>
          </cell>
          <cell r="C1085">
            <v>452.1</v>
          </cell>
          <cell r="D1085">
            <v>406.9</v>
          </cell>
          <cell r="E1085">
            <v>283.90000000000003</v>
          </cell>
          <cell r="F1085">
            <v>234.4</v>
          </cell>
          <cell r="G1085">
            <v>361.6</v>
          </cell>
          <cell r="H1085">
            <v>431.5</v>
          </cell>
          <cell r="I1085">
            <v>445.4</v>
          </cell>
          <cell r="J1085">
            <v>445.4</v>
          </cell>
          <cell r="K1085">
            <v>431.5</v>
          </cell>
          <cell r="L1085">
            <v>445.4</v>
          </cell>
          <cell r="M1085">
            <v>431.5</v>
          </cell>
          <cell r="N1085">
            <v>445.4</v>
          </cell>
          <cell r="O1085">
            <v>4815</v>
          </cell>
        </row>
        <row r="1087">
          <cell r="A1087" t="str">
            <v>* BG&amp;E gets 5.84% of 100% Susq.  This equates to 6.6% of 90% Susq.</v>
          </cell>
        </row>
        <row r="1091">
          <cell r="F1091" t="str">
            <v xml:space="preserve">                              COAL SALES TO ACE BY UNIT</v>
          </cell>
          <cell r="L1091" t="str">
            <v>CASE:2001 FORECAST</v>
          </cell>
          <cell r="P1091" t="str">
            <v>21</v>
          </cell>
        </row>
        <row r="1092">
          <cell r="F1092" t="str">
            <v xml:space="preserve">                </v>
          </cell>
          <cell r="L1092">
            <v>36851</v>
          </cell>
        </row>
        <row r="1093">
          <cell r="F1093" t="str">
            <v xml:space="preserve">                                  (Millions of KWH)</v>
          </cell>
        </row>
        <row r="1095">
          <cell r="A1095" t="str">
            <v>ACE ENTITLEMENT (Sales after</v>
          </cell>
          <cell r="C1095" t="str">
            <v>JANUARY</v>
          </cell>
          <cell r="D1095" t="str">
            <v>FEBRUARY</v>
          </cell>
          <cell r="E1095" t="str">
            <v>MARCH</v>
          </cell>
          <cell r="F1095" t="str">
            <v>APRIL</v>
          </cell>
          <cell r="G1095" t="str">
            <v>MAY</v>
          </cell>
          <cell r="H1095" t="str">
            <v>JUNE</v>
          </cell>
          <cell r="I1095" t="str">
            <v>JULY</v>
          </cell>
          <cell r="J1095" t="str">
            <v>AUGUST</v>
          </cell>
          <cell r="K1095" t="str">
            <v>SEPTEMBER</v>
          </cell>
          <cell r="L1095" t="str">
            <v>OCTOBER</v>
          </cell>
          <cell r="M1095" t="str">
            <v>NOVEMBER</v>
          </cell>
          <cell r="N1095" t="str">
            <v>DECEMBER</v>
          </cell>
          <cell r="O1095" t="str">
            <v>TOTAL</v>
          </cell>
        </row>
        <row r="1096">
          <cell r="A1096" t="str">
            <v xml:space="preserve">            loss adjustment)</v>
          </cell>
          <cell r="B1096">
            <v>0</v>
          </cell>
        </row>
        <row r="1097">
          <cell r="A1097" t="str">
            <v xml:space="preserve">    Brunner Is. #1</v>
          </cell>
          <cell r="B1097">
            <v>0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0</v>
          </cell>
        </row>
        <row r="1098">
          <cell r="A1098" t="str">
            <v xml:space="preserve">    Brunner Is. #2</v>
          </cell>
          <cell r="C1098">
            <v>0</v>
          </cell>
          <cell r="D1098">
            <v>0</v>
          </cell>
          <cell r="E1098">
            <v>0</v>
          </cell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0</v>
          </cell>
        </row>
        <row r="1099">
          <cell r="A1099" t="str">
            <v xml:space="preserve">    Brunner Is. #3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0</v>
          </cell>
        </row>
        <row r="1101">
          <cell r="A1101" t="str">
            <v xml:space="preserve">        TOTAL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0</v>
          </cell>
        </row>
        <row r="1103">
          <cell r="A1103" t="str">
            <v xml:space="preserve">    Martins Creek #1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0</v>
          </cell>
        </row>
        <row r="1104">
          <cell r="A1104" t="str">
            <v xml:space="preserve">    Martins Creek #2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  <cell r="M1104">
            <v>0</v>
          </cell>
          <cell r="N1104">
            <v>0</v>
          </cell>
          <cell r="O1104">
            <v>0</v>
          </cell>
        </row>
        <row r="1106">
          <cell r="A1106" t="str">
            <v xml:space="preserve">        TOTAL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  <cell r="M1106">
            <v>0</v>
          </cell>
          <cell r="N1106">
            <v>0</v>
          </cell>
          <cell r="O1106">
            <v>0</v>
          </cell>
        </row>
        <row r="1108">
          <cell r="A1108" t="str">
            <v xml:space="preserve">    Sunbury #1-2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0</v>
          </cell>
        </row>
        <row r="1109">
          <cell r="A1109" t="str">
            <v xml:space="preserve">    Sunbury #3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0</v>
          </cell>
        </row>
        <row r="1110">
          <cell r="A1110" t="str">
            <v xml:space="preserve">    Sunbury #4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0</v>
          </cell>
        </row>
        <row r="1112">
          <cell r="A1112" t="str">
            <v xml:space="preserve">        TOTAL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0</v>
          </cell>
        </row>
        <row r="1114">
          <cell r="A1114" t="str">
            <v xml:space="preserve">    Holtwood #17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0</v>
          </cell>
        </row>
        <row r="1116">
          <cell r="A1116" t="str">
            <v xml:space="preserve">    Montour #1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0</v>
          </cell>
        </row>
        <row r="1117">
          <cell r="A1117" t="str">
            <v xml:space="preserve">    Montour #2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0</v>
          </cell>
        </row>
        <row r="1119">
          <cell r="A1119" t="str">
            <v xml:space="preserve">        TOTAL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0</v>
          </cell>
        </row>
        <row r="1120">
          <cell r="C1120" t="str">
            <v xml:space="preserve"> =========</v>
          </cell>
          <cell r="D1120" t="str">
            <v xml:space="preserve"> =========</v>
          </cell>
          <cell r="E1120" t="str">
            <v xml:space="preserve"> =========</v>
          </cell>
          <cell r="F1120" t="str">
            <v xml:space="preserve"> =========</v>
          </cell>
          <cell r="G1120" t="str">
            <v xml:space="preserve"> =========</v>
          </cell>
          <cell r="H1120" t="str">
            <v xml:space="preserve"> =========</v>
          </cell>
          <cell r="I1120" t="str">
            <v xml:space="preserve"> =========</v>
          </cell>
          <cell r="J1120" t="str">
            <v xml:space="preserve"> =========</v>
          </cell>
          <cell r="K1120" t="str">
            <v xml:space="preserve"> =========</v>
          </cell>
          <cell r="L1120" t="str">
            <v xml:space="preserve"> =========</v>
          </cell>
          <cell r="M1120" t="str">
            <v xml:space="preserve"> =========</v>
          </cell>
          <cell r="N1120" t="str">
            <v xml:space="preserve"> =========</v>
          </cell>
          <cell r="O1120" t="str">
            <v xml:space="preserve"> =========</v>
          </cell>
        </row>
        <row r="1121">
          <cell r="A1121" t="str">
            <v xml:space="preserve"> TOTAL COAL FIRED SALES TO ACE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0</v>
          </cell>
        </row>
        <row r="1123">
          <cell r="F1123" t="str">
            <v xml:space="preserve">                 ACE LOSSES              </v>
          </cell>
        </row>
        <row r="1124">
          <cell r="F1124" t="str">
            <v xml:space="preserve">                                 SALES TO ACE BY UNIT</v>
          </cell>
          <cell r="L1124" t="str">
            <v xml:space="preserve">                         </v>
          </cell>
        </row>
        <row r="1125">
          <cell r="F1125" t="str">
            <v xml:space="preserve">                 </v>
          </cell>
          <cell r="L1125" t="str">
            <v xml:space="preserve">                        </v>
          </cell>
        </row>
        <row r="1126">
          <cell r="F1126" t="str">
            <v xml:space="preserve">                                  (Millions of KWH)</v>
          </cell>
        </row>
        <row r="1128">
          <cell r="B1128" t="str">
            <v>LOSS %</v>
          </cell>
          <cell r="C1128" t="str">
            <v>JANUARY</v>
          </cell>
          <cell r="D1128" t="str">
            <v>FEBRUARY</v>
          </cell>
          <cell r="E1128" t="str">
            <v>MARCH</v>
          </cell>
          <cell r="F1128" t="str">
            <v>APRIL</v>
          </cell>
          <cell r="G1128" t="str">
            <v>MAY</v>
          </cell>
          <cell r="H1128" t="str">
            <v>JUNE</v>
          </cell>
          <cell r="I1128" t="str">
            <v>JULY</v>
          </cell>
          <cell r="J1128" t="str">
            <v>AUGUST</v>
          </cell>
          <cell r="K1128" t="str">
            <v>SEPTEMBER</v>
          </cell>
          <cell r="L1128" t="str">
            <v>OCTOBER</v>
          </cell>
          <cell r="M1128" t="str">
            <v>NOVEMBER</v>
          </cell>
          <cell r="N1128" t="str">
            <v>DECEMBER</v>
          </cell>
          <cell r="O1128" t="str">
            <v>TOTAL</v>
          </cell>
        </row>
        <row r="1130">
          <cell r="A1130" t="str">
            <v>ACE LOSSES (1.7% of 3.42%)</v>
          </cell>
          <cell r="B1130">
            <v>1.7000000000000001E-2</v>
          </cell>
          <cell r="C1130">
            <v>0</v>
          </cell>
          <cell r="D1130">
            <v>0</v>
          </cell>
          <cell r="E1130">
            <v>0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0</v>
          </cell>
        </row>
        <row r="1132">
          <cell r="F1132" t="str">
            <v xml:space="preserve">                             COST FOR COAL SALES TO ACE</v>
          </cell>
        </row>
        <row r="1133">
          <cell r="F1133" t="str">
            <v xml:space="preserve">                    </v>
          </cell>
        </row>
        <row r="1134">
          <cell r="F1134" t="str">
            <v xml:space="preserve">                               (Thousands of Dollars)     </v>
          </cell>
        </row>
        <row r="1136">
          <cell r="A1136" t="str">
            <v>ACE FUEL EXPENSE</v>
          </cell>
          <cell r="B1136" t="str">
            <v>% SHARE</v>
          </cell>
          <cell r="C1136" t="str">
            <v>JANUARY</v>
          </cell>
          <cell r="D1136" t="str">
            <v>FEBRUARY</v>
          </cell>
          <cell r="E1136" t="str">
            <v>MARCH</v>
          </cell>
          <cell r="F1136" t="str">
            <v>APRIL</v>
          </cell>
          <cell r="G1136" t="str">
            <v>MAY</v>
          </cell>
          <cell r="H1136" t="str">
            <v>JUNE</v>
          </cell>
          <cell r="I1136" t="str">
            <v>JULY</v>
          </cell>
          <cell r="J1136" t="str">
            <v>AUGUST</v>
          </cell>
          <cell r="K1136" t="str">
            <v>SEPTEMBER</v>
          </cell>
          <cell r="L1136" t="str">
            <v>OCTOBER</v>
          </cell>
          <cell r="M1136" t="str">
            <v>NOVEMBER</v>
          </cell>
          <cell r="N1136" t="str">
            <v>DECEMBER</v>
          </cell>
          <cell r="O1136" t="str">
            <v>TOTAL</v>
          </cell>
        </row>
        <row r="1137">
          <cell r="A1137" t="str">
            <v xml:space="preserve">                 </v>
          </cell>
          <cell r="B1137">
            <v>0</v>
          </cell>
        </row>
        <row r="1138">
          <cell r="A1138" t="str">
            <v xml:space="preserve">    Brunner Island</v>
          </cell>
          <cell r="B1138">
            <v>0</v>
          </cell>
          <cell r="C1138">
            <v>0</v>
          </cell>
          <cell r="D1138">
            <v>0</v>
          </cell>
          <cell r="E1138">
            <v>0</v>
          </cell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0</v>
          </cell>
        </row>
        <row r="1139">
          <cell r="A1139" t="str">
            <v xml:space="preserve">    Martins Creek 1-2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0</v>
          </cell>
        </row>
        <row r="1140">
          <cell r="A1140" t="str">
            <v xml:space="preserve">    Sunbury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0</v>
          </cell>
        </row>
        <row r="1141">
          <cell r="A1141" t="str">
            <v xml:space="preserve">    Holtwood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0</v>
          </cell>
        </row>
        <row r="1142">
          <cell r="A1142" t="str">
            <v xml:space="preserve">    Montour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  <cell r="M1142">
            <v>0</v>
          </cell>
          <cell r="N1142">
            <v>0</v>
          </cell>
          <cell r="O1142">
            <v>0</v>
          </cell>
        </row>
        <row r="1143">
          <cell r="A1143" t="str">
            <v xml:space="preserve">    Retired Miner's Health Care Costs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0</v>
          </cell>
        </row>
        <row r="1144">
          <cell r="A1144" t="str">
            <v xml:space="preserve">    Conemaugh Scrubber Cost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0</v>
          </cell>
        </row>
        <row r="1145">
          <cell r="C1145" t="str">
            <v xml:space="preserve"> ========</v>
          </cell>
          <cell r="D1145" t="str">
            <v xml:space="preserve"> ========</v>
          </cell>
          <cell r="E1145" t="str">
            <v xml:space="preserve"> ========</v>
          </cell>
          <cell r="F1145" t="str">
            <v xml:space="preserve"> ========</v>
          </cell>
          <cell r="G1145" t="str">
            <v xml:space="preserve"> ========</v>
          </cell>
          <cell r="H1145" t="str">
            <v xml:space="preserve"> ========</v>
          </cell>
          <cell r="I1145" t="str">
            <v xml:space="preserve"> ========</v>
          </cell>
          <cell r="J1145" t="str">
            <v xml:space="preserve"> ========</v>
          </cell>
          <cell r="K1145" t="str">
            <v xml:space="preserve"> ========</v>
          </cell>
          <cell r="L1145" t="str">
            <v xml:space="preserve"> ========</v>
          </cell>
          <cell r="M1145" t="str">
            <v xml:space="preserve"> ========</v>
          </cell>
          <cell r="N1145" t="str">
            <v xml:space="preserve"> ========</v>
          </cell>
          <cell r="O1145" t="str">
            <v xml:space="preserve"> ========</v>
          </cell>
        </row>
        <row r="1146">
          <cell r="A1146" t="str">
            <v xml:space="preserve"> TOTAL COAL EXPENSE FOR ACE SALE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0</v>
          </cell>
        </row>
        <row r="1148">
          <cell r="C1148" t="str">
            <v xml:space="preserve">                   </v>
          </cell>
          <cell r="F1148" t="str">
            <v xml:space="preserve">   CAPACITY FACTORS - %</v>
          </cell>
          <cell r="L1148" t="str">
            <v>CASE:2001 FORECAST</v>
          </cell>
          <cell r="P1148" t="str">
            <v>22</v>
          </cell>
        </row>
        <row r="1149">
          <cell r="C1149" t="str">
            <v xml:space="preserve">                 </v>
          </cell>
          <cell r="L1149">
            <v>36851</v>
          </cell>
        </row>
        <row r="1150">
          <cell r="B1150" t="str">
            <v>Winter</v>
          </cell>
        </row>
        <row r="1151">
          <cell r="B1151" t="str">
            <v>Rating</v>
          </cell>
        </row>
        <row r="1152">
          <cell r="A1152" t="str">
            <v>PP&amp;L GENERATING UNITS</v>
          </cell>
          <cell r="B1152" t="str">
            <v>(MW)</v>
          </cell>
          <cell r="C1152" t="str">
            <v>JANUARY</v>
          </cell>
          <cell r="D1152" t="str">
            <v>FEBRUARY</v>
          </cell>
          <cell r="E1152" t="str">
            <v>MARCH</v>
          </cell>
          <cell r="F1152" t="str">
            <v>APRIL</v>
          </cell>
          <cell r="G1152" t="str">
            <v>MAY</v>
          </cell>
          <cell r="H1152" t="str">
            <v>JUNE</v>
          </cell>
          <cell r="I1152" t="str">
            <v>JULY</v>
          </cell>
          <cell r="J1152" t="str">
            <v>AUGUST</v>
          </cell>
          <cell r="K1152" t="str">
            <v>SEPTEMBER</v>
          </cell>
          <cell r="L1152" t="str">
            <v>OCTOBER</v>
          </cell>
          <cell r="M1152" t="str">
            <v>NOVEMBER</v>
          </cell>
          <cell r="N1152" t="str">
            <v>DECEMBER</v>
          </cell>
          <cell r="O1152" t="str">
            <v>TOTAL</v>
          </cell>
        </row>
        <row r="1154">
          <cell r="A1154" t="str">
            <v xml:space="preserve">    Brunner Is. #1</v>
          </cell>
          <cell r="B1154">
            <v>334</v>
          </cell>
          <cell r="C1154">
            <v>74.44787843667504</v>
          </cell>
          <cell r="D1154">
            <v>75.741374394068998</v>
          </cell>
          <cell r="E1154">
            <v>72.435773614062199</v>
          </cell>
          <cell r="F1154">
            <v>66.533599467731207</v>
          </cell>
          <cell r="G1154">
            <v>51.50988345888868</v>
          </cell>
          <cell r="H1154">
            <v>69.860279441117768</v>
          </cell>
          <cell r="I1154">
            <v>74.44787843667504</v>
          </cell>
          <cell r="J1154">
            <v>76.459983259287881</v>
          </cell>
          <cell r="K1154">
            <v>64.87025948103792</v>
          </cell>
          <cell r="L1154">
            <v>73.119889253750557</v>
          </cell>
          <cell r="M1154">
            <v>40.460745176314035</v>
          </cell>
          <cell r="N1154">
            <v>66.359217049771431</v>
          </cell>
          <cell r="O1154">
            <v>67.19437836655456</v>
          </cell>
        </row>
        <row r="1155">
          <cell r="A1155" t="str">
            <v xml:space="preserve">    Brunner Is. #2</v>
          </cell>
          <cell r="B1155">
            <v>390</v>
          </cell>
          <cell r="C1155">
            <v>75.475599669148068</v>
          </cell>
          <cell r="D1155">
            <v>76.312576312576311</v>
          </cell>
          <cell r="E1155">
            <v>68.927488282326991</v>
          </cell>
          <cell r="F1155">
            <v>60.541310541310537</v>
          </cell>
          <cell r="G1155">
            <v>41.011855527984558</v>
          </cell>
          <cell r="H1155">
            <v>66.239316239316238</v>
          </cell>
          <cell r="I1155">
            <v>72.718500137854988</v>
          </cell>
          <cell r="J1155">
            <v>75.820237110559688</v>
          </cell>
          <cell r="K1155">
            <v>13.817663817663815</v>
          </cell>
          <cell r="L1155">
            <v>5.8933002481389583</v>
          </cell>
          <cell r="M1155">
            <v>57.90598290598291</v>
          </cell>
          <cell r="N1155">
            <v>66.066997518610421</v>
          </cell>
          <cell r="O1155">
            <v>56.638566912539517</v>
          </cell>
        </row>
        <row r="1156">
          <cell r="A1156" t="str">
            <v xml:space="preserve">    Brunner Is. #3</v>
          </cell>
          <cell r="B1156">
            <v>745</v>
          </cell>
          <cell r="C1156">
            <v>73.969834740564337</v>
          </cell>
          <cell r="D1156">
            <v>79.897730904442312</v>
          </cell>
          <cell r="E1156">
            <v>82.99054629429169</v>
          </cell>
          <cell r="F1156">
            <v>39.149888143176739</v>
          </cell>
          <cell r="G1156">
            <v>55.928411633109619</v>
          </cell>
          <cell r="H1156">
            <v>76.435495898583142</v>
          </cell>
          <cell r="I1156">
            <v>77.578119362055276</v>
          </cell>
          <cell r="J1156">
            <v>75.773977051309814</v>
          </cell>
          <cell r="K1156">
            <v>61.521252796420583</v>
          </cell>
          <cell r="L1156">
            <v>58.526376560583095</v>
          </cell>
          <cell r="M1156">
            <v>44.239373601789708</v>
          </cell>
          <cell r="N1156">
            <v>70.560005773255398</v>
          </cell>
          <cell r="O1156">
            <v>66.393919892127116</v>
          </cell>
        </row>
        <row r="1158">
          <cell r="A1158" t="str">
            <v xml:space="preserve">        TOTAL</v>
          </cell>
          <cell r="B1158">
            <v>1469</v>
          </cell>
          <cell r="C1158">
            <v>74.478286011257751</v>
          </cell>
          <cell r="D1158">
            <v>78.000907646925342</v>
          </cell>
          <cell r="E1158">
            <v>76.857199323656644</v>
          </cell>
          <cell r="F1158">
            <v>51.05513955071477</v>
          </cell>
          <cell r="G1158">
            <v>50.963642884853279</v>
          </cell>
          <cell r="H1158">
            <v>72.233567808789047</v>
          </cell>
          <cell r="I1158">
            <v>75.576246001595706</v>
          </cell>
          <cell r="J1158">
            <v>75.942232665041686</v>
          </cell>
          <cell r="K1158">
            <v>49.61803191891687</v>
          </cell>
          <cell r="L1158">
            <v>47.871055578734705</v>
          </cell>
          <cell r="M1158">
            <v>47.008547008547005</v>
          </cell>
          <cell r="N1158">
            <v>68.412057064640564</v>
          </cell>
          <cell r="O1158">
            <v>63.985999857014534</v>
          </cell>
        </row>
        <row r="1160">
          <cell r="A1160" t="str">
            <v xml:space="preserve">    Martins Creek #1</v>
          </cell>
          <cell r="B1160">
            <v>150</v>
          </cell>
          <cell r="C1160">
            <v>358.2437275985663</v>
          </cell>
          <cell r="D1160">
            <v>378.67063492063488</v>
          </cell>
          <cell r="E1160">
            <v>344.98207885304657</v>
          </cell>
          <cell r="F1160">
            <v>0</v>
          </cell>
          <cell r="G1160">
            <v>108.42293906810035</v>
          </cell>
          <cell r="H1160">
            <v>398.14814814814815</v>
          </cell>
          <cell r="I1160">
            <v>418.27956989247309</v>
          </cell>
          <cell r="J1160">
            <v>409.31899641577064</v>
          </cell>
          <cell r="K1160">
            <v>356.7592592592593</v>
          </cell>
          <cell r="L1160">
            <v>347.67025089605738</v>
          </cell>
          <cell r="M1160">
            <v>267.40740740740745</v>
          </cell>
          <cell r="N1160">
            <v>345.34050179211471</v>
          </cell>
          <cell r="O1160">
            <v>311.18721461187215</v>
          </cell>
        </row>
        <row r="1161">
          <cell r="A1161" t="str">
            <v xml:space="preserve">    Martins Creek #2</v>
          </cell>
          <cell r="B1161">
            <v>150</v>
          </cell>
          <cell r="C1161">
            <v>372.93906810035844</v>
          </cell>
          <cell r="D1161">
            <v>381.94444444444446</v>
          </cell>
          <cell r="E1161">
            <v>272.40143369175627</v>
          </cell>
          <cell r="F1161">
            <v>365.74074074074076</v>
          </cell>
          <cell r="G1161">
            <v>336.02150537634407</v>
          </cell>
          <cell r="H1161">
            <v>398.14814814814815</v>
          </cell>
          <cell r="I1161">
            <v>421.86379928315415</v>
          </cell>
          <cell r="J1161">
            <v>411.82795698924735</v>
          </cell>
          <cell r="K1161">
            <v>359.16666666666669</v>
          </cell>
          <cell r="L1161">
            <v>267.02508960573476</v>
          </cell>
          <cell r="M1161">
            <v>356.48148148148147</v>
          </cell>
          <cell r="N1161">
            <v>362.45519713261649</v>
          </cell>
          <cell r="O1161">
            <v>358.52359208523592</v>
          </cell>
        </row>
        <row r="1163">
          <cell r="A1163" t="str">
            <v xml:space="preserve">        TOTAL</v>
          </cell>
          <cell r="B1163">
            <v>300</v>
          </cell>
          <cell r="C1163">
            <v>55.555555555555557</v>
          </cell>
          <cell r="D1163">
            <v>58.035714285714285</v>
          </cell>
          <cell r="E1163">
            <v>41.666666666666671</v>
          </cell>
          <cell r="F1163">
            <v>45.370370370370374</v>
          </cell>
          <cell r="G1163">
            <v>27.598566308243729</v>
          </cell>
          <cell r="H1163">
            <v>40.833333333333336</v>
          </cell>
          <cell r="I1163">
            <v>40.90501792114695</v>
          </cell>
          <cell r="J1163">
            <v>44.220430107526887</v>
          </cell>
          <cell r="K1163">
            <v>16.168981481481481</v>
          </cell>
          <cell r="L1163">
            <v>60.08064516129032</v>
          </cell>
          <cell r="M1163">
            <v>34.768518518518512</v>
          </cell>
          <cell r="N1163">
            <v>42.11469534050179</v>
          </cell>
          <cell r="O1163">
            <v>334.85540334855403</v>
          </cell>
        </row>
        <row r="1165">
          <cell r="A1165" t="str">
            <v xml:space="preserve">    Sunbury #1,2,&amp;3</v>
          </cell>
          <cell r="B1165">
            <v>264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0</v>
          </cell>
        </row>
        <row r="1166">
          <cell r="A1166" t="str">
            <v xml:space="preserve">    Sunbury #4</v>
          </cell>
          <cell r="B1166">
            <v>134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0</v>
          </cell>
        </row>
        <row r="1168">
          <cell r="A1168" t="str">
            <v xml:space="preserve">        TOTAL</v>
          </cell>
          <cell r="B1168">
            <v>398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0</v>
          </cell>
        </row>
        <row r="1170">
          <cell r="A1170" t="str">
            <v xml:space="preserve">    Holtwood #17</v>
          </cell>
          <cell r="B1170">
            <v>73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0</v>
          </cell>
        </row>
        <row r="1172">
          <cell r="A1172" t="str">
            <v xml:space="preserve">    Keystone #1 (PL Share)</v>
          </cell>
          <cell r="B1172">
            <v>105</v>
          </cell>
          <cell r="C1172">
            <v>88.325652841781874</v>
          </cell>
          <cell r="D1172">
            <v>90.702947845804999</v>
          </cell>
          <cell r="E1172">
            <v>88.325652841781874</v>
          </cell>
          <cell r="F1172">
            <v>87.301587301587304</v>
          </cell>
          <cell r="G1172">
            <v>88.325652841781874</v>
          </cell>
          <cell r="H1172">
            <v>87.301587301587304</v>
          </cell>
          <cell r="I1172">
            <v>88.325652841781874</v>
          </cell>
          <cell r="J1172">
            <v>88.325652841781874</v>
          </cell>
          <cell r="K1172">
            <v>87.301587301587304</v>
          </cell>
          <cell r="L1172">
            <v>88.325652841781874</v>
          </cell>
          <cell r="M1172">
            <v>87.301587301587304</v>
          </cell>
          <cell r="N1172">
            <v>88.325652841781874</v>
          </cell>
          <cell r="O1172">
            <v>88.171341595999124</v>
          </cell>
        </row>
        <row r="1173">
          <cell r="A1173" t="str">
            <v xml:space="preserve">    Keystone #2 (PL Share)</v>
          </cell>
          <cell r="B1173">
            <v>105</v>
          </cell>
          <cell r="C1173">
            <v>88.325652841781874</v>
          </cell>
          <cell r="D1173">
            <v>90.702947845804999</v>
          </cell>
          <cell r="E1173">
            <v>88.325652841781874</v>
          </cell>
          <cell r="F1173">
            <v>64.417989417989418</v>
          </cell>
          <cell r="G1173">
            <v>0</v>
          </cell>
          <cell r="H1173">
            <v>87.301587301587304</v>
          </cell>
          <cell r="I1173">
            <v>88.325652841781874</v>
          </cell>
          <cell r="J1173">
            <v>88.325652841781874</v>
          </cell>
          <cell r="K1173">
            <v>87.301587301587304</v>
          </cell>
          <cell r="L1173">
            <v>88.325652841781874</v>
          </cell>
          <cell r="M1173">
            <v>87.301587301587304</v>
          </cell>
          <cell r="N1173">
            <v>88.325652841781874</v>
          </cell>
          <cell r="O1173">
            <v>78.821482931071969</v>
          </cell>
        </row>
        <row r="1175">
          <cell r="A1175" t="str">
            <v xml:space="preserve">        TOTAL</v>
          </cell>
          <cell r="B1175">
            <v>210</v>
          </cell>
          <cell r="C1175">
            <v>88.325652841781874</v>
          </cell>
          <cell r="D1175">
            <v>90.702947845804999</v>
          </cell>
          <cell r="E1175">
            <v>88.325652841781874</v>
          </cell>
          <cell r="F1175">
            <v>75.859788359788368</v>
          </cell>
          <cell r="G1175">
            <v>44.162826420890937</v>
          </cell>
          <cell r="H1175">
            <v>87.301587301587304</v>
          </cell>
          <cell r="I1175">
            <v>88.325652841781874</v>
          </cell>
          <cell r="J1175">
            <v>88.325652841781874</v>
          </cell>
          <cell r="K1175">
            <v>87.301587301587304</v>
          </cell>
          <cell r="L1175">
            <v>88.325652841781874</v>
          </cell>
          <cell r="M1175">
            <v>87.301587301587304</v>
          </cell>
          <cell r="N1175">
            <v>88.325652841781874</v>
          </cell>
          <cell r="O1175">
            <v>83.496412263535547</v>
          </cell>
        </row>
        <row r="1177">
          <cell r="A1177" t="str">
            <v xml:space="preserve">    Conemaugh #1 (PL Share)</v>
          </cell>
          <cell r="B1177">
            <v>97</v>
          </cell>
          <cell r="C1177">
            <v>116.94934042789048</v>
          </cell>
          <cell r="D1177">
            <v>121.0419734904271</v>
          </cell>
          <cell r="E1177">
            <v>116.94934042789048</v>
          </cell>
          <cell r="F1177">
            <v>116.83848797250859</v>
          </cell>
          <cell r="G1177">
            <v>116.94934042789048</v>
          </cell>
          <cell r="H1177">
            <v>116.83848797250859</v>
          </cell>
          <cell r="I1177">
            <v>116.94934042789048</v>
          </cell>
          <cell r="J1177">
            <v>116.94934042789048</v>
          </cell>
          <cell r="K1177">
            <v>31.214203894616265</v>
          </cell>
          <cell r="L1177">
            <v>0</v>
          </cell>
          <cell r="M1177">
            <v>38.946162657502867</v>
          </cell>
          <cell r="N1177">
            <v>116.94934042789048</v>
          </cell>
          <cell r="O1177">
            <v>93.913289083462786</v>
          </cell>
        </row>
        <row r="1178">
          <cell r="A1178" t="str">
            <v xml:space="preserve">    Conemaugh #2 (PL Share)</v>
          </cell>
          <cell r="B1178">
            <v>97</v>
          </cell>
          <cell r="C1178">
            <v>116.53364372020839</v>
          </cell>
          <cell r="D1178">
            <v>121.0419734904271</v>
          </cell>
          <cell r="E1178">
            <v>116.94934042789048</v>
          </cell>
          <cell r="F1178">
            <v>116.83848797250859</v>
          </cell>
          <cell r="G1178">
            <v>116.94934042789048</v>
          </cell>
          <cell r="H1178">
            <v>116.83848797250859</v>
          </cell>
          <cell r="I1178">
            <v>116.94934042789048</v>
          </cell>
          <cell r="J1178">
            <v>116.94934042789048</v>
          </cell>
          <cell r="K1178">
            <v>116.83848797250859</v>
          </cell>
          <cell r="L1178">
            <v>116.94934042789048</v>
          </cell>
          <cell r="M1178">
            <v>116.83848797250859</v>
          </cell>
          <cell r="N1178">
            <v>89.374792151646162</v>
          </cell>
          <cell r="O1178">
            <v>114.86136609706726</v>
          </cell>
        </row>
        <row r="1179">
          <cell r="B1179" t="str">
            <v xml:space="preserve"> --------</v>
          </cell>
          <cell r="C1179" t="str">
            <v xml:space="preserve"> --------</v>
          </cell>
          <cell r="D1179" t="str">
            <v xml:space="preserve"> --------</v>
          </cell>
          <cell r="E1179" t="str">
            <v xml:space="preserve"> --------</v>
          </cell>
          <cell r="F1179" t="str">
            <v xml:space="preserve"> --------</v>
          </cell>
          <cell r="G1179" t="str">
            <v xml:space="preserve"> --------</v>
          </cell>
          <cell r="H1179" t="str">
            <v xml:space="preserve"> --------</v>
          </cell>
          <cell r="I1179" t="str">
            <v xml:space="preserve"> --------</v>
          </cell>
          <cell r="J1179" t="str">
            <v xml:space="preserve"> --------</v>
          </cell>
          <cell r="K1179" t="str">
            <v xml:space="preserve"> --------</v>
          </cell>
          <cell r="L1179" t="str">
            <v xml:space="preserve"> --------</v>
          </cell>
          <cell r="M1179" t="str">
            <v xml:space="preserve"> --------</v>
          </cell>
          <cell r="N1179" t="str">
            <v xml:space="preserve"> --------</v>
          </cell>
          <cell r="O1179" t="str">
            <v xml:space="preserve">  --------</v>
          </cell>
        </row>
        <row r="1180">
          <cell r="A1180" t="str">
            <v xml:space="preserve">        TOTAL</v>
          </cell>
          <cell r="B1180">
            <v>194</v>
          </cell>
          <cell r="C1180">
            <v>116.74149207404943</v>
          </cell>
          <cell r="D1180">
            <v>121.0419734904271</v>
          </cell>
          <cell r="E1180">
            <v>116.94934042789048</v>
          </cell>
          <cell r="F1180">
            <v>116.83848797250859</v>
          </cell>
          <cell r="G1180">
            <v>116.94934042789048</v>
          </cell>
          <cell r="H1180">
            <v>116.83848797250859</v>
          </cell>
          <cell r="I1180">
            <v>116.94934042789048</v>
          </cell>
          <cell r="J1180">
            <v>116.94934042789048</v>
          </cell>
          <cell r="K1180">
            <v>74.026345933562425</v>
          </cell>
          <cell r="L1180">
            <v>58.474670213945238</v>
          </cell>
          <cell r="M1180">
            <v>77.892325315005735</v>
          </cell>
          <cell r="N1180">
            <v>103.16206628976832</v>
          </cell>
          <cell r="O1180">
            <v>104.38732759026502</v>
          </cell>
        </row>
        <row r="1182">
          <cell r="A1182" t="str">
            <v xml:space="preserve">    Montour #1</v>
          </cell>
          <cell r="B1182">
            <v>770</v>
          </cell>
          <cell r="C1182">
            <v>69.787739142577863</v>
          </cell>
          <cell r="D1182">
            <v>73.767006802721085</v>
          </cell>
          <cell r="E1182">
            <v>67.204301075268816</v>
          </cell>
          <cell r="F1182">
            <v>0</v>
          </cell>
          <cell r="G1182">
            <v>21.121351766513058</v>
          </cell>
          <cell r="H1182">
            <v>77.561327561327573</v>
          </cell>
          <cell r="I1182">
            <v>81.483033095936321</v>
          </cell>
          <cell r="J1182">
            <v>79.737466834241033</v>
          </cell>
          <cell r="K1182">
            <v>69.498556998556992</v>
          </cell>
          <cell r="L1182">
            <v>67.727970953777401</v>
          </cell>
          <cell r="M1182">
            <v>52.092352092352094</v>
          </cell>
          <cell r="N1182">
            <v>67.274123725736629</v>
          </cell>
          <cell r="O1182">
            <v>60.620885963351718</v>
          </cell>
        </row>
        <row r="1183">
          <cell r="A1183" t="str">
            <v xml:space="preserve">    Montour #2</v>
          </cell>
          <cell r="B1183">
            <v>755</v>
          </cell>
          <cell r="C1183">
            <v>74.093854589475185</v>
          </cell>
          <cell r="D1183">
            <v>75.883002207505513</v>
          </cell>
          <cell r="E1183">
            <v>54.119490137435022</v>
          </cell>
          <cell r="F1183">
            <v>72.663723325974985</v>
          </cell>
          <cell r="G1183">
            <v>66.759239478743865</v>
          </cell>
          <cell r="H1183">
            <v>79.102281089036055</v>
          </cell>
          <cell r="I1183">
            <v>83.813999857580285</v>
          </cell>
          <cell r="J1183">
            <v>81.820123905148478</v>
          </cell>
          <cell r="K1183">
            <v>71.357615894039739</v>
          </cell>
          <cell r="L1183">
            <v>53.051342305775123</v>
          </cell>
          <cell r="M1183">
            <v>70.824135393671824</v>
          </cell>
          <cell r="N1183">
            <v>72.010966317738379</v>
          </cell>
          <cell r="O1183">
            <v>71.229852732166066</v>
          </cell>
        </row>
        <row r="1184">
          <cell r="B1184" t="str">
            <v xml:space="preserve"> --------</v>
          </cell>
          <cell r="C1184" t="str">
            <v xml:space="preserve"> --------</v>
          </cell>
          <cell r="D1184" t="str">
            <v xml:space="preserve"> --------</v>
          </cell>
          <cell r="E1184" t="str">
            <v xml:space="preserve"> --------</v>
          </cell>
          <cell r="F1184" t="str">
            <v xml:space="preserve"> --------</v>
          </cell>
          <cell r="G1184" t="str">
            <v xml:space="preserve"> --------</v>
          </cell>
          <cell r="H1184" t="str">
            <v xml:space="preserve"> --------</v>
          </cell>
          <cell r="I1184" t="str">
            <v xml:space="preserve"> --------</v>
          </cell>
          <cell r="J1184" t="str">
            <v xml:space="preserve"> --------</v>
          </cell>
          <cell r="K1184" t="str">
            <v xml:space="preserve"> --------</v>
          </cell>
          <cell r="L1184" t="str">
            <v xml:space="preserve"> --------</v>
          </cell>
          <cell r="M1184" t="str">
            <v xml:space="preserve"> --------</v>
          </cell>
          <cell r="N1184" t="str">
            <v xml:space="preserve"> --------</v>
          </cell>
          <cell r="O1184" t="str">
            <v xml:space="preserve">  --------</v>
          </cell>
        </row>
        <row r="1185">
          <cell r="A1185" t="str">
            <v xml:space="preserve">        TOTAL</v>
          </cell>
          <cell r="B1185">
            <v>1525</v>
          </cell>
          <cell r="C1185">
            <v>71.919619249074557</v>
          </cell>
          <cell r="D1185">
            <v>74.814597970335683</v>
          </cell>
          <cell r="E1185">
            <v>60.726247135554381</v>
          </cell>
          <cell r="F1185">
            <v>35.974499089253186</v>
          </cell>
          <cell r="G1185">
            <v>43.715846994535518</v>
          </cell>
          <cell r="H1185">
            <v>78.32422586520947</v>
          </cell>
          <cell r="I1185">
            <v>82.637052705799405</v>
          </cell>
          <cell r="J1185">
            <v>80.768552793936195</v>
          </cell>
          <cell r="K1185">
            <v>70.418943533697629</v>
          </cell>
          <cell r="L1185">
            <v>60.461836770668079</v>
          </cell>
          <cell r="M1185">
            <v>61.366120218579233</v>
          </cell>
          <cell r="N1185">
            <v>69.619249074563726</v>
          </cell>
          <cell r="O1185">
            <v>65.873194101354898</v>
          </cell>
        </row>
        <row r="1186">
          <cell r="B1186" t="str">
            <v xml:space="preserve"> =========</v>
          </cell>
          <cell r="C1186" t="str">
            <v xml:space="preserve"> =========</v>
          </cell>
          <cell r="D1186" t="str">
            <v xml:space="preserve"> =========</v>
          </cell>
          <cell r="E1186" t="str">
            <v xml:space="preserve"> =========</v>
          </cell>
          <cell r="F1186" t="str">
            <v xml:space="preserve"> =========</v>
          </cell>
          <cell r="G1186" t="str">
            <v xml:space="preserve"> =========</v>
          </cell>
          <cell r="H1186" t="str">
            <v xml:space="preserve"> =========</v>
          </cell>
          <cell r="I1186" t="str">
            <v xml:space="preserve"> =========</v>
          </cell>
          <cell r="J1186" t="str">
            <v xml:space="preserve"> =========</v>
          </cell>
          <cell r="K1186" t="str">
            <v xml:space="preserve"> =========</v>
          </cell>
          <cell r="L1186" t="str">
            <v xml:space="preserve"> =========</v>
          </cell>
          <cell r="M1186" t="str">
            <v xml:space="preserve"> =========</v>
          </cell>
          <cell r="N1186" t="str">
            <v xml:space="preserve"> =========</v>
          </cell>
          <cell r="O1186" t="str">
            <v xml:space="preserve"> =========</v>
          </cell>
        </row>
        <row r="1187">
          <cell r="A1187" t="str">
            <v xml:space="preserve"> TOTAL COAL FIRED</v>
          </cell>
          <cell r="B1187">
            <v>4169</v>
          </cell>
          <cell r="C1187">
            <v>66.430540832617609</v>
          </cell>
          <cell r="D1187">
            <v>69.229088853099398</v>
          </cell>
          <cell r="E1187">
            <v>62.184531501069081</v>
          </cell>
          <cell r="F1187">
            <v>43.672210228938468</v>
          </cell>
          <cell r="G1187">
            <v>43.601389673395808</v>
          </cell>
          <cell r="H1187">
            <v>66.875882838943525</v>
          </cell>
          <cell r="I1187">
            <v>69.693229855796872</v>
          </cell>
          <cell r="J1187">
            <v>69.377277756714307</v>
          </cell>
          <cell r="K1187">
            <v>52.247408118120518</v>
          </cell>
          <cell r="L1187">
            <v>50.478183829958454</v>
          </cell>
          <cell r="M1187">
            <v>49.535593401028756</v>
          </cell>
          <cell r="N1187">
            <v>61.852459396931273</v>
          </cell>
          <cell r="O1187">
            <v>79.801886286145503</v>
          </cell>
        </row>
        <row r="1189">
          <cell r="A1189" t="str">
            <v xml:space="preserve">    Martins Creek #3</v>
          </cell>
          <cell r="B1189">
            <v>820</v>
          </cell>
          <cell r="C1189">
            <v>7.8514293207448205</v>
          </cell>
          <cell r="D1189">
            <v>8.6926538908246229</v>
          </cell>
          <cell r="E1189">
            <v>2.8520849724626274</v>
          </cell>
          <cell r="F1189">
            <v>2.0155826558265586</v>
          </cell>
          <cell r="G1189">
            <v>5.9992132179386308</v>
          </cell>
          <cell r="H1189">
            <v>21.189024390243901</v>
          </cell>
          <cell r="I1189">
            <v>32.815368476265405</v>
          </cell>
          <cell r="J1189">
            <v>32.815368476265405</v>
          </cell>
          <cell r="K1189">
            <v>12.398373983739839</v>
          </cell>
          <cell r="L1189">
            <v>0</v>
          </cell>
          <cell r="M1189">
            <v>2.9471544715447151</v>
          </cell>
          <cell r="N1189">
            <v>6.6056910569105689</v>
          </cell>
          <cell r="O1189">
            <v>11.387682369974385</v>
          </cell>
        </row>
        <row r="1190">
          <cell r="A1190" t="str">
            <v xml:space="preserve">    Martins Creek #4</v>
          </cell>
          <cell r="B1190">
            <v>820</v>
          </cell>
          <cell r="C1190">
            <v>7.8514293207448205</v>
          </cell>
          <cell r="D1190">
            <v>8.6926538908246229</v>
          </cell>
          <cell r="E1190">
            <v>2.8520849724626274</v>
          </cell>
          <cell r="F1190">
            <v>2.0155826558265586</v>
          </cell>
          <cell r="G1190">
            <v>5.9992132179386308</v>
          </cell>
          <cell r="H1190">
            <v>21.189024390243901</v>
          </cell>
          <cell r="I1190">
            <v>32.815368476265405</v>
          </cell>
          <cell r="J1190">
            <v>32.815368476265405</v>
          </cell>
          <cell r="K1190">
            <v>12.398373983739839</v>
          </cell>
          <cell r="L1190">
            <v>5.2943876212955674</v>
          </cell>
          <cell r="M1190">
            <v>2.9471544715447151</v>
          </cell>
          <cell r="N1190">
            <v>6.6056910569105689</v>
          </cell>
          <cell r="O1190">
            <v>11.833166276868248</v>
          </cell>
        </row>
        <row r="1191">
          <cell r="B1191" t="str">
            <v xml:space="preserve"> --------</v>
          </cell>
          <cell r="C1191" t="str">
            <v xml:space="preserve"> --------</v>
          </cell>
          <cell r="D1191" t="str">
            <v xml:space="preserve"> --------</v>
          </cell>
          <cell r="E1191" t="str">
            <v xml:space="preserve"> --------</v>
          </cell>
          <cell r="F1191" t="str">
            <v xml:space="preserve"> --------</v>
          </cell>
          <cell r="G1191" t="str">
            <v xml:space="preserve"> --------</v>
          </cell>
          <cell r="H1191" t="str">
            <v xml:space="preserve"> --------</v>
          </cell>
          <cell r="I1191" t="str">
            <v xml:space="preserve"> --------</v>
          </cell>
          <cell r="J1191" t="str">
            <v xml:space="preserve"> --------</v>
          </cell>
          <cell r="K1191" t="str">
            <v xml:space="preserve"> --------</v>
          </cell>
          <cell r="L1191" t="str">
            <v xml:space="preserve"> --------</v>
          </cell>
          <cell r="M1191" t="str">
            <v xml:space="preserve"> --------</v>
          </cell>
          <cell r="N1191" t="str">
            <v xml:space="preserve"> --------</v>
          </cell>
          <cell r="O1191" t="str">
            <v xml:space="preserve">  --------</v>
          </cell>
        </row>
        <row r="1192">
          <cell r="A1192" t="str">
            <v xml:space="preserve"> TOTAL HEAVY OIL FIRED</v>
          </cell>
          <cell r="B1192">
            <v>1640</v>
          </cell>
          <cell r="C1192">
            <v>7.8514293207448205</v>
          </cell>
          <cell r="D1192">
            <v>8.6926538908246229</v>
          </cell>
          <cell r="E1192">
            <v>2.8520849724626274</v>
          </cell>
          <cell r="F1192">
            <v>2.0155826558265586</v>
          </cell>
          <cell r="G1192">
            <v>5.9992132179386308</v>
          </cell>
          <cell r="H1192">
            <v>21.189024390243901</v>
          </cell>
          <cell r="I1192">
            <v>32.815368476265405</v>
          </cell>
          <cell r="J1192">
            <v>32.815368476265405</v>
          </cell>
          <cell r="K1192">
            <v>12.398373983739839</v>
          </cell>
          <cell r="L1192">
            <v>2.6471938106477837</v>
          </cell>
          <cell r="M1192">
            <v>2.9471544715447151</v>
          </cell>
          <cell r="N1192">
            <v>6.6056910569105689</v>
          </cell>
          <cell r="O1192">
            <v>11.610424323421316</v>
          </cell>
        </row>
        <row r="1193">
          <cell r="B1193">
            <v>990</v>
          </cell>
        </row>
        <row r="1194">
          <cell r="A1194" t="str">
            <v xml:space="preserve">    Susquehanna #1 (PL Share)</v>
          </cell>
          <cell r="B1194">
            <v>990</v>
          </cell>
          <cell r="C1194">
            <v>96.814923427826656</v>
          </cell>
          <cell r="D1194">
            <v>87.447051156728591</v>
          </cell>
          <cell r="E1194">
            <v>96.814923427826656</v>
          </cell>
          <cell r="F1194">
            <v>93.692299337460625</v>
          </cell>
          <cell r="G1194">
            <v>60.714673617899422</v>
          </cell>
          <cell r="H1194">
            <v>96.815375982042653</v>
          </cell>
          <cell r="I1194">
            <v>96.814923427826656</v>
          </cell>
          <cell r="J1194">
            <v>96.814923427826656</v>
          </cell>
          <cell r="K1194">
            <v>96.815375982042653</v>
          </cell>
          <cell r="L1194">
            <v>96.814923427826656</v>
          </cell>
          <cell r="M1194">
            <v>96.815375982042653</v>
          </cell>
          <cell r="N1194">
            <v>96.814923427826656</v>
          </cell>
          <cell r="O1194">
            <v>93.745675937456767</v>
          </cell>
        </row>
        <row r="1195">
          <cell r="A1195" t="str">
            <v xml:space="preserve">    Susquehanna #2 (PL Share)</v>
          </cell>
          <cell r="B1195">
            <v>990</v>
          </cell>
          <cell r="C1195">
            <v>97.072879330943849</v>
          </cell>
          <cell r="D1195">
            <v>95.719095719095719</v>
          </cell>
          <cell r="E1195">
            <v>23.922015857499726</v>
          </cell>
          <cell r="F1195">
            <v>5.808080808080808</v>
          </cell>
          <cell r="G1195">
            <v>96.516237645269896</v>
          </cell>
          <cell r="H1195">
            <v>98.035914702581366</v>
          </cell>
          <cell r="I1195">
            <v>98.036819811013373</v>
          </cell>
          <cell r="J1195">
            <v>98.036819811013373</v>
          </cell>
          <cell r="K1195">
            <v>98.035914702581366</v>
          </cell>
          <cell r="L1195">
            <v>98.036819811013373</v>
          </cell>
          <cell r="M1195">
            <v>98.035914702581366</v>
          </cell>
          <cell r="N1195">
            <v>98.036819811013373</v>
          </cell>
          <cell r="O1195">
            <v>83.771505004381709</v>
          </cell>
        </row>
        <row r="1196">
          <cell r="B1196" t="str">
            <v xml:space="preserve"> --------</v>
          </cell>
          <cell r="C1196" t="str">
            <v xml:space="preserve"> --------</v>
          </cell>
          <cell r="D1196" t="str">
            <v xml:space="preserve"> --------</v>
          </cell>
          <cell r="E1196" t="str">
            <v xml:space="preserve"> --------</v>
          </cell>
          <cell r="F1196" t="str">
            <v xml:space="preserve"> --------</v>
          </cell>
          <cell r="G1196" t="str">
            <v xml:space="preserve"> --------</v>
          </cell>
          <cell r="H1196" t="str">
            <v xml:space="preserve"> --------</v>
          </cell>
          <cell r="I1196" t="str">
            <v xml:space="preserve"> --------</v>
          </cell>
          <cell r="J1196" t="str">
            <v xml:space="preserve"> --------</v>
          </cell>
          <cell r="K1196" t="str">
            <v xml:space="preserve"> --------</v>
          </cell>
          <cell r="L1196" t="str">
            <v xml:space="preserve"> --------</v>
          </cell>
          <cell r="M1196" t="str">
            <v xml:space="preserve"> --------</v>
          </cell>
          <cell r="N1196" t="str">
            <v xml:space="preserve"> --------</v>
          </cell>
          <cell r="O1196" t="str">
            <v xml:space="preserve">  --------</v>
          </cell>
        </row>
        <row r="1197">
          <cell r="A1197" t="str">
            <v xml:space="preserve"> TOTAL PL SHARE NUCLEAR</v>
          </cell>
          <cell r="B1197">
            <v>1980</v>
          </cell>
          <cell r="C1197">
            <v>96.943901379385238</v>
          </cell>
          <cell r="D1197">
            <v>96.267736892736906</v>
          </cell>
          <cell r="E1197">
            <v>60.368469642663193</v>
          </cell>
          <cell r="F1197">
            <v>51.311728395061728</v>
          </cell>
          <cell r="G1197">
            <v>78.615455631584652</v>
          </cell>
          <cell r="H1197">
            <v>97.425645342312023</v>
          </cell>
          <cell r="I1197">
            <v>97.425871619420008</v>
          </cell>
          <cell r="J1197">
            <v>97.425871619420008</v>
          </cell>
          <cell r="K1197">
            <v>97.425645342312023</v>
          </cell>
          <cell r="L1197">
            <v>97.425871619420008</v>
          </cell>
          <cell r="M1197">
            <v>97.425645342312023</v>
          </cell>
          <cell r="N1197">
            <v>97.425871619420008</v>
          </cell>
          <cell r="O1197">
            <v>88.758590470919245</v>
          </cell>
        </row>
        <row r="1199">
          <cell r="A1199" t="str">
            <v xml:space="preserve"> COMBUSTION TURBINES</v>
          </cell>
          <cell r="B1199">
            <v>486</v>
          </cell>
          <cell r="C1199">
            <v>0.13828045488738439</v>
          </cell>
          <cell r="D1199">
            <v>0.27557319223985893</v>
          </cell>
          <cell r="E1199">
            <v>2.7656090977476882E-2</v>
          </cell>
          <cell r="F1199">
            <v>5.7155921353452217E-2</v>
          </cell>
          <cell r="G1199">
            <v>0.13828045488738439</v>
          </cell>
          <cell r="H1199">
            <v>0.14288980338363055</v>
          </cell>
          <cell r="I1199">
            <v>1.3828045488738439</v>
          </cell>
          <cell r="J1199">
            <v>0.44249745563963011</v>
          </cell>
          <cell r="K1199">
            <v>0.68587105624142664</v>
          </cell>
          <cell r="L1199">
            <v>5.5312181954953764E-2</v>
          </cell>
          <cell r="M1199">
            <v>5.7155921353452217E-2</v>
          </cell>
          <cell r="N1199">
            <v>5.5312181954953764E-2</v>
          </cell>
          <cell r="O1199">
            <v>0.28186481763346299</v>
          </cell>
        </row>
        <row r="1200">
          <cell r="A1200" t="str">
            <v xml:space="preserve"> </v>
          </cell>
        </row>
        <row r="1201">
          <cell r="A1201" t="str">
            <v xml:space="preserve"> DIESELS</v>
          </cell>
          <cell r="B1201">
            <v>22</v>
          </cell>
          <cell r="C1201">
            <v>0.6109481915933529</v>
          </cell>
          <cell r="D1201">
            <v>0.67640692640692646</v>
          </cell>
          <cell r="E1201">
            <v>0.6109481915933529</v>
          </cell>
          <cell r="F1201">
            <v>0.63131313131313127</v>
          </cell>
          <cell r="G1201">
            <v>1.2218963831867058</v>
          </cell>
          <cell r="H1201">
            <v>1.2626262626262625</v>
          </cell>
          <cell r="I1201">
            <v>0.6109481915933529</v>
          </cell>
          <cell r="J1201">
            <v>0.6109481915933529</v>
          </cell>
          <cell r="K1201">
            <v>0.63131313131313127</v>
          </cell>
          <cell r="L1201">
            <v>0.6109481915933529</v>
          </cell>
          <cell r="M1201">
            <v>0.63131313131313127</v>
          </cell>
          <cell r="N1201">
            <v>0.6109481915933529</v>
          </cell>
          <cell r="O1201">
            <v>0.51888750518887505</v>
          </cell>
        </row>
        <row r="1203">
          <cell r="A1203" t="str">
            <v xml:space="preserve">    Holtwood Hydro</v>
          </cell>
          <cell r="B1203">
            <v>102</v>
          </cell>
          <cell r="C1203">
            <v>69.839763862534255</v>
          </cell>
          <cell r="D1203">
            <v>75.863678804855283</v>
          </cell>
          <cell r="E1203">
            <v>92.241197554290522</v>
          </cell>
          <cell r="F1203">
            <v>91.230936819172115</v>
          </cell>
          <cell r="G1203">
            <v>85.652540586126918</v>
          </cell>
          <cell r="H1203">
            <v>65.359477124183002</v>
          </cell>
          <cell r="I1203">
            <v>47.438330170777988</v>
          </cell>
          <cell r="J1203">
            <v>36.896479021716218</v>
          </cell>
          <cell r="K1203">
            <v>34.449891067538132</v>
          </cell>
          <cell r="L1203">
            <v>40.849673202614383</v>
          </cell>
          <cell r="M1203">
            <v>61.274509803921568</v>
          </cell>
          <cell r="N1203">
            <v>71.157495256166982</v>
          </cell>
          <cell r="O1203">
            <v>64.240307995344253</v>
          </cell>
        </row>
        <row r="1204">
          <cell r="A1204" t="str">
            <v xml:space="preserve">    Wallenpaupack</v>
          </cell>
          <cell r="B1204">
            <v>44</v>
          </cell>
          <cell r="C1204">
            <v>25.048875855327466</v>
          </cell>
          <cell r="D1204">
            <v>25.027056277056275</v>
          </cell>
          <cell r="E1204">
            <v>22.299608993157378</v>
          </cell>
          <cell r="F1204">
            <v>26.199494949494952</v>
          </cell>
          <cell r="G1204">
            <v>18.939393939393938</v>
          </cell>
          <cell r="H1204">
            <v>21.1489898989899</v>
          </cell>
          <cell r="I1204">
            <v>19.244868035190613</v>
          </cell>
          <cell r="J1204">
            <v>17.412023460410559</v>
          </cell>
          <cell r="K1204">
            <v>18.623737373737374</v>
          </cell>
          <cell r="L1204">
            <v>15.579178885630498</v>
          </cell>
          <cell r="M1204">
            <v>14.835858585858587</v>
          </cell>
          <cell r="N1204">
            <v>20.161290322580644</v>
          </cell>
          <cell r="O1204">
            <v>20.236612702366127</v>
          </cell>
        </row>
        <row r="1205">
          <cell r="B1205" t="str">
            <v xml:space="preserve"> --------</v>
          </cell>
          <cell r="C1205" t="str">
            <v xml:space="preserve"> --------</v>
          </cell>
          <cell r="D1205" t="str">
            <v xml:space="preserve"> --------</v>
          </cell>
          <cell r="E1205" t="str">
            <v xml:space="preserve"> --------</v>
          </cell>
          <cell r="F1205" t="str">
            <v xml:space="preserve"> --------</v>
          </cell>
          <cell r="G1205" t="str">
            <v xml:space="preserve"> --------</v>
          </cell>
          <cell r="H1205" t="str">
            <v xml:space="preserve"> --------</v>
          </cell>
          <cell r="I1205" t="str">
            <v xml:space="preserve"> --------</v>
          </cell>
          <cell r="J1205" t="str">
            <v xml:space="preserve"> --------</v>
          </cell>
          <cell r="K1205" t="str">
            <v xml:space="preserve"> --------</v>
          </cell>
          <cell r="L1205" t="str">
            <v xml:space="preserve"> --------</v>
          </cell>
          <cell r="M1205" t="str">
            <v xml:space="preserve"> --------</v>
          </cell>
          <cell r="N1205" t="str">
            <v xml:space="preserve"> --------</v>
          </cell>
          <cell r="O1205" t="str">
            <v xml:space="preserve">  --------</v>
          </cell>
        </row>
        <row r="1206">
          <cell r="A1206" t="str">
            <v xml:space="preserve"> TOTAL HYDRO</v>
          </cell>
          <cell r="B1206">
            <v>146</v>
          </cell>
          <cell r="C1206">
            <v>56.341140079540438</v>
          </cell>
          <cell r="D1206">
            <v>60.543052837573377</v>
          </cell>
          <cell r="E1206">
            <v>71.162910590661369</v>
          </cell>
          <cell r="F1206">
            <v>71.632420091324192</v>
          </cell>
          <cell r="G1206">
            <v>65.54720871998822</v>
          </cell>
          <cell r="H1206">
            <v>52.035768645357685</v>
          </cell>
          <cell r="I1206">
            <v>38.941670349094117</v>
          </cell>
          <cell r="J1206">
            <v>31.02445131830903</v>
          </cell>
          <cell r="K1206">
            <v>29.680365296803657</v>
          </cell>
          <cell r="L1206">
            <v>33.233907792016495</v>
          </cell>
          <cell r="M1206">
            <v>47.279299847793006</v>
          </cell>
          <cell r="N1206">
            <v>55.788775961113565</v>
          </cell>
          <cell r="O1206">
            <v>50.978920372802897</v>
          </cell>
        </row>
        <row r="1207">
          <cell r="B1207" t="str">
            <v xml:space="preserve"> =========</v>
          </cell>
          <cell r="C1207" t="str">
            <v xml:space="preserve"> =========</v>
          </cell>
          <cell r="D1207" t="str">
            <v xml:space="preserve"> =========</v>
          </cell>
          <cell r="E1207" t="str">
            <v xml:space="preserve"> =========</v>
          </cell>
          <cell r="F1207" t="str">
            <v xml:space="preserve"> =========</v>
          </cell>
          <cell r="G1207" t="str">
            <v xml:space="preserve"> =========</v>
          </cell>
          <cell r="H1207" t="str">
            <v xml:space="preserve"> =========</v>
          </cell>
          <cell r="I1207" t="str">
            <v xml:space="preserve"> =========</v>
          </cell>
          <cell r="J1207" t="str">
            <v xml:space="preserve"> =========</v>
          </cell>
          <cell r="K1207" t="str">
            <v xml:space="preserve"> =========</v>
          </cell>
          <cell r="L1207" t="str">
            <v xml:space="preserve"> =========</v>
          </cell>
          <cell r="M1207" t="str">
            <v xml:space="preserve"> =========</v>
          </cell>
          <cell r="N1207" t="str">
            <v xml:space="preserve"> =========</v>
          </cell>
          <cell r="O1207" t="str">
            <v xml:space="preserve"> =========</v>
          </cell>
        </row>
        <row r="1208">
          <cell r="A1208" t="str">
            <v>TOTAL PP&amp;L GENERATION</v>
          </cell>
          <cell r="B1208">
            <v>8443</v>
          </cell>
          <cell r="C1208">
            <v>58.045794760309164</v>
          </cell>
          <cell r="D1208">
            <v>59.513234406637224</v>
          </cell>
          <cell r="E1208">
            <v>46.650594307939762</v>
          </cell>
          <cell r="F1208">
            <v>35.233000381644224</v>
          </cell>
          <cell r="G1208">
            <v>42.27590712672837</v>
          </cell>
          <cell r="H1208">
            <v>60.896929737981488</v>
          </cell>
          <cell r="I1208">
            <v>64.389727954314765</v>
          </cell>
          <cell r="J1208">
            <v>64.042682173563634</v>
          </cell>
          <cell r="K1208">
            <v>51.609156829457675</v>
          </cell>
          <cell r="L1208">
            <v>48.866593054754269</v>
          </cell>
          <cell r="M1208">
            <v>48.702409622698617</v>
          </cell>
          <cell r="N1208">
            <v>55.641945545014707</v>
          </cell>
          <cell r="O1208">
            <v>63.374214515063954</v>
          </cell>
        </row>
        <row r="1214">
          <cell r="A1214" t="str">
            <v xml:space="preserve">         </v>
          </cell>
          <cell r="B1214" t="str">
            <v xml:space="preserve"> </v>
          </cell>
          <cell r="F1214" t="str">
            <v>QUARTERLY SUMMARY SHEET</v>
          </cell>
          <cell r="L1214" t="str">
            <v>CASE:2001 FORECAST</v>
          </cell>
          <cell r="P1214" t="str">
            <v>1A</v>
          </cell>
        </row>
        <row r="1215">
          <cell r="F1215" t="str">
            <v xml:space="preserve">                                   TOTAL GENERATION</v>
          </cell>
          <cell r="L1215">
            <v>36851</v>
          </cell>
        </row>
        <row r="1216">
          <cell r="F1216" t="str">
            <v xml:space="preserve">                      (OUTPUT &amp; INTERCHANGE - MILLIONS OF KWH)</v>
          </cell>
          <cell r="M1216" t="str">
            <v xml:space="preserve">    </v>
          </cell>
        </row>
        <row r="1217">
          <cell r="L1217" t="str">
            <v xml:space="preserve">        YEAR TO DATE</v>
          </cell>
        </row>
        <row r="1218">
          <cell r="K1218" t="str">
            <v>==================================================</v>
          </cell>
        </row>
        <row r="1219">
          <cell r="A1219" t="str">
            <v>STEAM STATIONS</v>
          </cell>
          <cell r="C1219" t="str">
            <v>1st Qtr</v>
          </cell>
          <cell r="E1219" t="str">
            <v>2nd Qtr</v>
          </cell>
          <cell r="G1219" t="str">
            <v>3rd Qtr</v>
          </cell>
          <cell r="I1219" t="str">
            <v>4th Qtr</v>
          </cell>
          <cell r="K1219" t="str">
            <v>2nd Qtr</v>
          </cell>
          <cell r="M1219" t="str">
            <v>3rd Qtr</v>
          </cell>
          <cell r="O1219" t="str">
            <v>4th Qtr</v>
          </cell>
        </row>
        <row r="1220">
          <cell r="A1220" t="str">
            <v xml:space="preserve">  COAL-FIRED</v>
          </cell>
        </row>
        <row r="1221">
          <cell r="A1221" t="str">
            <v xml:space="preserve">    Brunner Island</v>
          </cell>
          <cell r="C1221">
            <v>2424</v>
          </cell>
          <cell r="E1221">
            <v>1861</v>
          </cell>
          <cell r="G1221">
            <v>2180.8000000000002</v>
          </cell>
          <cell r="I1221">
            <v>1768.1</v>
          </cell>
          <cell r="K1221">
            <v>4285</v>
          </cell>
          <cell r="M1221">
            <v>6465.8</v>
          </cell>
          <cell r="O1221">
            <v>8233.9</v>
          </cell>
        </row>
        <row r="1222">
          <cell r="A1222" t="str">
            <v xml:space="preserve">    Martins Creek 1-2</v>
          </cell>
          <cell r="C1222">
            <v>334</v>
          </cell>
          <cell r="E1222">
            <v>247.8</v>
          </cell>
          <cell r="G1222">
            <v>224.92500000000001</v>
          </cell>
          <cell r="I1222">
            <v>303.2</v>
          </cell>
          <cell r="K1222">
            <v>581.79999999999995</v>
          </cell>
          <cell r="M1222">
            <v>806.72499999999991</v>
          </cell>
          <cell r="O1222">
            <v>1109.925</v>
          </cell>
        </row>
        <row r="1223">
          <cell r="A1223" t="str">
            <v xml:space="preserve">    Sunbury</v>
          </cell>
          <cell r="C1223">
            <v>0</v>
          </cell>
          <cell r="E1223">
            <v>0</v>
          </cell>
          <cell r="G1223">
            <v>0</v>
          </cell>
          <cell r="I1223">
            <v>0</v>
          </cell>
          <cell r="K1223">
            <v>0</v>
          </cell>
          <cell r="M1223">
            <v>0</v>
          </cell>
          <cell r="O1223">
            <v>0</v>
          </cell>
        </row>
        <row r="1224">
          <cell r="A1224" t="str">
            <v xml:space="preserve">    Holtwood</v>
          </cell>
          <cell r="C1224">
            <v>0</v>
          </cell>
          <cell r="E1224">
            <v>0</v>
          </cell>
          <cell r="G1224">
            <v>0</v>
          </cell>
          <cell r="I1224">
            <v>0</v>
          </cell>
          <cell r="K1224">
            <v>0</v>
          </cell>
          <cell r="M1224">
            <v>0</v>
          </cell>
          <cell r="O1224">
            <v>0</v>
          </cell>
        </row>
        <row r="1225">
          <cell r="A1225" t="str">
            <v xml:space="preserve">    Keystone</v>
          </cell>
          <cell r="C1225">
            <v>404</v>
          </cell>
          <cell r="E1225">
            <v>315.7</v>
          </cell>
          <cell r="G1225">
            <v>408</v>
          </cell>
          <cell r="I1225">
            <v>408</v>
          </cell>
          <cell r="K1225">
            <v>719.7</v>
          </cell>
          <cell r="M1225">
            <v>1127.7</v>
          </cell>
          <cell r="O1225">
            <v>1535.7</v>
          </cell>
        </row>
        <row r="1226">
          <cell r="A1226" t="str">
            <v xml:space="preserve">    Conemaugh</v>
          </cell>
          <cell r="C1226">
            <v>495.1</v>
          </cell>
          <cell r="E1226">
            <v>495.2</v>
          </cell>
          <cell r="G1226">
            <v>441</v>
          </cell>
          <cell r="I1226">
            <v>342.1</v>
          </cell>
          <cell r="K1226">
            <v>990.3</v>
          </cell>
          <cell r="M1226">
            <v>1431.3</v>
          </cell>
          <cell r="O1226">
            <v>1773.4</v>
          </cell>
        </row>
        <row r="1227">
          <cell r="A1227" t="str">
            <v xml:space="preserve">    Montour</v>
          </cell>
          <cell r="C1227">
            <v>2271.6999999999998</v>
          </cell>
          <cell r="E1227">
            <v>1751</v>
          </cell>
          <cell r="G1227">
            <v>2627.2</v>
          </cell>
          <cell r="I1227">
            <v>2149.65</v>
          </cell>
          <cell r="K1227">
            <v>4022.7</v>
          </cell>
          <cell r="M1227">
            <v>6649.9</v>
          </cell>
          <cell r="O1227">
            <v>8799.5499999999993</v>
          </cell>
        </row>
        <row r="1228">
          <cell r="A1228" t="str">
            <v xml:space="preserve">    TOTAL COAL FIRED</v>
          </cell>
          <cell r="C1228">
            <v>5928.7999999999993</v>
          </cell>
          <cell r="E1228">
            <v>4670.7</v>
          </cell>
          <cell r="G1228">
            <v>5881.9</v>
          </cell>
          <cell r="I1228">
            <v>4971.0999999999995</v>
          </cell>
          <cell r="K1228">
            <v>10599.5</v>
          </cell>
          <cell r="M1228">
            <v>16481.400000000001</v>
          </cell>
          <cell r="O1228">
            <v>21452.5</v>
          </cell>
        </row>
        <row r="1229">
          <cell r="A1229" t="str">
            <v xml:space="preserve">    Martins Creek 3-4</v>
          </cell>
          <cell r="C1229">
            <v>226.39999999999998</v>
          </cell>
          <cell r="E1229">
            <v>347.2</v>
          </cell>
          <cell r="G1229">
            <v>947.19999999999993</v>
          </cell>
          <cell r="I1229">
            <v>147.69999999999999</v>
          </cell>
          <cell r="K1229">
            <v>573.59999999999991</v>
          </cell>
          <cell r="M1229">
            <v>1520.7999999999997</v>
          </cell>
          <cell r="O1229">
            <v>1668.4999999999998</v>
          </cell>
        </row>
        <row r="1230">
          <cell r="A1230" t="str">
            <v xml:space="preserve">      TOTAL FOSSIL STEAM</v>
          </cell>
          <cell r="C1230">
            <v>6155.2</v>
          </cell>
          <cell r="E1230">
            <v>5017.8999999999996</v>
          </cell>
          <cell r="G1230">
            <v>6829.0999999999995</v>
          </cell>
          <cell r="I1230">
            <v>5118.8</v>
          </cell>
          <cell r="K1230">
            <v>11173.1</v>
          </cell>
          <cell r="M1230">
            <v>18002.2</v>
          </cell>
          <cell r="O1230">
            <v>23121</v>
          </cell>
        </row>
        <row r="1231">
          <cell r="A1231" t="str">
            <v xml:space="preserve">  NUCLEAR</v>
          </cell>
        </row>
        <row r="1232">
          <cell r="A1232" t="str">
            <v xml:space="preserve">    Susquehanna 1 (PL 90% Share)</v>
          </cell>
          <cell r="C1232">
            <v>2070.3000000000002</v>
          </cell>
          <cell r="E1232">
            <v>1827.4</v>
          </cell>
          <cell r="G1232">
            <v>2116.3000000000002</v>
          </cell>
          <cell r="I1232">
            <v>2116.3000000000002</v>
          </cell>
          <cell r="K1232">
            <v>3897.7000000000003</v>
          </cell>
          <cell r="M1232">
            <v>6014</v>
          </cell>
          <cell r="O1232">
            <v>8130.3</v>
          </cell>
        </row>
        <row r="1233">
          <cell r="A1233" t="str">
            <v xml:space="preserve">    Susquehanna 2 (PL 90% Share)</v>
          </cell>
          <cell r="C1233">
            <v>1528</v>
          </cell>
          <cell r="E1233">
            <v>1451.1</v>
          </cell>
          <cell r="G1233">
            <v>2143</v>
          </cell>
          <cell r="I1233">
            <v>2143</v>
          </cell>
          <cell r="K1233">
            <v>2979.1</v>
          </cell>
          <cell r="M1233">
            <v>5122.1000000000004</v>
          </cell>
          <cell r="O1233">
            <v>7265.1</v>
          </cell>
        </row>
        <row r="1234">
          <cell r="A1234" t="str">
            <v xml:space="preserve">    TOTAL NUCLEAR</v>
          </cell>
          <cell r="C1234">
            <v>3598.3</v>
          </cell>
          <cell r="E1234">
            <v>3278.5</v>
          </cell>
          <cell r="G1234">
            <v>4259.3</v>
          </cell>
          <cell r="I1234">
            <v>4259.3</v>
          </cell>
          <cell r="K1234">
            <v>6876.7999999999993</v>
          </cell>
          <cell r="M1234">
            <v>11136.1</v>
          </cell>
          <cell r="O1234">
            <v>15395.400000000001</v>
          </cell>
        </row>
        <row r="1235">
          <cell r="A1235" t="str">
            <v>COMBUSTION TURBINES</v>
          </cell>
          <cell r="C1235">
            <v>1.5</v>
          </cell>
          <cell r="E1235">
            <v>1.2</v>
          </cell>
          <cell r="G1235">
            <v>9</v>
          </cell>
          <cell r="I1235">
            <v>0.60000000000000009</v>
          </cell>
          <cell r="K1235">
            <v>2.7</v>
          </cell>
          <cell r="M1235">
            <v>11.7</v>
          </cell>
          <cell r="O1235">
            <v>12.299999999999999</v>
          </cell>
        </row>
        <row r="1237">
          <cell r="A1237" t="str">
            <v>DIESELS</v>
          </cell>
          <cell r="C1237">
            <v>0.30000000000000004</v>
          </cell>
          <cell r="E1237">
            <v>0.5</v>
          </cell>
          <cell r="G1237">
            <v>0.30000000000000004</v>
          </cell>
          <cell r="I1237">
            <v>0.30000000000000004</v>
          </cell>
          <cell r="K1237">
            <v>0.8</v>
          </cell>
          <cell r="M1237">
            <v>1.1000000000000001</v>
          </cell>
          <cell r="O1237">
            <v>1.4000000000000001</v>
          </cell>
        </row>
        <row r="1239">
          <cell r="A1239" t="str">
            <v>HYDRO STATIONS</v>
          </cell>
        </row>
        <row r="1240">
          <cell r="A1240" t="str">
            <v xml:space="preserve">  Holtwood</v>
          </cell>
          <cell r="C1240">
            <v>175</v>
          </cell>
          <cell r="E1240">
            <v>180</v>
          </cell>
          <cell r="G1240">
            <v>89.3</v>
          </cell>
          <cell r="I1240">
            <v>130</v>
          </cell>
          <cell r="K1240">
            <v>355</v>
          </cell>
          <cell r="M1240">
            <v>444.3</v>
          </cell>
          <cell r="O1240">
            <v>574.29999999999995</v>
          </cell>
        </row>
        <row r="1241">
          <cell r="A1241" t="str">
            <v xml:space="preserve">  Wallenpaupack</v>
          </cell>
          <cell r="C1241">
            <v>22.9</v>
          </cell>
          <cell r="E1241">
            <v>21.2</v>
          </cell>
          <cell r="G1241">
            <v>17.899999999999999</v>
          </cell>
          <cell r="I1241">
            <v>16.399999999999999</v>
          </cell>
          <cell r="K1241">
            <v>44.099999999999994</v>
          </cell>
          <cell r="M1241">
            <v>61.999999999999993</v>
          </cell>
          <cell r="O1241">
            <v>78.399999999999991</v>
          </cell>
        </row>
        <row r="1242">
          <cell r="A1242" t="str">
            <v xml:space="preserve">    TOTAL HYDRO</v>
          </cell>
          <cell r="C1242">
            <v>197.9</v>
          </cell>
          <cell r="E1242">
            <v>201.2</v>
          </cell>
          <cell r="G1242">
            <v>107.19999999999999</v>
          </cell>
          <cell r="I1242">
            <v>146.4</v>
          </cell>
          <cell r="K1242">
            <v>399.1</v>
          </cell>
          <cell r="M1242">
            <v>506.3</v>
          </cell>
          <cell r="O1242">
            <v>652.69999999999993</v>
          </cell>
        </row>
        <row r="1243">
          <cell r="A1243" t="str">
            <v xml:space="preserve">    TOTAL GENERATION</v>
          </cell>
          <cell r="C1243">
            <v>9953.1999999999989</v>
          </cell>
          <cell r="E1243">
            <v>8499.3000000000011</v>
          </cell>
          <cell r="G1243">
            <v>11204.900000000001</v>
          </cell>
          <cell r="I1243">
            <v>9525.4</v>
          </cell>
          <cell r="K1243">
            <v>18452.5</v>
          </cell>
          <cell r="M1243">
            <v>29657.4</v>
          </cell>
          <cell r="O1243">
            <v>39182.800000000003</v>
          </cell>
        </row>
        <row r="1244">
          <cell r="A1244" t="str">
            <v>POWER PURCHASES</v>
          </cell>
        </row>
        <row r="1245">
          <cell r="A1245" t="str">
            <v xml:space="preserve">  Short-term - Other Utilities</v>
          </cell>
          <cell r="C1245">
            <v>7659.9973555338565</v>
          </cell>
          <cell r="E1245">
            <v>9769.0381242813528</v>
          </cell>
          <cell r="G1245">
            <v>12859.406717819325</v>
          </cell>
          <cell r="I1245">
            <v>7351.12347086102</v>
          </cell>
          <cell r="K1245">
            <v>17429.035479815211</v>
          </cell>
          <cell r="M1245">
            <v>30288.442197634537</v>
          </cell>
          <cell r="O1245">
            <v>37639.565668495554</v>
          </cell>
        </row>
        <row r="1246">
          <cell r="A1246" t="str">
            <v xml:space="preserve">  Non-utility Generation</v>
          </cell>
          <cell r="C1246">
            <v>646.20000000000005</v>
          </cell>
          <cell r="E1246">
            <v>639.4</v>
          </cell>
          <cell r="G1246">
            <v>597.59999999999991</v>
          </cell>
          <cell r="I1246">
            <v>654.09999999999991</v>
          </cell>
          <cell r="K1246">
            <v>1285.5999999999999</v>
          </cell>
          <cell r="M1246">
            <v>1883.1999999999998</v>
          </cell>
          <cell r="O1246">
            <v>2537.2999999999997</v>
          </cell>
        </row>
        <row r="1247">
          <cell r="A1247" t="str">
            <v xml:space="preserve">  Safe Harbor(1/3)</v>
          </cell>
          <cell r="C1247">
            <v>121.6</v>
          </cell>
          <cell r="E1247">
            <v>122.19999999999999</v>
          </cell>
          <cell r="G1247">
            <v>37.099999999999994</v>
          </cell>
          <cell r="I1247">
            <v>74.400000000000006</v>
          </cell>
          <cell r="K1247">
            <v>243.79999999999998</v>
          </cell>
          <cell r="M1247">
            <v>280.89999999999998</v>
          </cell>
          <cell r="O1247">
            <v>355.29999999999995</v>
          </cell>
        </row>
        <row r="1248">
          <cell r="A1248" t="str">
            <v xml:space="preserve">  PJM Interchange</v>
          </cell>
          <cell r="C1248">
            <v>0</v>
          </cell>
          <cell r="E1248">
            <v>0</v>
          </cell>
          <cell r="G1248">
            <v>0</v>
          </cell>
          <cell r="I1248">
            <v>0</v>
          </cell>
          <cell r="K1248">
            <v>0</v>
          </cell>
          <cell r="M1248">
            <v>0</v>
          </cell>
          <cell r="O1248">
            <v>0</v>
          </cell>
        </row>
        <row r="1249">
          <cell r="A1249" t="str">
            <v xml:space="preserve">  PASNY </v>
          </cell>
          <cell r="C1249">
            <v>7.1999999999999993</v>
          </cell>
          <cell r="E1249">
            <v>7.1999999999999993</v>
          </cell>
          <cell r="G1249">
            <v>7.1999999999999993</v>
          </cell>
          <cell r="I1249">
            <v>7.1999999999999993</v>
          </cell>
          <cell r="K1249">
            <v>14.399999999999999</v>
          </cell>
          <cell r="M1249">
            <v>21.599999999999998</v>
          </cell>
          <cell r="O1249">
            <v>28.799999999999997</v>
          </cell>
        </row>
        <row r="1250">
          <cell r="A1250" t="str">
            <v xml:space="preserve">  Borderlines</v>
          </cell>
          <cell r="C1250">
            <v>0.30000000000000004</v>
          </cell>
          <cell r="E1250">
            <v>0.30000000000000004</v>
          </cell>
          <cell r="G1250">
            <v>0.30000000000000004</v>
          </cell>
          <cell r="I1250">
            <v>0.30000000000000004</v>
          </cell>
          <cell r="K1250">
            <v>0.60000000000000009</v>
          </cell>
          <cell r="M1250">
            <v>0.90000000000000013</v>
          </cell>
          <cell r="O1250">
            <v>1.2000000000000002</v>
          </cell>
        </row>
        <row r="1251">
          <cell r="A1251" t="str">
            <v xml:space="preserve">    TOTAL POWER PURCHASES</v>
          </cell>
          <cell r="C1251">
            <v>8435.2999999999993</v>
          </cell>
          <cell r="E1251">
            <v>10538.1</v>
          </cell>
          <cell r="G1251">
            <v>13501.6</v>
          </cell>
          <cell r="I1251">
            <v>8087.1</v>
          </cell>
          <cell r="K1251">
            <v>18973.400000000001</v>
          </cell>
          <cell r="M1251">
            <v>32475</v>
          </cell>
          <cell r="O1251">
            <v>40562.199999999997</v>
          </cell>
        </row>
        <row r="1252">
          <cell r="A1252" t="str">
            <v>TOTAL ENERGY AVAILABLE</v>
          </cell>
          <cell r="C1252">
            <v>18388.5</v>
          </cell>
          <cell r="E1252">
            <v>19037.400000000001</v>
          </cell>
          <cell r="G1252">
            <v>24706.5</v>
          </cell>
          <cell r="I1252">
            <v>17612.5</v>
          </cell>
          <cell r="K1252">
            <v>37425.9</v>
          </cell>
          <cell r="M1252">
            <v>62132.4</v>
          </cell>
          <cell r="O1252">
            <v>79745</v>
          </cell>
        </row>
        <row r="1253">
          <cell r="A1253" t="str">
            <v>NON-SYSTEM ENERGY SALES</v>
          </cell>
        </row>
        <row r="1254">
          <cell r="A1254" t="str">
            <v xml:space="preserve">  Sales to ACE </v>
          </cell>
          <cell r="C1254">
            <v>0</v>
          </cell>
          <cell r="E1254">
            <v>0</v>
          </cell>
          <cell r="G1254">
            <v>0</v>
          </cell>
          <cell r="I1254">
            <v>0</v>
          </cell>
          <cell r="K1254">
            <v>0</v>
          </cell>
          <cell r="M1254">
            <v>0</v>
          </cell>
          <cell r="O1254">
            <v>0</v>
          </cell>
        </row>
        <row r="1255">
          <cell r="A1255" t="str">
            <v xml:space="preserve">  Sales to JCP&amp;L </v>
          </cell>
          <cell r="C1255">
            <v>0</v>
          </cell>
          <cell r="E1255">
            <v>0</v>
          </cell>
          <cell r="G1255">
            <v>0</v>
          </cell>
          <cell r="I1255">
            <v>0</v>
          </cell>
          <cell r="K1255">
            <v>0</v>
          </cell>
          <cell r="M1255">
            <v>0</v>
          </cell>
          <cell r="O1255">
            <v>0</v>
          </cell>
        </row>
        <row r="1256">
          <cell r="A1256" t="str">
            <v xml:space="preserve">  Sales to BG&amp;E</v>
          </cell>
          <cell r="C1256">
            <v>-233.5</v>
          </cell>
          <cell r="E1256">
            <v>-122.5</v>
          </cell>
          <cell r="G1256">
            <v>0</v>
          </cell>
          <cell r="I1256">
            <v>0</v>
          </cell>
          <cell r="K1256">
            <v>-356</v>
          </cell>
          <cell r="M1256">
            <v>-356</v>
          </cell>
          <cell r="O1256">
            <v>-356</v>
          </cell>
        </row>
        <row r="1257">
          <cell r="A1257" t="str">
            <v xml:space="preserve">  Sales to GPU</v>
          </cell>
          <cell r="C1257">
            <v>-648</v>
          </cell>
          <cell r="E1257">
            <v>-654.9</v>
          </cell>
          <cell r="G1257">
            <v>-662.4</v>
          </cell>
          <cell r="I1257">
            <v>-662.7</v>
          </cell>
          <cell r="K1257">
            <v>-1302.9000000000001</v>
          </cell>
          <cell r="M1257">
            <v>-1965.3000000000002</v>
          </cell>
          <cell r="O1257">
            <v>-2628</v>
          </cell>
        </row>
        <row r="1258">
          <cell r="A1258" t="str">
            <v xml:space="preserve">  PJM Interchange </v>
          </cell>
          <cell r="C1258">
            <v>-2140.7026444661442</v>
          </cell>
          <cell r="E1258">
            <v>-2072.3618757186468</v>
          </cell>
          <cell r="G1258">
            <v>-4250.8932821806748</v>
          </cell>
          <cell r="I1258">
            <v>-2377.8765291389805</v>
          </cell>
          <cell r="K1258">
            <v>-4213.064520184791</v>
          </cell>
          <cell r="M1258">
            <v>-8463.9578023654649</v>
          </cell>
          <cell r="O1258">
            <v>-10841.834331504446</v>
          </cell>
        </row>
        <row r="1259">
          <cell r="A1259" t="str">
            <v xml:space="preserve">  Sales to Other</v>
          </cell>
          <cell r="C1259">
            <v>-7959.9973555338565</v>
          </cell>
          <cell r="E1259">
            <v>-10069.038124281353</v>
          </cell>
          <cell r="G1259">
            <v>-13159.406717819325</v>
          </cell>
          <cell r="I1259">
            <v>-7651.12347086102</v>
          </cell>
          <cell r="K1259">
            <v>-18029.035479815211</v>
          </cell>
          <cell r="M1259">
            <v>-31188.442197634537</v>
          </cell>
          <cell r="O1259">
            <v>-38839.565668495554</v>
          </cell>
        </row>
        <row r="1260">
          <cell r="A1260" t="str">
            <v xml:space="preserve">  TOTAL NON-SYSTEM ENERGY SALES</v>
          </cell>
          <cell r="C1260">
            <v>-10982.2</v>
          </cell>
          <cell r="E1260">
            <v>-12918.8</v>
          </cell>
          <cell r="G1260">
            <v>-18072.7</v>
          </cell>
          <cell r="I1260">
            <v>-10691.7</v>
          </cell>
          <cell r="K1260">
            <v>-23901</v>
          </cell>
          <cell r="M1260">
            <v>-41973.7</v>
          </cell>
          <cell r="O1260">
            <v>-52665.4</v>
          </cell>
        </row>
        <row r="1261">
          <cell r="A1261" t="str">
            <v xml:space="preserve">SYSTEM OUTPUT (incl supply to UGI      </v>
          </cell>
          <cell r="C1261">
            <v>7406.2999999999993</v>
          </cell>
          <cell r="E1261">
            <v>6118.6000000000022</v>
          </cell>
          <cell r="G1261">
            <v>6633.7999999999993</v>
          </cell>
          <cell r="I1261">
            <v>6920.7999999999993</v>
          </cell>
          <cell r="K1261">
            <v>13524.900000000001</v>
          </cell>
          <cell r="M1261">
            <v>20158.700000000004</v>
          </cell>
          <cell r="O1261">
            <v>27079.599999999999</v>
          </cell>
        </row>
        <row r="1262">
          <cell r="A1262" t="str">
            <v xml:space="preserve">             and ACE &amp; AE losses) </v>
          </cell>
          <cell r="C1262" t="str">
            <v xml:space="preserve"> =========</v>
          </cell>
          <cell r="E1262" t="str">
            <v xml:space="preserve"> =========</v>
          </cell>
          <cell r="G1262" t="str">
            <v xml:space="preserve"> =========</v>
          </cell>
          <cell r="I1262" t="str">
            <v xml:space="preserve"> =========</v>
          </cell>
          <cell r="K1262" t="str">
            <v xml:space="preserve"> =========</v>
          </cell>
          <cell r="M1262" t="str">
            <v xml:space="preserve"> =========</v>
          </cell>
          <cell r="O1262" t="str">
            <v xml:space="preserve"> ==========</v>
          </cell>
        </row>
        <row r="1263">
          <cell r="G1263" t="str">
            <v xml:space="preserve">                               QUARTERLY SUMMARY SHEET</v>
          </cell>
          <cell r="L1263" t="str">
            <v>CASE:2001 FORECAST</v>
          </cell>
          <cell r="P1263" t="str">
            <v>9A</v>
          </cell>
        </row>
        <row r="1264">
          <cell r="G1264" t="str">
            <v xml:space="preserve">                                SYSTEM COST OF POWER</v>
          </cell>
          <cell r="L1264">
            <v>36851</v>
          </cell>
        </row>
        <row r="1265">
          <cell r="G1265" t="str">
            <v xml:space="preserve">                               (Thousands of Dollars)</v>
          </cell>
        </row>
        <row r="1266">
          <cell r="L1266" t="str">
            <v xml:space="preserve">        YEAR TO DATE</v>
          </cell>
        </row>
        <row r="1267">
          <cell r="K1267" t="str">
            <v>==================================================</v>
          </cell>
        </row>
        <row r="1268">
          <cell r="A1268" t="str">
            <v>STEAM STATIONS</v>
          </cell>
          <cell r="C1268" t="str">
            <v>1st Qtr</v>
          </cell>
          <cell r="E1268" t="str">
            <v>2nd Qtr</v>
          </cell>
          <cell r="G1268" t="str">
            <v>3rd Qtr</v>
          </cell>
          <cell r="I1268" t="str">
            <v>4th Qtr</v>
          </cell>
          <cell r="K1268" t="str">
            <v>2nd Qtr</v>
          </cell>
          <cell r="M1268" t="str">
            <v>3rd Qtr</v>
          </cell>
          <cell r="O1268" t="str">
            <v>4th Qtr</v>
          </cell>
        </row>
        <row r="1269">
          <cell r="A1269" t="str">
            <v xml:space="preserve">  COAL-FIRED</v>
          </cell>
        </row>
        <row r="1270">
          <cell r="A1270" t="str">
            <v xml:space="preserve">    Brunner Island</v>
          </cell>
          <cell r="C1270">
            <v>36011.984390439997</v>
          </cell>
          <cell r="E1270">
            <v>27608.854079830002</v>
          </cell>
          <cell r="G1270">
            <v>30414.877604890004</v>
          </cell>
          <cell r="I1270">
            <v>24325.365417600005</v>
          </cell>
          <cell r="K1270">
            <v>63620.838470269999</v>
          </cell>
          <cell r="M1270">
            <v>94035.716075160002</v>
          </cell>
          <cell r="O1270">
            <v>118361.08149276001</v>
          </cell>
        </row>
        <row r="1271">
          <cell r="A1271" t="str">
            <v xml:space="preserve">    Martins Creek 1-2</v>
          </cell>
          <cell r="C1271">
            <v>5277.3150620000006</v>
          </cell>
          <cell r="E1271">
            <v>3951.4133239999992</v>
          </cell>
          <cell r="G1271">
            <v>3494.792645</v>
          </cell>
          <cell r="I1271">
            <v>4809.5474560000002</v>
          </cell>
          <cell r="K1271">
            <v>9228.7283859999989</v>
          </cell>
          <cell r="M1271">
            <v>12723.521030999998</v>
          </cell>
          <cell r="O1271">
            <v>17533.068486999997</v>
          </cell>
        </row>
        <row r="1272">
          <cell r="A1272" t="str">
            <v xml:space="preserve">    Sunbury</v>
          </cell>
          <cell r="C1272">
            <v>0</v>
          </cell>
          <cell r="E1272">
            <v>0</v>
          </cell>
          <cell r="G1272">
            <v>0</v>
          </cell>
          <cell r="I1272">
            <v>0</v>
          </cell>
          <cell r="K1272">
            <v>0</v>
          </cell>
          <cell r="M1272">
            <v>0</v>
          </cell>
          <cell r="O1272">
            <v>0</v>
          </cell>
        </row>
        <row r="1273">
          <cell r="A1273" t="str">
            <v xml:space="preserve">    Holtwood</v>
          </cell>
          <cell r="C1273">
            <v>0</v>
          </cell>
          <cell r="E1273">
            <v>0</v>
          </cell>
          <cell r="G1273">
            <v>0</v>
          </cell>
          <cell r="I1273">
            <v>0</v>
          </cell>
          <cell r="K1273">
            <v>0</v>
          </cell>
          <cell r="M1273">
            <v>0</v>
          </cell>
          <cell r="O1273">
            <v>0</v>
          </cell>
        </row>
        <row r="1274">
          <cell r="A1274" t="str">
            <v xml:space="preserve">    Keystone</v>
          </cell>
          <cell r="C1274">
            <v>3914.8237959999997</v>
          </cell>
          <cell r="E1274">
            <v>3731.8031770000002</v>
          </cell>
          <cell r="G1274">
            <v>4095.1670749999994</v>
          </cell>
          <cell r="I1274">
            <v>4076.91446</v>
          </cell>
          <cell r="K1274">
            <v>7646.6269730000004</v>
          </cell>
          <cell r="M1274">
            <v>11741.794048</v>
          </cell>
          <cell r="O1274">
            <v>15818.708508</v>
          </cell>
        </row>
        <row r="1275">
          <cell r="A1275" t="str">
            <v xml:space="preserve">    Conemaugh</v>
          </cell>
          <cell r="C1275">
            <v>5657.6895183999995</v>
          </cell>
          <cell r="E1275">
            <v>5145.7607250000001</v>
          </cell>
          <cell r="G1275">
            <v>5218.9836452000009</v>
          </cell>
          <cell r="I1275">
            <v>3890.8557584</v>
          </cell>
          <cell r="K1275">
            <v>10803.450243399999</v>
          </cell>
          <cell r="M1275">
            <v>16022.433888600001</v>
          </cell>
          <cell r="O1275">
            <v>19913.289647000001</v>
          </cell>
        </row>
        <row r="1276">
          <cell r="A1276" t="str">
            <v xml:space="preserve">    Montour</v>
          </cell>
          <cell r="C1276">
            <v>29080.252889600008</v>
          </cell>
          <cell r="E1276">
            <v>23611.480983199999</v>
          </cell>
          <cell r="G1276">
            <v>33397.596159200002</v>
          </cell>
          <cell r="I1276">
            <v>27766.484226399996</v>
          </cell>
          <cell r="K1276">
            <v>52691.733872800003</v>
          </cell>
          <cell r="M1276">
            <v>86089.330031999998</v>
          </cell>
          <cell r="O1276">
            <v>113855.8142584</v>
          </cell>
        </row>
        <row r="1277">
          <cell r="A1277" t="str">
            <v xml:space="preserve">    TOTAL COAL-FIRED</v>
          </cell>
          <cell r="C1277">
            <v>79942.100000000006</v>
          </cell>
          <cell r="E1277">
            <v>64049.400000000009</v>
          </cell>
          <cell r="G1277">
            <v>76621.5</v>
          </cell>
          <cell r="I1277">
            <v>64869.200000000004</v>
          </cell>
          <cell r="K1277">
            <v>143991.29999999999</v>
          </cell>
          <cell r="M1277">
            <v>220612.7</v>
          </cell>
          <cell r="O1277">
            <v>285482</v>
          </cell>
        </row>
        <row r="1278">
          <cell r="A1278" t="str">
            <v xml:space="preserve">  OIL-FIRED</v>
          </cell>
        </row>
        <row r="1279">
          <cell r="A1279" t="str">
            <v xml:space="preserve">    Martins Creek 3-4</v>
          </cell>
          <cell r="C1279">
            <v>11920.430262</v>
          </cell>
          <cell r="E1279">
            <v>15258.018</v>
          </cell>
          <cell r="G1279">
            <v>37849.993559999995</v>
          </cell>
          <cell r="I1279">
            <v>6463.7316319999991</v>
          </cell>
          <cell r="K1279">
            <v>27178.448261999998</v>
          </cell>
          <cell r="M1279">
            <v>65028.441821999993</v>
          </cell>
          <cell r="O1279">
            <v>71492.173453999989</v>
          </cell>
        </row>
        <row r="1280">
          <cell r="A1280" t="str">
            <v xml:space="preserve">    Sun Oil Adjustment</v>
          </cell>
          <cell r="B1280" t="str">
            <v>.</v>
          </cell>
          <cell r="C1280">
            <v>0</v>
          </cell>
          <cell r="E1280">
            <v>0</v>
          </cell>
          <cell r="G1280">
            <v>0</v>
          </cell>
          <cell r="I1280">
            <v>0</v>
          </cell>
          <cell r="K1280">
            <v>0</v>
          </cell>
          <cell r="M1280">
            <v>0</v>
          </cell>
          <cell r="O1280">
            <v>0</v>
          </cell>
        </row>
        <row r="1281">
          <cell r="A1281" t="str">
            <v xml:space="preserve">    TOTAL OIL-FIRED</v>
          </cell>
          <cell r="C1281">
            <v>11920.4</v>
          </cell>
          <cell r="E1281">
            <v>15258</v>
          </cell>
          <cell r="G1281">
            <v>37850</v>
          </cell>
          <cell r="I1281">
            <v>6463.7</v>
          </cell>
          <cell r="K1281">
            <v>27178.400000000001</v>
          </cell>
          <cell r="M1281">
            <v>65028.4</v>
          </cell>
          <cell r="O1281">
            <v>71492.2</v>
          </cell>
        </row>
        <row r="1283">
          <cell r="A1283" t="str">
            <v xml:space="preserve"> TOTAL FOSSIL STEAM EXPENSE</v>
          </cell>
          <cell r="C1283">
            <v>91862.5</v>
          </cell>
          <cell r="E1283">
            <v>79307.399999999994</v>
          </cell>
          <cell r="G1283">
            <v>114471.5</v>
          </cell>
          <cell r="I1283">
            <v>71332.899999999994</v>
          </cell>
          <cell r="K1283">
            <v>171169.69999999998</v>
          </cell>
          <cell r="M1283">
            <v>285641.10000000003</v>
          </cell>
          <cell r="O1283">
            <v>356974.2</v>
          </cell>
        </row>
        <row r="1284">
          <cell r="A1284" t="str">
            <v xml:space="preserve">  NUCLEAR</v>
          </cell>
        </row>
        <row r="1285">
          <cell r="A1285" t="str">
            <v xml:space="preserve">    Susq. #1 (PL 90% Share)</v>
          </cell>
          <cell r="B1285" t="str">
            <v>.</v>
          </cell>
          <cell r="C1285">
            <v>7494.2470800000001</v>
          </cell>
          <cell r="E1285">
            <v>6615.0432000000001</v>
          </cell>
          <cell r="G1285">
            <v>7660.7634600000001</v>
          </cell>
          <cell r="I1285">
            <v>7660.7634600000001</v>
          </cell>
          <cell r="K1285">
            <v>14109.290280000001</v>
          </cell>
          <cell r="M1285">
            <v>21770.053740000003</v>
          </cell>
          <cell r="O1285">
            <v>29430.817200000005</v>
          </cell>
        </row>
        <row r="1286">
          <cell r="A1286" t="str">
            <v xml:space="preserve">    Susq. #2 (PL 90% Share)</v>
          </cell>
          <cell r="B1286" t="str">
            <v>.</v>
          </cell>
          <cell r="C1286">
            <v>5775.9496199999994</v>
          </cell>
          <cell r="E1286">
            <v>5209.5351599999995</v>
          </cell>
          <cell r="G1286">
            <v>7693.3664100000005</v>
          </cell>
          <cell r="I1286">
            <v>7693.3664099999996</v>
          </cell>
          <cell r="K1286">
            <v>10985.484779999999</v>
          </cell>
          <cell r="M1286">
            <v>18678.851190000001</v>
          </cell>
          <cell r="O1286">
            <v>26372.2176</v>
          </cell>
        </row>
        <row r="1287">
          <cell r="A1287" t="str">
            <v xml:space="preserve">    D&amp;D Expense</v>
          </cell>
          <cell r="C1287">
            <v>628.91370000000006</v>
          </cell>
          <cell r="E1287">
            <v>629.63639999999998</v>
          </cell>
          <cell r="G1287">
            <v>631.08179999999993</v>
          </cell>
          <cell r="I1287">
            <v>631.08179999999993</v>
          </cell>
          <cell r="K1287">
            <v>1258.5500999999999</v>
          </cell>
          <cell r="M1287">
            <v>1889.6318999999999</v>
          </cell>
          <cell r="O1287">
            <v>2520.7136999999998</v>
          </cell>
        </row>
        <row r="1288">
          <cell r="A1288" t="str">
            <v xml:space="preserve">    TOTAL NUCLEAR</v>
          </cell>
          <cell r="C1288">
            <v>13899.0137</v>
          </cell>
          <cell r="E1288">
            <v>12454.136399999999</v>
          </cell>
          <cell r="G1288">
            <v>15985.281800000001</v>
          </cell>
          <cell r="I1288">
            <v>15985.281800000001</v>
          </cell>
          <cell r="K1288">
            <v>26353.3501</v>
          </cell>
          <cell r="M1288">
            <v>42338.6319</v>
          </cell>
          <cell r="O1288">
            <v>58323.7137</v>
          </cell>
        </row>
        <row r="1289">
          <cell r="A1289" t="str">
            <v xml:space="preserve">                          </v>
          </cell>
        </row>
        <row r="1290">
          <cell r="A1290" t="str">
            <v>COMBUSTION TURBINES</v>
          </cell>
          <cell r="C1290">
            <v>122.1</v>
          </cell>
          <cell r="E1290">
            <v>45.5</v>
          </cell>
          <cell r="G1290">
            <v>437</v>
          </cell>
          <cell r="I1290">
            <v>35.700000000000003</v>
          </cell>
          <cell r="K1290">
            <v>167.6</v>
          </cell>
          <cell r="M1290">
            <v>604.6</v>
          </cell>
          <cell r="O1290">
            <v>640.30000000000007</v>
          </cell>
        </row>
        <row r="1292">
          <cell r="A1292" t="str">
            <v>DIESELS</v>
          </cell>
          <cell r="C1292">
            <v>17.5</v>
          </cell>
          <cell r="E1292">
            <v>25.700000000000003</v>
          </cell>
          <cell r="G1292">
            <v>15.399999999999999</v>
          </cell>
          <cell r="I1292">
            <v>16.7</v>
          </cell>
          <cell r="K1292">
            <v>43.2</v>
          </cell>
          <cell r="M1292">
            <v>58.6</v>
          </cell>
          <cell r="O1292">
            <v>75.3</v>
          </cell>
        </row>
        <row r="1293">
          <cell r="A1293" t="str">
            <v xml:space="preserve">    TOTAL GENERATION</v>
          </cell>
          <cell r="C1293">
            <v>105901.1</v>
          </cell>
          <cell r="E1293">
            <v>91832.7</v>
          </cell>
          <cell r="G1293">
            <v>130909.2</v>
          </cell>
          <cell r="I1293">
            <v>87370.599999999991</v>
          </cell>
          <cell r="K1293">
            <v>197733.90000000002</v>
          </cell>
          <cell r="M1293">
            <v>328642.89999999991</v>
          </cell>
          <cell r="O1293">
            <v>416013.5</v>
          </cell>
        </row>
        <row r="1294">
          <cell r="A1294" t="str">
            <v>POWER PURCHASES</v>
          </cell>
        </row>
        <row r="1295">
          <cell r="A1295" t="str">
            <v xml:space="preserve">  Short-term - Other Utilities</v>
          </cell>
          <cell r="C1295">
            <v>221786.4</v>
          </cell>
          <cell r="E1295">
            <v>317220.2</v>
          </cell>
          <cell r="G1295">
            <v>716345.2</v>
          </cell>
          <cell r="I1295">
            <v>192261.9</v>
          </cell>
          <cell r="K1295">
            <v>539006.6</v>
          </cell>
          <cell r="M1295">
            <v>1255351.7999999998</v>
          </cell>
          <cell r="O1295">
            <v>1447613.6999999997</v>
          </cell>
        </row>
        <row r="1296">
          <cell r="A1296" t="str">
            <v xml:space="preserve">  Non-utility Generation</v>
          </cell>
          <cell r="C1296">
            <v>42132.3</v>
          </cell>
          <cell r="E1296">
            <v>41688.899999999994</v>
          </cell>
          <cell r="G1296">
            <v>38963.5</v>
          </cell>
          <cell r="I1296">
            <v>42647.199999999997</v>
          </cell>
          <cell r="K1296">
            <v>83821.2</v>
          </cell>
          <cell r="M1296">
            <v>122784.7</v>
          </cell>
          <cell r="O1296">
            <v>165431.9</v>
          </cell>
        </row>
        <row r="1297">
          <cell r="A1297" t="str">
            <v xml:space="preserve">  Safe Harbor</v>
          </cell>
          <cell r="C1297">
            <v>3354</v>
          </cell>
          <cell r="E1297">
            <v>3370.5</v>
          </cell>
          <cell r="G1297">
            <v>1023.3000000000001</v>
          </cell>
          <cell r="I1297">
            <v>2052.1000000000004</v>
          </cell>
          <cell r="K1297">
            <v>6724.5</v>
          </cell>
          <cell r="M1297">
            <v>7747.8</v>
          </cell>
          <cell r="O1297">
            <v>9799.9000000000015</v>
          </cell>
        </row>
        <row r="1298">
          <cell r="A1298" t="str">
            <v xml:space="preserve">  PJM Interchange</v>
          </cell>
          <cell r="C1298">
            <v>0</v>
          </cell>
          <cell r="E1298">
            <v>0</v>
          </cell>
          <cell r="G1298">
            <v>0</v>
          </cell>
          <cell r="I1298">
            <v>0</v>
          </cell>
          <cell r="K1298">
            <v>0</v>
          </cell>
          <cell r="M1298">
            <v>0</v>
          </cell>
          <cell r="O1298">
            <v>0</v>
          </cell>
        </row>
        <row r="1299">
          <cell r="A1299" t="str">
            <v xml:space="preserve">  PASNY </v>
          </cell>
          <cell r="C1299">
            <v>143.69999999999999</v>
          </cell>
          <cell r="E1299">
            <v>143.69999999999999</v>
          </cell>
          <cell r="G1299">
            <v>143.69999999999999</v>
          </cell>
          <cell r="I1299">
            <v>143.69999999999999</v>
          </cell>
          <cell r="K1299">
            <v>287.39999999999998</v>
          </cell>
          <cell r="M1299">
            <v>431.09999999999997</v>
          </cell>
          <cell r="O1299">
            <v>574.79999999999995</v>
          </cell>
        </row>
        <row r="1300">
          <cell r="A1300" t="str">
            <v xml:space="preserve">  Borderline</v>
          </cell>
          <cell r="C1300">
            <v>31.5</v>
          </cell>
          <cell r="E1300">
            <v>31.5</v>
          </cell>
          <cell r="G1300">
            <v>31.5</v>
          </cell>
          <cell r="I1300">
            <v>31.5</v>
          </cell>
          <cell r="K1300">
            <v>63</v>
          </cell>
          <cell r="M1300">
            <v>94.5</v>
          </cell>
          <cell r="O1300">
            <v>126</v>
          </cell>
        </row>
        <row r="1301">
          <cell r="A1301" t="str">
            <v xml:space="preserve">    TOTAL POWER PURCHASES </v>
          </cell>
          <cell r="C1301">
            <v>267447.90000000002</v>
          </cell>
          <cell r="E1301">
            <v>362454.80000000005</v>
          </cell>
          <cell r="G1301">
            <v>756507.2</v>
          </cell>
          <cell r="I1301">
            <v>237136.4</v>
          </cell>
          <cell r="K1301">
            <v>629902.69999999995</v>
          </cell>
          <cell r="M1301">
            <v>1386409.9000000001</v>
          </cell>
          <cell r="O1301">
            <v>1623546.3</v>
          </cell>
        </row>
        <row r="1302">
          <cell r="A1302" t="str">
            <v>TOTAL ENERGY AVAILABLE</v>
          </cell>
          <cell r="C1302">
            <v>376817.1</v>
          </cell>
          <cell r="E1302">
            <v>457471.5</v>
          </cell>
          <cell r="G1302">
            <v>891584.20000000007</v>
          </cell>
          <cell r="I1302">
            <v>328698.09999999998</v>
          </cell>
          <cell r="K1302">
            <v>834288.6</v>
          </cell>
          <cell r="M1302">
            <v>1725872.8</v>
          </cell>
          <cell r="O1302">
            <v>2054570.9</v>
          </cell>
        </row>
        <row r="1303">
          <cell r="A1303" t="str">
            <v>NON-SYSTEM ENERGY SALES</v>
          </cell>
        </row>
        <row r="1304">
          <cell r="A1304" t="str">
            <v xml:space="preserve">  Sales to ACE </v>
          </cell>
          <cell r="C1304">
            <v>0</v>
          </cell>
          <cell r="E1304">
            <v>0</v>
          </cell>
          <cell r="G1304">
            <v>0</v>
          </cell>
          <cell r="I1304">
            <v>0</v>
          </cell>
          <cell r="K1304">
            <v>0</v>
          </cell>
          <cell r="M1304">
            <v>0</v>
          </cell>
          <cell r="O1304">
            <v>0</v>
          </cell>
        </row>
        <row r="1305">
          <cell r="A1305" t="str">
            <v xml:space="preserve">  Sales to JCP&amp;L </v>
          </cell>
          <cell r="C1305">
            <v>0</v>
          </cell>
          <cell r="E1305">
            <v>0</v>
          </cell>
          <cell r="G1305">
            <v>0</v>
          </cell>
          <cell r="I1305">
            <v>0</v>
          </cell>
          <cell r="K1305">
            <v>0</v>
          </cell>
          <cell r="M1305">
            <v>0</v>
          </cell>
          <cell r="O1305">
            <v>0</v>
          </cell>
        </row>
        <row r="1306">
          <cell r="A1306" t="str">
            <v xml:space="preserve">  Sales to BG&amp;E</v>
          </cell>
          <cell r="C1306">
            <v>-1142.9000000000001</v>
          </cell>
          <cell r="E1306">
            <v>-1027.5</v>
          </cell>
          <cell r="G1306">
            <v>-1322.3</v>
          </cell>
          <cell r="I1306">
            <v>-1322.3</v>
          </cell>
          <cell r="K1306">
            <v>-2170.4</v>
          </cell>
          <cell r="M1306">
            <v>-3492.7</v>
          </cell>
          <cell r="O1306">
            <v>-4815</v>
          </cell>
        </row>
        <row r="1307">
          <cell r="A1307" t="str">
            <v xml:space="preserve">  Sales to GPU</v>
          </cell>
          <cell r="C1307">
            <v>-6992.7971039999993</v>
          </cell>
          <cell r="E1307">
            <v>-7108.4316239999989</v>
          </cell>
          <cell r="G1307">
            <v>-7700.5173599999998</v>
          </cell>
          <cell r="I1307">
            <v>-6115.0562010000003</v>
          </cell>
          <cell r="K1307">
            <v>-14101.228727999998</v>
          </cell>
          <cell r="M1307">
            <v>-21801.746088</v>
          </cell>
          <cell r="O1307">
            <v>-27916.802288999999</v>
          </cell>
        </row>
        <row r="1308">
          <cell r="A1308" t="str">
            <v xml:space="preserve">  PJM Interchange </v>
          </cell>
          <cell r="C1308">
            <v>-56802.700000000004</v>
          </cell>
          <cell r="E1308">
            <v>-62051.6</v>
          </cell>
          <cell r="G1308">
            <v>-158747.5</v>
          </cell>
          <cell r="I1308">
            <v>-53215.199999999997</v>
          </cell>
          <cell r="K1308">
            <v>-118854.3</v>
          </cell>
          <cell r="M1308">
            <v>-277601.8</v>
          </cell>
          <cell r="O1308">
            <v>-330817</v>
          </cell>
        </row>
        <row r="1309">
          <cell r="A1309" t="str">
            <v xml:space="preserve">  Sales to Other</v>
          </cell>
          <cell r="C1309">
            <v>-235209.60000000001</v>
          </cell>
          <cell r="E1309">
            <v>-332599.3</v>
          </cell>
          <cell r="G1309">
            <v>-740135.9</v>
          </cell>
          <cell r="I1309">
            <v>-204611.5</v>
          </cell>
          <cell r="K1309">
            <v>-567808.9</v>
          </cell>
          <cell r="M1309">
            <v>-1307944.8</v>
          </cell>
          <cell r="O1309">
            <v>-1512556.3</v>
          </cell>
        </row>
        <row r="1310">
          <cell r="A1310" t="str">
            <v xml:space="preserve">    TOTAL NON-SYSTEM ENERGY SALES</v>
          </cell>
          <cell r="C1310">
            <v>-300147.99710400001</v>
          </cell>
          <cell r="E1310">
            <v>-402786.83162399998</v>
          </cell>
          <cell r="G1310">
            <v>-907906.21736000001</v>
          </cell>
          <cell r="I1310">
            <v>-265264.056201</v>
          </cell>
          <cell r="K1310">
            <v>-702934.82872800005</v>
          </cell>
          <cell r="M1310">
            <v>-1610841.0460880001</v>
          </cell>
          <cell r="O1310">
            <v>-1876105.1022890001</v>
          </cell>
        </row>
        <row r="1311">
          <cell r="A1311" t="str">
            <v>SYSTEM COST OF POWER</v>
          </cell>
          <cell r="C1311">
            <v>76669.099999999977</v>
          </cell>
          <cell r="E1311">
            <v>54684.700000000012</v>
          </cell>
          <cell r="G1311">
            <v>-16322</v>
          </cell>
          <cell r="I1311">
            <v>63434</v>
          </cell>
          <cell r="K1311">
            <v>131353.79999999993</v>
          </cell>
          <cell r="M1311">
            <v>115031.80000000005</v>
          </cell>
          <cell r="O1311">
            <v>178465.79999999981</v>
          </cell>
        </row>
        <row r="1312">
          <cell r="C1312" t="str">
            <v xml:space="preserve"> ========</v>
          </cell>
          <cell r="E1312" t="str">
            <v xml:space="preserve"> ========</v>
          </cell>
          <cell r="G1312" t="str">
            <v xml:space="preserve"> ========</v>
          </cell>
          <cell r="I1312" t="str">
            <v xml:space="preserve"> ========</v>
          </cell>
          <cell r="K1312" t="str">
            <v xml:space="preserve"> ========</v>
          </cell>
          <cell r="M1312" t="str">
            <v xml:space="preserve"> ========</v>
          </cell>
          <cell r="O1312" t="str">
            <v xml:space="preserve"> =========</v>
          </cell>
        </row>
        <row r="1313">
          <cell r="A1313" t="str">
            <v xml:space="preserve">    MILLS/KWH</v>
          </cell>
          <cell r="C1313">
            <v>10.351876105477766</v>
          </cell>
          <cell r="E1313">
            <v>8.9374530121269551</v>
          </cell>
          <cell r="G1313">
            <v>-2.4604299195031509</v>
          </cell>
          <cell r="I1313">
            <v>9.1657033868916891</v>
          </cell>
          <cell r="K1313">
            <v>9.7119978705942316</v>
          </cell>
          <cell r="M1313">
            <v>5.7063104267636318</v>
          </cell>
          <cell r="O1313">
            <v>6.5904149248881012</v>
          </cell>
        </row>
        <row r="1314">
          <cell r="G1314" t="str">
            <v xml:space="preserve">                               QUARTERLY SUMMARY SHEET</v>
          </cell>
          <cell r="L1314" t="str">
            <v>CASE:2001 FORECAST</v>
          </cell>
        </row>
        <row r="1315">
          <cell r="G1315" t="str">
            <v xml:space="preserve">                         ENERGY COST RECOVERED THROUGH ECR</v>
          </cell>
          <cell r="L1315">
            <v>36851</v>
          </cell>
          <cell r="O1315" t="str">
            <v xml:space="preserve">        10A</v>
          </cell>
        </row>
        <row r="1316">
          <cell r="G1316" t="str">
            <v xml:space="preserve">                               (Thousands of Dollars)</v>
          </cell>
        </row>
        <row r="1317">
          <cell r="L1317" t="str">
            <v xml:space="preserve">        YEAR TO DATE</v>
          </cell>
        </row>
        <row r="1318">
          <cell r="K1318" t="str">
            <v>==================================================</v>
          </cell>
        </row>
        <row r="1319">
          <cell r="A1319" t="str">
            <v>STEAM STATIONS</v>
          </cell>
          <cell r="C1319" t="str">
            <v>1st Qtr</v>
          </cell>
          <cell r="E1319" t="str">
            <v>2nd Qtr</v>
          </cell>
          <cell r="G1319" t="str">
            <v>3rd Qtr</v>
          </cell>
          <cell r="I1319" t="str">
            <v>4th Qtr</v>
          </cell>
          <cell r="K1319" t="str">
            <v>2nd Qtr</v>
          </cell>
          <cell r="M1319" t="str">
            <v>3rd Qtr</v>
          </cell>
          <cell r="O1319" t="str">
            <v>4th Qtr</v>
          </cell>
        </row>
        <row r="1320">
          <cell r="A1320" t="str">
            <v xml:space="preserve">                 </v>
          </cell>
        </row>
        <row r="1321">
          <cell r="A1321" t="str">
            <v xml:space="preserve">    TOTAL COAL-FIRED</v>
          </cell>
          <cell r="C1321">
            <v>79991.8</v>
          </cell>
          <cell r="E1321">
            <v>64118.6</v>
          </cell>
          <cell r="G1321">
            <v>76743.199999999997</v>
          </cell>
          <cell r="I1321">
            <v>65014.2</v>
          </cell>
          <cell r="K1321">
            <v>144110.39999999999</v>
          </cell>
          <cell r="M1321">
            <v>220853.59999999998</v>
          </cell>
          <cell r="O1321">
            <v>285867.8</v>
          </cell>
        </row>
        <row r="1323">
          <cell r="A1323" t="str">
            <v xml:space="preserve">    Martins Creek 3-4</v>
          </cell>
          <cell r="C1323">
            <v>11920.430262</v>
          </cell>
          <cell r="E1323">
            <v>15258.018</v>
          </cell>
          <cell r="G1323">
            <v>37849.993559999995</v>
          </cell>
          <cell r="I1323">
            <v>6463.7316319999991</v>
          </cell>
          <cell r="K1323">
            <v>27178.448261999998</v>
          </cell>
          <cell r="M1323">
            <v>65028.441821999993</v>
          </cell>
          <cell r="O1323">
            <v>71492.173453999989</v>
          </cell>
        </row>
        <row r="1324">
          <cell r="A1324" t="str">
            <v xml:space="preserve">    Sun Oil Adjustment</v>
          </cell>
          <cell r="C1324">
            <v>0</v>
          </cell>
          <cell r="E1324">
            <v>0</v>
          </cell>
          <cell r="G1324">
            <v>0</v>
          </cell>
          <cell r="I1324">
            <v>0</v>
          </cell>
          <cell r="K1324">
            <v>0</v>
          </cell>
          <cell r="M1324">
            <v>0</v>
          </cell>
          <cell r="O1324">
            <v>0</v>
          </cell>
        </row>
        <row r="1325">
          <cell r="A1325" t="str">
            <v xml:space="preserve">    TOTAL OIL-FIRED</v>
          </cell>
          <cell r="C1325">
            <v>11920.4</v>
          </cell>
          <cell r="E1325">
            <v>15258</v>
          </cell>
          <cell r="G1325">
            <v>37850</v>
          </cell>
          <cell r="I1325">
            <v>6463.7</v>
          </cell>
          <cell r="K1325">
            <v>27178.400000000001</v>
          </cell>
          <cell r="M1325">
            <v>65028.4</v>
          </cell>
          <cell r="O1325">
            <v>71492.2</v>
          </cell>
        </row>
        <row r="1327">
          <cell r="A1327" t="str">
            <v xml:space="preserve">    TOTAL FOSSIL STEAM EXPENSE</v>
          </cell>
          <cell r="C1327">
            <v>91912.2</v>
          </cell>
          <cell r="E1327">
            <v>79376.600000000006</v>
          </cell>
          <cell r="G1327">
            <v>114593.2</v>
          </cell>
          <cell r="I1327">
            <v>71477.899999999994</v>
          </cell>
          <cell r="K1327">
            <v>171288.8</v>
          </cell>
          <cell r="M1327">
            <v>285882</v>
          </cell>
          <cell r="O1327">
            <v>357360</v>
          </cell>
        </row>
        <row r="1328">
          <cell r="A1328" t="str">
            <v xml:space="preserve">  NUCLEAR</v>
          </cell>
        </row>
        <row r="1329">
          <cell r="A1329" t="str">
            <v xml:space="preserve">    Susquehanna 1 (PL 90% Share)</v>
          </cell>
          <cell r="C1329">
            <v>7494.2470800000001</v>
          </cell>
          <cell r="E1329">
            <v>6615.0432000000001</v>
          </cell>
          <cell r="G1329">
            <v>7660.7634600000001</v>
          </cell>
          <cell r="I1329">
            <v>7660.7634600000001</v>
          </cell>
          <cell r="K1329">
            <v>14109.290280000001</v>
          </cell>
          <cell r="M1329">
            <v>21770.053740000003</v>
          </cell>
          <cell r="O1329">
            <v>29430.817200000005</v>
          </cell>
        </row>
        <row r="1330">
          <cell r="A1330" t="str">
            <v xml:space="preserve">    Susquehanna 2 (PL 90% Share)</v>
          </cell>
          <cell r="C1330">
            <v>5775.9496199999994</v>
          </cell>
          <cell r="E1330">
            <v>5209.5351599999995</v>
          </cell>
          <cell r="G1330">
            <v>7693.3664100000005</v>
          </cell>
          <cell r="I1330">
            <v>7693.3664099999996</v>
          </cell>
          <cell r="K1330">
            <v>10985.484779999999</v>
          </cell>
          <cell r="M1330">
            <v>18678.851190000001</v>
          </cell>
          <cell r="O1330">
            <v>26372.2176</v>
          </cell>
        </row>
        <row r="1331">
          <cell r="A1331" t="str">
            <v xml:space="preserve">    D&amp;D Expense</v>
          </cell>
          <cell r="C1331">
            <v>628.91370000000006</v>
          </cell>
          <cell r="E1331">
            <v>629.63639999999998</v>
          </cell>
          <cell r="G1331">
            <v>631.08179999999993</v>
          </cell>
          <cell r="I1331">
            <v>631.08179999999993</v>
          </cell>
          <cell r="K1331">
            <v>1258.5500999999999</v>
          </cell>
          <cell r="M1331">
            <v>1889.6318999999999</v>
          </cell>
          <cell r="O1331">
            <v>2520.7136999999998</v>
          </cell>
        </row>
        <row r="1332">
          <cell r="A1332" t="str">
            <v xml:space="preserve">    TOTAL NUCLEAR</v>
          </cell>
          <cell r="C1332">
            <v>13899.0137</v>
          </cell>
          <cell r="E1332">
            <v>12454.136399999999</v>
          </cell>
          <cell r="G1332">
            <v>15985.281800000001</v>
          </cell>
          <cell r="I1332">
            <v>15985.281800000001</v>
          </cell>
          <cell r="K1332">
            <v>26353.3501</v>
          </cell>
          <cell r="M1332">
            <v>42338.6319</v>
          </cell>
          <cell r="O1332">
            <v>58323.7137</v>
          </cell>
        </row>
        <row r="1333">
          <cell r="A1333" t="str">
            <v xml:space="preserve">                          </v>
          </cell>
        </row>
        <row r="1334">
          <cell r="A1334" t="str">
            <v>COMBUSTION TURBINES</v>
          </cell>
          <cell r="C1334">
            <v>122.1</v>
          </cell>
          <cell r="E1334">
            <v>45.5</v>
          </cell>
          <cell r="G1334">
            <v>437</v>
          </cell>
          <cell r="I1334">
            <v>35.700000000000003</v>
          </cell>
          <cell r="K1334">
            <v>167.6</v>
          </cell>
          <cell r="M1334">
            <v>604.6</v>
          </cell>
          <cell r="O1334">
            <v>640.30000000000007</v>
          </cell>
        </row>
        <row r="1336">
          <cell r="A1336" t="str">
            <v>DIESELS</v>
          </cell>
          <cell r="C1336">
            <v>17.5</v>
          </cell>
          <cell r="E1336">
            <v>25.700000000000003</v>
          </cell>
          <cell r="G1336">
            <v>15.399999999999999</v>
          </cell>
          <cell r="I1336">
            <v>16.7</v>
          </cell>
          <cell r="K1336">
            <v>43.2</v>
          </cell>
          <cell r="M1336">
            <v>58.6</v>
          </cell>
          <cell r="O1336">
            <v>75.3</v>
          </cell>
        </row>
        <row r="1337">
          <cell r="A1337" t="str">
            <v xml:space="preserve">    TOTAL GENERATION</v>
          </cell>
          <cell r="C1337">
            <v>105950.8</v>
          </cell>
          <cell r="E1337">
            <v>91901.900000000009</v>
          </cell>
          <cell r="G1337">
            <v>131030.9</v>
          </cell>
          <cell r="I1337">
            <v>87515.599999999991</v>
          </cell>
          <cell r="K1337">
            <v>197853</v>
          </cell>
          <cell r="M1337">
            <v>328883.79999999993</v>
          </cell>
          <cell r="O1337">
            <v>416399.3</v>
          </cell>
        </row>
        <row r="1338">
          <cell r="A1338" t="str">
            <v>POWER PURCHASES</v>
          </cell>
        </row>
        <row r="1339">
          <cell r="A1339" t="str">
            <v xml:space="preserve">  Short-term - Other Utilities</v>
          </cell>
          <cell r="C1339">
            <v>221786.4</v>
          </cell>
          <cell r="E1339">
            <v>317220.2</v>
          </cell>
          <cell r="G1339">
            <v>716345.2</v>
          </cell>
          <cell r="I1339">
            <v>192261.9</v>
          </cell>
          <cell r="K1339">
            <v>539006.6</v>
          </cell>
          <cell r="M1339">
            <v>1255351.7999999998</v>
          </cell>
          <cell r="O1339">
            <v>1447613.6999999997</v>
          </cell>
        </row>
        <row r="1340">
          <cell r="A1340" t="str">
            <v xml:space="preserve">  Non-utility Generation</v>
          </cell>
          <cell r="C1340">
            <v>42132.240000000005</v>
          </cell>
          <cell r="E1340">
            <v>41688.880000000005</v>
          </cell>
          <cell r="G1340">
            <v>38963.520000000004</v>
          </cell>
          <cell r="I1340">
            <v>42647.32</v>
          </cell>
          <cell r="K1340">
            <v>83821.12000000001</v>
          </cell>
          <cell r="M1340">
            <v>122784.64000000001</v>
          </cell>
          <cell r="O1340">
            <v>165431.96000000002</v>
          </cell>
        </row>
        <row r="1341">
          <cell r="A1341" t="str">
            <v xml:space="preserve">  Safe Harbor</v>
          </cell>
          <cell r="C1341">
            <v>3354</v>
          </cell>
          <cell r="E1341">
            <v>3370.5</v>
          </cell>
          <cell r="G1341">
            <v>1023.3000000000001</v>
          </cell>
          <cell r="I1341">
            <v>2052.1000000000004</v>
          </cell>
          <cell r="K1341">
            <v>6724.5</v>
          </cell>
          <cell r="M1341">
            <v>7747.8</v>
          </cell>
          <cell r="O1341">
            <v>9799.9000000000015</v>
          </cell>
        </row>
        <row r="1342">
          <cell r="A1342" t="str">
            <v xml:space="preserve">  PJM Interchange</v>
          </cell>
          <cell r="C1342">
            <v>0</v>
          </cell>
          <cell r="E1342">
            <v>0</v>
          </cell>
          <cell r="G1342">
            <v>0</v>
          </cell>
          <cell r="I1342">
            <v>0</v>
          </cell>
          <cell r="K1342">
            <v>0</v>
          </cell>
          <cell r="M1342">
            <v>0</v>
          </cell>
          <cell r="O1342">
            <v>0</v>
          </cell>
        </row>
        <row r="1343">
          <cell r="A1343" t="str">
            <v xml:space="preserve">  PASNY </v>
          </cell>
          <cell r="C1343">
            <v>143.69999999999999</v>
          </cell>
          <cell r="E1343">
            <v>143.69999999999999</v>
          </cell>
          <cell r="G1343">
            <v>143.69999999999999</v>
          </cell>
          <cell r="I1343">
            <v>143.69999999999999</v>
          </cell>
          <cell r="K1343">
            <v>287.39999999999998</v>
          </cell>
          <cell r="M1343">
            <v>431.09999999999997</v>
          </cell>
          <cell r="O1343">
            <v>574.79999999999995</v>
          </cell>
        </row>
        <row r="1344">
          <cell r="A1344" t="str">
            <v xml:space="preserve">  Borderline</v>
          </cell>
          <cell r="C1344">
            <v>31.5</v>
          </cell>
          <cell r="E1344">
            <v>31.5</v>
          </cell>
          <cell r="G1344">
            <v>31.5</v>
          </cell>
          <cell r="I1344">
            <v>31.5</v>
          </cell>
          <cell r="K1344">
            <v>63</v>
          </cell>
          <cell r="M1344">
            <v>94.5</v>
          </cell>
          <cell r="O1344">
            <v>126</v>
          </cell>
        </row>
        <row r="1345">
          <cell r="A1345" t="str">
            <v xml:space="preserve">    TOTAL POWER PURCHASES</v>
          </cell>
          <cell r="C1345">
            <v>267447.8</v>
          </cell>
          <cell r="E1345">
            <v>362454.80000000005</v>
          </cell>
          <cell r="G1345">
            <v>756507.2</v>
          </cell>
          <cell r="I1345">
            <v>237136.5</v>
          </cell>
          <cell r="K1345">
            <v>629902.6</v>
          </cell>
          <cell r="M1345">
            <v>1386409.8</v>
          </cell>
          <cell r="O1345">
            <v>1623546.4</v>
          </cell>
        </row>
        <row r="1346">
          <cell r="A1346" t="str">
            <v>TOTAL ENERGY AVAILABLE</v>
          </cell>
          <cell r="C1346">
            <v>376817.1</v>
          </cell>
          <cell r="E1346">
            <v>457471.5</v>
          </cell>
          <cell r="G1346">
            <v>891584.20000000007</v>
          </cell>
          <cell r="I1346">
            <v>328698.09999999998</v>
          </cell>
          <cell r="K1346">
            <v>834288.6</v>
          </cell>
          <cell r="M1346">
            <v>1725872.8</v>
          </cell>
          <cell r="O1346">
            <v>2054570.9</v>
          </cell>
        </row>
        <row r="1347">
          <cell r="A1347" t="str">
            <v>NON-SYSTEM ENERGY SALES</v>
          </cell>
        </row>
        <row r="1348">
          <cell r="A1348" t="str">
            <v xml:space="preserve">  Sales to ACE </v>
          </cell>
          <cell r="C1348">
            <v>0</v>
          </cell>
          <cell r="E1348">
            <v>0</v>
          </cell>
          <cell r="G1348">
            <v>0</v>
          </cell>
          <cell r="I1348">
            <v>0</v>
          </cell>
          <cell r="K1348">
            <v>0</v>
          </cell>
          <cell r="M1348">
            <v>0</v>
          </cell>
          <cell r="O1348">
            <v>0</v>
          </cell>
        </row>
        <row r="1349">
          <cell r="A1349" t="str">
            <v xml:space="preserve">  Sales to JCP&amp;L </v>
          </cell>
          <cell r="C1349">
            <v>0</v>
          </cell>
          <cell r="E1349">
            <v>0</v>
          </cell>
          <cell r="G1349">
            <v>0</v>
          </cell>
          <cell r="I1349">
            <v>0</v>
          </cell>
          <cell r="K1349">
            <v>0</v>
          </cell>
          <cell r="M1349">
            <v>0</v>
          </cell>
          <cell r="O1349">
            <v>0</v>
          </cell>
        </row>
        <row r="1350">
          <cell r="A1350" t="str">
            <v xml:space="preserve">  Sales to BG&amp;E</v>
          </cell>
          <cell r="C1350">
            <v>-1142.9000000000001</v>
          </cell>
          <cell r="E1350">
            <v>-1027.5</v>
          </cell>
          <cell r="G1350">
            <v>-1322.3</v>
          </cell>
          <cell r="I1350">
            <v>-1322.3</v>
          </cell>
          <cell r="K1350">
            <v>-2170.4</v>
          </cell>
          <cell r="M1350">
            <v>-3492.7</v>
          </cell>
          <cell r="O1350">
            <v>-4815</v>
          </cell>
        </row>
        <row r="1351">
          <cell r="A1351" t="str">
            <v xml:space="preserve">  Sales to GPU</v>
          </cell>
          <cell r="C1351">
            <v>-6992.7971039999993</v>
          </cell>
          <cell r="E1351">
            <v>-7108.4316239999989</v>
          </cell>
          <cell r="G1351">
            <v>-7700.5173599999998</v>
          </cell>
          <cell r="I1351">
            <v>-6115.0562010000003</v>
          </cell>
          <cell r="K1351">
            <v>-14101.228727999998</v>
          </cell>
          <cell r="M1351">
            <v>-21801.746088</v>
          </cell>
          <cell r="O1351">
            <v>-27916.802288999999</v>
          </cell>
        </row>
        <row r="1352">
          <cell r="A1352" t="str">
            <v xml:space="preserve">  PJM Interchange </v>
          </cell>
          <cell r="C1352">
            <v>-56802.700000000004</v>
          </cell>
          <cell r="E1352">
            <v>-62051.6</v>
          </cell>
          <cell r="G1352">
            <v>-158747.5</v>
          </cell>
          <cell r="I1352">
            <v>-53215.199999999997</v>
          </cell>
          <cell r="K1352">
            <v>-118854.3</v>
          </cell>
          <cell r="M1352">
            <v>-277601.8</v>
          </cell>
          <cell r="O1352">
            <v>-330817</v>
          </cell>
        </row>
        <row r="1353">
          <cell r="A1353" t="str">
            <v xml:space="preserve">  Sales to Other</v>
          </cell>
          <cell r="C1353">
            <v>-235209.60000000001</v>
          </cell>
          <cell r="E1353">
            <v>-332599.3</v>
          </cell>
          <cell r="G1353">
            <v>-740135.9</v>
          </cell>
          <cell r="I1353">
            <v>-204611.5</v>
          </cell>
          <cell r="K1353">
            <v>-567808.9</v>
          </cell>
          <cell r="M1353">
            <v>-1307944.8</v>
          </cell>
          <cell r="O1353">
            <v>-1512556.3</v>
          </cell>
        </row>
        <row r="1354">
          <cell r="A1354" t="str">
            <v xml:space="preserve">    TOTAL NON-SYSTEM ENERGY SALES</v>
          </cell>
          <cell r="C1354">
            <v>-300147.99710400001</v>
          </cell>
          <cell r="E1354">
            <v>-402786.83162399998</v>
          </cell>
          <cell r="G1354">
            <v>-907906.21736000001</v>
          </cell>
          <cell r="I1354">
            <v>-265264.056201</v>
          </cell>
          <cell r="K1354">
            <v>-702934.82872800005</v>
          </cell>
          <cell r="M1354">
            <v>-1610841.0460880001</v>
          </cell>
          <cell r="O1354">
            <v>-1876105.1022890001</v>
          </cell>
        </row>
        <row r="1355">
          <cell r="A1355" t="str">
            <v>SYSTEM COST OF POWER</v>
          </cell>
          <cell r="C1355">
            <v>76669.102895999968</v>
          </cell>
          <cell r="E1355">
            <v>54684.668376000016</v>
          </cell>
          <cell r="G1355">
            <v>-16322.01735999994</v>
          </cell>
          <cell r="I1355">
            <v>63434.043798999977</v>
          </cell>
          <cell r="K1355">
            <v>131353.77127199993</v>
          </cell>
          <cell r="M1355">
            <v>115031.75391199999</v>
          </cell>
          <cell r="O1355">
            <v>178465.79771099985</v>
          </cell>
        </row>
        <row r="1357">
          <cell r="A1357" t="str">
            <v>TOTAL EHV CHARGES (Page 14)</v>
          </cell>
          <cell r="C1357">
            <v>4775.9984133203134</v>
          </cell>
          <cell r="E1357">
            <v>6041.4228745688115</v>
          </cell>
          <cell r="G1357">
            <v>7895.6440306915938</v>
          </cell>
          <cell r="I1357">
            <v>4590.6740825166116</v>
          </cell>
          <cell r="K1357">
            <v>10817.421287889125</v>
          </cell>
          <cell r="M1357">
            <v>18713.065318580717</v>
          </cell>
          <cell r="O1357">
            <v>23303.739401097329</v>
          </cell>
        </row>
        <row r="1359">
          <cell r="A1359" t="str">
            <v>EXPENSE NOT RECOVERED THROUGH ECR</v>
          </cell>
        </row>
        <row r="1360">
          <cell r="A1360" t="str">
            <v xml:space="preserve">    Sun Oil Adjustment</v>
          </cell>
          <cell r="C1360">
            <v>0</v>
          </cell>
          <cell r="E1360">
            <v>0</v>
          </cell>
          <cell r="G1360">
            <v>0</v>
          </cell>
          <cell r="I1360">
            <v>0</v>
          </cell>
          <cell r="K1360">
            <v>0</v>
          </cell>
          <cell r="M1360">
            <v>0</v>
          </cell>
          <cell r="O1360">
            <v>0</v>
          </cell>
        </row>
        <row r="1361">
          <cell r="A1361" t="str">
            <v xml:space="preserve">    Safe Harbor(1/3)</v>
          </cell>
          <cell r="C1361">
            <v>3354</v>
          </cell>
          <cell r="E1361">
            <v>3370.5</v>
          </cell>
          <cell r="G1361">
            <v>1023.3000000000001</v>
          </cell>
          <cell r="I1361">
            <v>2052.1000000000004</v>
          </cell>
          <cell r="K1361">
            <v>6724.5</v>
          </cell>
          <cell r="M1361">
            <v>7747.8</v>
          </cell>
          <cell r="O1361">
            <v>9799.9000000000015</v>
          </cell>
        </row>
        <row r="1362">
          <cell r="A1362" t="str">
            <v xml:space="preserve">    Installed Capacity Payments</v>
          </cell>
          <cell r="C1362">
            <v>0</v>
          </cell>
          <cell r="E1362">
            <v>0</v>
          </cell>
          <cell r="G1362">
            <v>0</v>
          </cell>
          <cell r="I1362">
            <v>0</v>
          </cell>
          <cell r="K1362">
            <v>0</v>
          </cell>
          <cell r="M1362">
            <v>0</v>
          </cell>
          <cell r="O1362">
            <v>0</v>
          </cell>
        </row>
        <row r="1363">
          <cell r="A1363" t="str">
            <v xml:space="preserve">  TOTAL NOT RECOVERED THROUGH ECR</v>
          </cell>
          <cell r="C1363">
            <v>3354</v>
          </cell>
          <cell r="E1363">
            <v>3370.5</v>
          </cell>
          <cell r="G1363">
            <v>1023.3</v>
          </cell>
          <cell r="I1363">
            <v>2052.1</v>
          </cell>
          <cell r="K1363">
            <v>6724.5</v>
          </cell>
          <cell r="M1363">
            <v>7747.8</v>
          </cell>
          <cell r="O1363">
            <v>9799.9</v>
          </cell>
        </row>
        <row r="1364">
          <cell r="A1364" t="str">
            <v>ENERGY COST APPLICABLE TO ECR</v>
          </cell>
          <cell r="C1364">
            <v>78091.101309320278</v>
          </cell>
          <cell r="E1364">
            <v>57355.591250568825</v>
          </cell>
          <cell r="G1364">
            <v>-9449.6733293083453</v>
          </cell>
          <cell r="I1364">
            <v>65972.617881516591</v>
          </cell>
          <cell r="K1364">
            <v>135446.69255988905</v>
          </cell>
          <cell r="M1364">
            <v>125997.0192305807</v>
          </cell>
          <cell r="O1364">
            <v>191969.63711209717</v>
          </cell>
        </row>
        <row r="1365">
          <cell r="A1365" t="str">
            <v xml:space="preserve">  PORTION FOR PPUC CUSTOMERS</v>
          </cell>
          <cell r="B1365">
            <v>1</v>
          </cell>
          <cell r="C1365">
            <v>78091.100000000006</v>
          </cell>
          <cell r="E1365">
            <v>57355.6</v>
          </cell>
          <cell r="G1365">
            <v>-9449.7000000000007</v>
          </cell>
          <cell r="I1365">
            <v>65972.600000000006</v>
          </cell>
          <cell r="K1365">
            <v>135446.70000000001</v>
          </cell>
          <cell r="M1365">
            <v>125997</v>
          </cell>
          <cell r="O1365">
            <v>191969.6</v>
          </cell>
        </row>
        <row r="1367">
          <cell r="G1367" t="str">
            <v xml:space="preserve">                               QUARTERLY SUMMARY SHEET</v>
          </cell>
          <cell r="L1367" t="str">
            <v>CASE:2001 FORECAST</v>
          </cell>
          <cell r="P1367" t="str">
            <v>9B</v>
          </cell>
        </row>
        <row r="1368">
          <cell r="G1368" t="str">
            <v xml:space="preserve">                                 PER UNIT ENERGY COST</v>
          </cell>
          <cell r="L1368">
            <v>36851</v>
          </cell>
        </row>
        <row r="1369">
          <cell r="G1369" t="str">
            <v xml:space="preserve">                                    (Mills / kwh)</v>
          </cell>
        </row>
        <row r="1370">
          <cell r="K1370" t="str">
            <v>==================================================</v>
          </cell>
        </row>
        <row r="1371">
          <cell r="A1371" t="str">
            <v>STEAM STATIONS</v>
          </cell>
          <cell r="C1371" t="str">
            <v>1st Qtr</v>
          </cell>
          <cell r="E1371" t="str">
            <v>2nd Qtr</v>
          </cell>
          <cell r="G1371" t="str">
            <v>3rd Qtr</v>
          </cell>
          <cell r="I1371" t="str">
            <v>4th Qtr</v>
          </cell>
          <cell r="K1371" t="str">
            <v>2nd Qtr</v>
          </cell>
          <cell r="M1371" t="str">
            <v>3rd Qtr</v>
          </cell>
          <cell r="O1371" t="str">
            <v>4th Qtr</v>
          </cell>
        </row>
        <row r="1372">
          <cell r="A1372" t="str">
            <v xml:space="preserve">  COAL-FIRED</v>
          </cell>
        </row>
        <row r="1373">
          <cell r="A1373" t="str">
            <v xml:space="preserve">    Brunner Island</v>
          </cell>
          <cell r="C1373">
            <v>14.856429197848007</v>
          </cell>
          <cell r="E1373">
            <v>14.835493855451105</v>
          </cell>
          <cell r="G1373">
            <v>13.946660670828752</v>
          </cell>
          <cell r="I1373">
            <v>13.757912676795483</v>
          </cell>
          <cell r="K1373">
            <v>14.847336862409021</v>
          </cell>
          <cell r="M1373">
            <v>14.54355471258258</v>
          </cell>
          <cell r="O1373">
            <v>14.374850493494597</v>
          </cell>
        </row>
        <row r="1374">
          <cell r="A1374" t="str">
            <v xml:space="preserve">    Martins Creek 1-2</v>
          </cell>
          <cell r="C1374">
            <v>15.800344449699569</v>
          </cell>
          <cell r="E1374">
            <v>15.945977837183298</v>
          </cell>
          <cell r="G1374">
            <v>15.53759088346075</v>
          </cell>
          <cell r="I1374">
            <v>15.862623483302695</v>
          </cell>
          <cell r="K1374">
            <v>15.862372585317338</v>
          </cell>
          <cell r="M1374">
            <v>15.771819412102241</v>
          </cell>
          <cell r="O1374">
            <v>15.796624520758945</v>
          </cell>
        </row>
        <row r="1375">
          <cell r="A1375" t="str">
            <v xml:space="preserve">    Sunbury</v>
          </cell>
          <cell r="C1375">
            <v>0</v>
          </cell>
          <cell r="E1375">
            <v>0</v>
          </cell>
          <cell r="G1375">
            <v>0</v>
          </cell>
          <cell r="I1375">
            <v>0</v>
          </cell>
          <cell r="K1375">
            <v>0</v>
          </cell>
          <cell r="M1375">
            <v>0</v>
          </cell>
          <cell r="O1375">
            <v>0</v>
          </cell>
        </row>
        <row r="1376">
          <cell r="A1376" t="str">
            <v xml:space="preserve">    Holtwood</v>
          </cell>
          <cell r="C1376">
            <v>0</v>
          </cell>
          <cell r="E1376">
            <v>0</v>
          </cell>
          <cell r="G1376">
            <v>0</v>
          </cell>
          <cell r="I1376">
            <v>0</v>
          </cell>
          <cell r="K1376">
            <v>0</v>
          </cell>
          <cell r="M1376">
            <v>0</v>
          </cell>
          <cell r="O1376">
            <v>0</v>
          </cell>
        </row>
        <row r="1377">
          <cell r="A1377" t="str">
            <v xml:space="preserve">    Keystone</v>
          </cell>
          <cell r="C1377">
            <v>9.6901578869055491</v>
          </cell>
          <cell r="E1377">
            <v>11.820725895404735</v>
          </cell>
          <cell r="G1377">
            <v>10.037174178830455</v>
          </cell>
          <cell r="I1377">
            <v>9.9924373774695159</v>
          </cell>
          <cell r="K1377">
            <v>10.624742201438456</v>
          </cell>
          <cell r="M1377">
            <v>10.412161069067871</v>
          </cell>
          <cell r="O1377">
            <v>10.300650190596697</v>
          </cell>
        </row>
        <row r="1378">
          <cell r="A1378" t="str">
            <v xml:space="preserve">    Conemaugh</v>
          </cell>
          <cell r="C1378">
            <v>11.427367212629029</v>
          </cell>
          <cell r="E1378">
            <v>10.391277695090313</v>
          </cell>
          <cell r="G1378">
            <v>11.83443000763168</v>
          </cell>
          <cell r="I1378">
            <v>11.373445621241023</v>
          </cell>
          <cell r="K1378">
            <v>10.909270152974582</v>
          </cell>
          <cell r="M1378">
            <v>11.194322558098007</v>
          </cell>
          <cell r="O1378">
            <v>11.228876528572867</v>
          </cell>
        </row>
        <row r="1379">
          <cell r="A1379" t="str">
            <v xml:space="preserve">    Montour</v>
          </cell>
          <cell r="C1379">
            <v>12.801097361799055</v>
          </cell>
          <cell r="E1379">
            <v>13.48456937162503</v>
          </cell>
          <cell r="G1379">
            <v>12.712239702530361</v>
          </cell>
          <cell r="I1379">
            <v>12.91674654640674</v>
          </cell>
          <cell r="K1379">
            <v>13.098598916076618</v>
          </cell>
          <cell r="M1379">
            <v>12.945958588708708</v>
          </cell>
          <cell r="O1379">
            <v>12.93882235403642</v>
          </cell>
        </row>
        <row r="1380">
          <cell r="A1380" t="str">
            <v xml:space="preserve">    TOTAL COAL-FIRED </v>
          </cell>
          <cell r="C1380">
            <v>13.483689783179788</v>
          </cell>
          <cell r="E1380">
            <v>13.71301945881495</v>
          </cell>
          <cell r="G1380">
            <v>13.026658050455353</v>
          </cell>
          <cell r="I1380">
            <v>13.049264747631458</v>
          </cell>
          <cell r="K1380">
            <v>13.584725693326597</v>
          </cell>
          <cell r="M1380">
            <v>13.385555837890861</v>
          </cell>
          <cell r="O1380">
            <v>13.307633142369998</v>
          </cell>
        </row>
        <row r="1381">
          <cell r="A1381" t="str">
            <v xml:space="preserve">  OIL-FIRED</v>
          </cell>
        </row>
        <row r="1382">
          <cell r="A1382" t="str">
            <v xml:space="preserve">    Martins Creek 3-4</v>
          </cell>
          <cell r="C1382">
            <v>52.652076896413092</v>
          </cell>
          <cell r="E1382">
            <v>43.94590425130788</v>
          </cell>
          <cell r="G1382">
            <v>39.959874915582901</v>
          </cell>
          <cell r="I1382">
            <v>43.76256999483703</v>
          </cell>
          <cell r="K1382">
            <v>47.382231894382443</v>
          </cell>
          <cell r="M1382">
            <v>42.759364662835765</v>
          </cell>
          <cell r="O1382">
            <v>42.848171058526717</v>
          </cell>
        </row>
        <row r="1383">
          <cell r="A1383" t="str">
            <v xml:space="preserve">    Sun Oil Adjustment</v>
          </cell>
          <cell r="B1383" t="str">
            <v>.</v>
          </cell>
          <cell r="C1383">
            <v>0</v>
          </cell>
          <cell r="E1383">
            <v>0</v>
          </cell>
          <cell r="G1383">
            <v>0</v>
          </cell>
          <cell r="I1383">
            <v>0</v>
          </cell>
          <cell r="K1383">
            <v>0</v>
          </cell>
          <cell r="M1383">
            <v>0</v>
          </cell>
          <cell r="O1383">
            <v>0</v>
          </cell>
        </row>
        <row r="1385">
          <cell r="A1385" t="str">
            <v xml:space="preserve">    TOTAL OIL-FIRED (Including</v>
          </cell>
          <cell r="C1385">
            <v>52.651943230335945</v>
          </cell>
          <cell r="E1385">
            <v>43.94585240799006</v>
          </cell>
          <cell r="G1385">
            <v>39.959881714569384</v>
          </cell>
          <cell r="I1385">
            <v>43.762355830992853</v>
          </cell>
          <cell r="K1385">
            <v>47.382147755609935</v>
          </cell>
          <cell r="M1385">
            <v>42.759337162835791</v>
          </cell>
          <cell r="O1385">
            <v>42.848186968625598</v>
          </cell>
        </row>
        <row r="1386">
          <cell r="A1386" t="str">
            <v xml:space="preserve">      Sun Oil Adjustment)</v>
          </cell>
        </row>
        <row r="1388">
          <cell r="A1388" t="str">
            <v xml:space="preserve">    TOTAL GENERATION</v>
          </cell>
          <cell r="C1388">
            <v>14.92437288553997</v>
          </cell>
          <cell r="E1388">
            <v>15.804898460350962</v>
          </cell>
          <cell r="G1388">
            <v>16.762311283073565</v>
          </cell>
          <cell r="I1388">
            <v>13.935473155048941</v>
          </cell>
          <cell r="K1388">
            <v>15.319803813147665</v>
          </cell>
          <cell r="M1388">
            <v>15.86701069781099</v>
          </cell>
          <cell r="O1388">
            <v>15.439392759160963</v>
          </cell>
        </row>
        <row r="1390">
          <cell r="A1390" t="str">
            <v xml:space="preserve">  NUCLEAR</v>
          </cell>
        </row>
        <row r="1391">
          <cell r="A1391" t="str">
            <v xml:space="preserve">    Susq. #1 (PL 90% Share)</v>
          </cell>
          <cell r="B1391" t="str">
            <v>.</v>
          </cell>
          <cell r="C1391">
            <v>3.6198845946868161</v>
          </cell>
          <cell r="E1391">
            <v>3.6199207597570751</v>
          </cell>
          <cell r="G1391">
            <v>3.6198853926097976</v>
          </cell>
          <cell r="I1391">
            <v>3.6198853926097976</v>
          </cell>
          <cell r="K1391">
            <v>3.6199015512687223</v>
          </cell>
          <cell r="M1391">
            <v>3.6198958657100277</v>
          </cell>
          <cell r="O1391">
            <v>3.6198931400292866</v>
          </cell>
        </row>
        <row r="1392">
          <cell r="A1392" t="str">
            <v xml:space="preserve">    Susq. #2 (PL 90% Share)</v>
          </cell>
          <cell r="B1392" t="str">
            <v>.</v>
          </cell>
          <cell r="C1392">
            <v>3.7800717383638269</v>
          </cell>
          <cell r="E1392">
            <v>3.5900593731720352</v>
          </cell>
          <cell r="G1392">
            <v>3.5899983231031278</v>
          </cell>
          <cell r="I1392">
            <v>3.5899983231031274</v>
          </cell>
          <cell r="K1392">
            <v>3.6875179672761846</v>
          </cell>
          <cell r="M1392">
            <v>3.646717398401687</v>
          </cell>
          <cell r="O1392">
            <v>3.6299868682289316</v>
          </cell>
        </row>
        <row r="1393">
          <cell r="A1393" t="str">
            <v xml:space="preserve">    D&amp;D Expense</v>
          </cell>
          <cell r="C1393">
            <v>0.17478078532229643</v>
          </cell>
          <cell r="E1393">
            <v>0.19205014482475213</v>
          </cell>
          <cell r="G1393">
            <v>0.14816561403325293</v>
          </cell>
          <cell r="I1393">
            <v>0.14816561403325293</v>
          </cell>
          <cell r="K1393">
            <v>0.18301391632983163</v>
          </cell>
          <cell r="M1393">
            <v>0.16968524886004208</v>
          </cell>
          <cell r="O1393">
            <v>0.16373161462750352</v>
          </cell>
        </row>
        <row r="1395">
          <cell r="A1395" t="str">
            <v xml:space="preserve">    TOTAL NUCLEAR (Including</v>
          </cell>
          <cell r="C1395">
            <v>3.8626611722583828</v>
          </cell>
          <cell r="E1395">
            <v>3.798730027817987</v>
          </cell>
          <cell r="G1395">
            <v>3.7530302623076488</v>
          </cell>
          <cell r="I1395">
            <v>3.7530302623076488</v>
          </cell>
          <cell r="K1395">
            <v>3.8322112168694438</v>
          </cell>
          <cell r="M1395">
            <v>3.801926338322938</v>
          </cell>
          <cell r="O1395">
            <v>3.7883857318557235</v>
          </cell>
        </row>
        <row r="1396">
          <cell r="A1396" t="str">
            <v xml:space="preserve">      D&amp;D Expense)</v>
          </cell>
        </row>
        <row r="1397">
          <cell r="A1397" t="str">
            <v xml:space="preserve">                          </v>
          </cell>
        </row>
        <row r="1398">
          <cell r="A1398" t="str">
            <v>COMBUSTION TURBINES</v>
          </cell>
          <cell r="C1398">
            <v>81.399945733369506</v>
          </cell>
          <cell r="E1398">
            <v>37.916635069470779</v>
          </cell>
          <cell r="G1398">
            <v>48.555550160494434</v>
          </cell>
          <cell r="I1398">
            <v>59.499900833498607</v>
          </cell>
          <cell r="K1398">
            <v>62.074051083684772</v>
          </cell>
          <cell r="M1398">
            <v>51.675209258529129</v>
          </cell>
          <cell r="O1398">
            <v>52.056906336836896</v>
          </cell>
        </row>
        <row r="1400">
          <cell r="A1400" t="str">
            <v>DIESELS</v>
          </cell>
          <cell r="C1400">
            <v>58.333138889537032</v>
          </cell>
          <cell r="E1400">
            <v>51.399897200205601</v>
          </cell>
          <cell r="G1400">
            <v>51.333162222792581</v>
          </cell>
          <cell r="I1400">
            <v>55.666481111729624</v>
          </cell>
          <cell r="K1400">
            <v>53.999932500084377</v>
          </cell>
          <cell r="M1400">
            <v>53.272678843019236</v>
          </cell>
          <cell r="O1400">
            <v>53.78567586737438</v>
          </cell>
        </row>
        <row r="1402">
          <cell r="A1402" t="str">
            <v>AVERAGE COST OF GEN (INCL HYDRO)</v>
          </cell>
          <cell r="C1402">
            <v>10.639904753180897</v>
          </cell>
          <cell r="E1402">
            <v>10.804736859411392</v>
          </cell>
          <cell r="G1402">
            <v>11.683210023143157</v>
          </cell>
          <cell r="I1402">
            <v>9.1723812113745993</v>
          </cell>
          <cell r="K1402">
            <v>10.715832542435127</v>
          </cell>
          <cell r="M1402">
            <v>11.081311915033636</v>
          </cell>
          <cell r="O1402">
            <v>10.617247873796225</v>
          </cell>
        </row>
        <row r="1404">
          <cell r="A1404" t="str">
            <v>POWER PURCHASES</v>
          </cell>
        </row>
        <row r="1405">
          <cell r="A1405" t="str">
            <v xml:space="preserve">  Short-term - Other Utilities</v>
          </cell>
          <cell r="C1405">
            <v>28.953848112077964</v>
          </cell>
          <cell r="E1405">
            <v>32.471999385391271</v>
          </cell>
          <cell r="G1405">
            <v>55.705929181915671</v>
          </cell>
          <cell r="I1405">
            <v>26.154083894244089</v>
          </cell>
          <cell r="K1405">
            <v>30.925784768371411</v>
          </cell>
          <cell r="M1405">
            <v>41.446562083559172</v>
          </cell>
          <cell r="O1405">
            <v>38.459893844449894</v>
          </cell>
        </row>
        <row r="1406">
          <cell r="A1406" t="str">
            <v xml:space="preserve">  Non-utility Generation</v>
          </cell>
          <cell r="C1406">
            <v>65.200092749612978</v>
          </cell>
          <cell r="E1406">
            <v>65.200031177353708</v>
          </cell>
          <cell r="G1406">
            <v>65.199966423694846</v>
          </cell>
          <cell r="I1406">
            <v>65.199816442134519</v>
          </cell>
          <cell r="K1406">
            <v>65.200062177037907</v>
          </cell>
          <cell r="M1406">
            <v>65.200031826040771</v>
          </cell>
          <cell r="O1406">
            <v>65.199976327119401</v>
          </cell>
        </row>
        <row r="1407">
          <cell r="A1407" t="str">
            <v xml:space="preserve">  Safe Harbor</v>
          </cell>
          <cell r="C1407">
            <v>27.582236615277662</v>
          </cell>
          <cell r="E1407">
            <v>27.581832834845887</v>
          </cell>
          <cell r="G1407">
            <v>27.582209499131828</v>
          </cell>
          <cell r="I1407">
            <v>27.581988876586173</v>
          </cell>
          <cell r="K1407">
            <v>27.582034341337025</v>
          </cell>
          <cell r="M1407">
            <v>27.582057573577583</v>
          </cell>
          <cell r="O1407">
            <v>27.582043266022964</v>
          </cell>
        </row>
        <row r="1408">
          <cell r="A1408" t="str">
            <v xml:space="preserve">  PJM Interchange</v>
          </cell>
          <cell r="C1408">
            <v>0</v>
          </cell>
          <cell r="E1408">
            <v>0</v>
          </cell>
          <cell r="G1408">
            <v>0</v>
          </cell>
          <cell r="I1408">
            <v>0</v>
          </cell>
          <cell r="K1408">
            <v>0</v>
          </cell>
          <cell r="M1408">
            <v>0</v>
          </cell>
          <cell r="O1408">
            <v>0</v>
          </cell>
        </row>
        <row r="1409">
          <cell r="A1409" t="str">
            <v xml:space="preserve">  PASNY </v>
          </cell>
          <cell r="C1409">
            <v>19.958330561342979</v>
          </cell>
          <cell r="E1409">
            <v>19.958330561342979</v>
          </cell>
          <cell r="G1409">
            <v>19.958330561342979</v>
          </cell>
          <cell r="I1409">
            <v>19.958330561342979</v>
          </cell>
          <cell r="K1409">
            <v>19.95833194733806</v>
          </cell>
          <cell r="M1409">
            <v>19.95833240933646</v>
          </cell>
          <cell r="O1409">
            <v>19.958332640335673</v>
          </cell>
        </row>
        <row r="1410">
          <cell r="A1410" t="str">
            <v xml:space="preserve">  Borderline</v>
          </cell>
          <cell r="C1410">
            <v>104.99965000116666</v>
          </cell>
          <cell r="E1410">
            <v>104.99965000116666</v>
          </cell>
          <cell r="G1410">
            <v>104.99965000116666</v>
          </cell>
          <cell r="I1410">
            <v>104.99965000116666</v>
          </cell>
          <cell r="K1410">
            <v>104.99982500029165</v>
          </cell>
          <cell r="M1410">
            <v>104.99988333346295</v>
          </cell>
          <cell r="O1410">
            <v>104.99991250007291</v>
          </cell>
        </row>
        <row r="1412">
          <cell r="A1412" t="str">
            <v xml:space="preserve">    TOTAL POWER PURCHASES</v>
          </cell>
          <cell r="C1412">
            <v>31.705795877834131</v>
          </cell>
          <cell r="E1412">
            <v>34.394701128818795</v>
          </cell>
          <cell r="G1412">
            <v>56.030929663445001</v>
          </cell>
          <cell r="I1412">
            <v>29.322798032753049</v>
          </cell>
          <cell r="K1412">
            <v>33.199252636153808</v>
          </cell>
          <cell r="M1412">
            <v>42.691605849339751</v>
          </cell>
          <cell r="O1412">
            <v>40.026090792905073</v>
          </cell>
        </row>
        <row r="1414">
          <cell r="A1414" t="str">
            <v>TOTAL ENERGY AVAILABLE</v>
          </cell>
          <cell r="C1414">
            <v>20.491997714849386</v>
          </cell>
          <cell r="E1414">
            <v>24.030145922025582</v>
          </cell>
          <cell r="G1414">
            <v>36.087029727558054</v>
          </cell>
          <cell r="I1414">
            <v>18.662773597237031</v>
          </cell>
          <cell r="K1414">
            <v>22.291744486510897</v>
          </cell>
          <cell r="M1414">
            <v>27.77734000251435</v>
          </cell>
          <cell r="O1414">
            <v>25.764259827879314</v>
          </cell>
        </row>
        <row r="1416">
          <cell r="A1416" t="str">
            <v>NON-SYSTEM ENERGY SALES</v>
          </cell>
        </row>
        <row r="1417">
          <cell r="A1417" t="str">
            <v xml:space="preserve">  Sales to ACE </v>
          </cell>
          <cell r="C1417">
            <v>0</v>
          </cell>
          <cell r="E1417">
            <v>0</v>
          </cell>
          <cell r="G1417">
            <v>0</v>
          </cell>
          <cell r="I1417">
            <v>0</v>
          </cell>
          <cell r="K1417">
            <v>0</v>
          </cell>
          <cell r="M1417">
            <v>0</v>
          </cell>
          <cell r="O1417">
            <v>0</v>
          </cell>
        </row>
        <row r="1418">
          <cell r="A1418" t="str">
            <v xml:space="preserve">  Sales to JCP&amp;L </v>
          </cell>
          <cell r="C1418">
            <v>0</v>
          </cell>
          <cell r="E1418">
            <v>0</v>
          </cell>
          <cell r="G1418">
            <v>0</v>
          </cell>
          <cell r="I1418">
            <v>0</v>
          </cell>
          <cell r="K1418">
            <v>0</v>
          </cell>
          <cell r="M1418">
            <v>0</v>
          </cell>
          <cell r="O1418">
            <v>0</v>
          </cell>
        </row>
        <row r="1419">
          <cell r="A1419" t="str">
            <v xml:space="preserve">  Sales to BG&amp;E</v>
          </cell>
          <cell r="C1419">
            <v>4.8946467019042688</v>
          </cell>
          <cell r="E1419">
            <v>8.3877551705122873</v>
          </cell>
          <cell r="G1419">
            <v>-1322300000</v>
          </cell>
          <cell r="I1419">
            <v>-1322300000</v>
          </cell>
          <cell r="K1419">
            <v>6.0966292306085093</v>
          </cell>
          <cell r="M1419">
            <v>9.8109550837386372</v>
          </cell>
          <cell r="O1419">
            <v>13.525280936868766</v>
          </cell>
        </row>
        <row r="1420">
          <cell r="A1420" t="str">
            <v xml:space="preserve">  Sales to GPU</v>
          </cell>
          <cell r="C1420">
            <v>10.791353572208878</v>
          </cell>
          <cell r="E1420">
            <v>10.854224514970566</v>
          </cell>
          <cell r="G1420">
            <v>11.625177191463131</v>
          </cell>
          <cell r="I1420">
            <v>9.2274878681567643</v>
          </cell>
          <cell r="K1420">
            <v>10.822955513717824</v>
          </cell>
          <cell r="M1420">
            <v>11.093342542661855</v>
          </cell>
          <cell r="O1420">
            <v>10.622831925275049</v>
          </cell>
        </row>
        <row r="1421">
          <cell r="A1421" t="str">
            <v xml:space="preserve">  PJM Interchange </v>
          </cell>
          <cell r="C1421">
            <v>26.534605435917634</v>
          </cell>
          <cell r="E1421">
            <v>29.942453949276789</v>
          </cell>
          <cell r="G1421">
            <v>37.344503731203595</v>
          </cell>
          <cell r="I1421">
            <v>22.379294875183575</v>
          </cell>
          <cell r="K1421">
            <v>28.210890067973082</v>
          </cell>
          <cell r="M1421">
            <v>32.798107754650587</v>
          </cell>
          <cell r="O1421">
            <v>30.513010060411784</v>
          </cell>
        </row>
        <row r="1422">
          <cell r="A1422" t="str">
            <v xml:space="preserve">  Sales to Other</v>
          </cell>
          <cell r="C1422">
            <v>29.548954544065179</v>
          </cell>
          <cell r="E1422">
            <v>33.031884071525468</v>
          </cell>
          <cell r="G1422">
            <v>56.243865390528292</v>
          </cell>
          <cell r="I1422">
            <v>26.742673910046925</v>
          </cell>
          <cell r="K1422">
            <v>31.494136259657189</v>
          </cell>
          <cell r="M1422">
            <v>41.936842877684249</v>
          </cell>
          <cell r="O1422">
            <v>38.943697593040888</v>
          </cell>
        </row>
        <row r="1424">
          <cell r="A1424" t="str">
            <v xml:space="preserve">    TOTAL NON-SYSTEM ENERGY SALES</v>
          </cell>
          <cell r="C1424">
            <v>27.330407125287319</v>
          </cell>
          <cell r="E1424">
            <v>31.17834718822014</v>
          </cell>
          <cell r="G1424">
            <v>50.236335324010042</v>
          </cell>
          <cell r="I1424">
            <v>24.810278648466593</v>
          </cell>
          <cell r="K1424">
            <v>29.410268556019009</v>
          </cell>
          <cell r="M1424">
            <v>38.377389797096221</v>
          </cell>
          <cell r="O1424">
            <v>35.62310553655005</v>
          </cell>
        </row>
        <row r="1425">
          <cell r="A1425" t="str">
            <v>SYSTEM COST OF POWER</v>
          </cell>
          <cell r="C1425">
            <v>10.351876104080054</v>
          </cell>
          <cell r="E1425">
            <v>8.9374530106662533</v>
          </cell>
          <cell r="G1425">
            <v>-2.4604299191322578</v>
          </cell>
          <cell r="I1425">
            <v>9.1657033855673191</v>
          </cell>
          <cell r="K1425">
            <v>9.7119978698761482</v>
          </cell>
          <cell r="M1425">
            <v>5.7063104264805622</v>
          </cell>
          <cell r="O1425">
            <v>6.5904149246447288</v>
          </cell>
        </row>
        <row r="1426">
          <cell r="C1426" t="str">
            <v xml:space="preserve"> ========</v>
          </cell>
          <cell r="E1426" t="str">
            <v xml:space="preserve"> ========</v>
          </cell>
          <cell r="G1426" t="str">
            <v xml:space="preserve"> ========</v>
          </cell>
          <cell r="I1426" t="str">
            <v xml:space="preserve"> ========</v>
          </cell>
          <cell r="K1426" t="str">
            <v xml:space="preserve"> ========</v>
          </cell>
          <cell r="M1426" t="str">
            <v xml:space="preserve"> ========</v>
          </cell>
          <cell r="O1426" t="str">
            <v xml:space="preserve"> =========</v>
          </cell>
        </row>
        <row r="1428">
          <cell r="G1428" t="str">
            <v xml:space="preserve">                          QUARTERLY SUMMARY SHEET OF</v>
          </cell>
          <cell r="L1428" t="str">
            <v>CASE:2001 FORECAST</v>
          </cell>
        </row>
        <row r="1429">
          <cell r="G1429" t="str">
            <v xml:space="preserve">                             SAVINGS ON PJM SALES</v>
          </cell>
          <cell r="L1429">
            <v>36851</v>
          </cell>
          <cell r="O1429" t="str">
            <v xml:space="preserve">        15A</v>
          </cell>
        </row>
        <row r="1430">
          <cell r="L1430" t="str">
            <v xml:space="preserve">        YEAR TO DATE</v>
          </cell>
        </row>
        <row r="1431">
          <cell r="K1431" t="str">
            <v>==================================================</v>
          </cell>
        </row>
        <row r="1432">
          <cell r="A1432" t="str">
            <v>COST OF INTERCHANGE MIX</v>
          </cell>
          <cell r="C1432" t="str">
            <v>1st Qtr</v>
          </cell>
          <cell r="E1432" t="str">
            <v>2nd Qtr</v>
          </cell>
          <cell r="G1432" t="str">
            <v>3rd Qtr</v>
          </cell>
          <cell r="I1432" t="str">
            <v>4th Qtr</v>
          </cell>
          <cell r="K1432" t="str">
            <v>2nd Qtr</v>
          </cell>
          <cell r="M1432" t="str">
            <v>3rd Qtr</v>
          </cell>
          <cell r="O1432" t="str">
            <v>4th Qtr</v>
          </cell>
        </row>
        <row r="1433">
          <cell r="A1433" t="str">
            <v xml:space="preserve">  MARTINS CREEK #3-4</v>
          </cell>
        </row>
        <row r="1434">
          <cell r="A1434" t="str">
            <v xml:space="preserve">    Output Interchanged (GWH)</v>
          </cell>
          <cell r="B1434" t="str">
            <v>.</v>
          </cell>
          <cell r="C1434">
            <v>17.3</v>
          </cell>
          <cell r="E1434">
            <v>20</v>
          </cell>
          <cell r="G1434">
            <v>60</v>
          </cell>
          <cell r="I1434">
            <v>3.5</v>
          </cell>
          <cell r="K1434">
            <v>37.299999999999997</v>
          </cell>
          <cell r="M1434">
            <v>97.3</v>
          </cell>
          <cell r="O1434">
            <v>100.8</v>
          </cell>
        </row>
        <row r="1435">
          <cell r="A1435" t="str">
            <v xml:space="preserve">    Fuel Cost Rate (Mills/KWH)</v>
          </cell>
          <cell r="C1435">
            <v>52.514447831534802</v>
          </cell>
          <cell r="E1435">
            <v>43.649997817500108</v>
          </cell>
          <cell r="G1435">
            <v>39.779999337000014</v>
          </cell>
          <cell r="I1435">
            <v>43.82855890612602</v>
          </cell>
          <cell r="K1435">
            <v>47.761392821410389</v>
          </cell>
          <cell r="M1435">
            <v>42.839670679962282</v>
          </cell>
          <cell r="O1435">
            <v>42.874007511170561</v>
          </cell>
        </row>
        <row r="1436">
          <cell r="A1436" t="str">
            <v xml:space="preserve">    Cost of Interchange ($1000)</v>
          </cell>
          <cell r="C1436">
            <v>908.5</v>
          </cell>
          <cell r="E1436">
            <v>873</v>
          </cell>
          <cell r="G1436">
            <v>2386.8000000000002</v>
          </cell>
          <cell r="I1436">
            <v>153.39999999999998</v>
          </cell>
          <cell r="K1436">
            <v>1781.5</v>
          </cell>
          <cell r="M1436">
            <v>4168.3</v>
          </cell>
          <cell r="O1436">
            <v>4321.7</v>
          </cell>
        </row>
        <row r="1438">
          <cell r="A1438" t="str">
            <v xml:space="preserve">  COAL</v>
          </cell>
        </row>
        <row r="1439">
          <cell r="A1439" t="str">
            <v xml:space="preserve">    Output For Interchange (GWH)</v>
          </cell>
          <cell r="C1439">
            <v>2122</v>
          </cell>
          <cell r="E1439">
            <v>2051.3000000000002</v>
          </cell>
          <cell r="G1439">
            <v>4184.9000000000005</v>
          </cell>
          <cell r="I1439">
            <v>2351.5</v>
          </cell>
          <cell r="K1439">
            <v>4173.3</v>
          </cell>
          <cell r="M1439">
            <v>8358.2000000000007</v>
          </cell>
          <cell r="O1439">
            <v>10709.7</v>
          </cell>
        </row>
        <row r="1440">
          <cell r="A1440" t="str">
            <v xml:space="preserve">    Fuel Cost Rate (Mills/KWH)</v>
          </cell>
          <cell r="C1440">
            <v>14.023327043344333</v>
          </cell>
          <cell r="E1440">
            <v>14.179593421645007</v>
          </cell>
          <cell r="G1440">
            <v>13.419412647035909</v>
          </cell>
          <cell r="I1440">
            <v>13.399021895216237</v>
          </cell>
          <cell r="K1440">
            <v>14.100136579181907</v>
          </cell>
          <cell r="M1440">
            <v>13.75930224046334</v>
          </cell>
          <cell r="O1440">
            <v>13.68019645613974</v>
          </cell>
        </row>
        <row r="1441">
          <cell r="A1441" t="str">
            <v xml:space="preserve">    Cost of Interchange ($1000)</v>
          </cell>
          <cell r="C1441">
            <v>29757.5</v>
          </cell>
          <cell r="E1441">
            <v>29086.6</v>
          </cell>
          <cell r="G1441">
            <v>56158.9</v>
          </cell>
          <cell r="I1441">
            <v>31507.8</v>
          </cell>
          <cell r="K1441">
            <v>58844.1</v>
          </cell>
          <cell r="M1441">
            <v>115003</v>
          </cell>
          <cell r="O1441">
            <v>146510.79999999999</v>
          </cell>
        </row>
        <row r="1443">
          <cell r="A1443" t="str">
            <v xml:space="preserve">  POOL PURCHASES RESOLD</v>
          </cell>
        </row>
        <row r="1444">
          <cell r="A1444" t="str">
            <v xml:space="preserve">    Quantity (GWH)</v>
          </cell>
          <cell r="B1444" t="str">
            <v>.</v>
          </cell>
          <cell r="C1444">
            <v>0</v>
          </cell>
          <cell r="E1444">
            <v>0</v>
          </cell>
          <cell r="G1444">
            <v>0</v>
          </cell>
          <cell r="I1444">
            <v>0</v>
          </cell>
          <cell r="K1444">
            <v>0</v>
          </cell>
          <cell r="M1444">
            <v>0</v>
          </cell>
          <cell r="O1444">
            <v>0</v>
          </cell>
        </row>
        <row r="1445">
          <cell r="A1445" t="str">
            <v xml:space="preserve">    Cost Rate (Mills/KWH)</v>
          </cell>
          <cell r="B1445" t="str">
            <v>.</v>
          </cell>
          <cell r="C1445">
            <v>0</v>
          </cell>
          <cell r="E1445">
            <v>0</v>
          </cell>
          <cell r="G1445">
            <v>0</v>
          </cell>
          <cell r="I1445">
            <v>0</v>
          </cell>
          <cell r="K1445">
            <v>0</v>
          </cell>
          <cell r="M1445">
            <v>0</v>
          </cell>
          <cell r="O1445">
            <v>0</v>
          </cell>
        </row>
        <row r="1446">
          <cell r="A1446" t="str">
            <v xml:space="preserve">    Cost of Purchases ($1000)</v>
          </cell>
          <cell r="C1446">
            <v>0</v>
          </cell>
          <cell r="E1446">
            <v>0</v>
          </cell>
          <cell r="G1446">
            <v>0</v>
          </cell>
          <cell r="I1446">
            <v>0</v>
          </cell>
          <cell r="K1446">
            <v>0</v>
          </cell>
          <cell r="M1446">
            <v>0</v>
          </cell>
          <cell r="O1446">
            <v>0</v>
          </cell>
        </row>
        <row r="1448">
          <cell r="A1448" t="str">
            <v xml:space="preserve">  OTHER PURCHASES RESOLD</v>
          </cell>
        </row>
        <row r="1449">
          <cell r="A1449" t="str">
            <v xml:space="preserve">    Quantity (GWH)</v>
          </cell>
          <cell r="B1449" t="str">
            <v>.</v>
          </cell>
          <cell r="C1449">
            <v>0</v>
          </cell>
          <cell r="E1449">
            <v>0</v>
          </cell>
          <cell r="G1449">
            <v>0</v>
          </cell>
          <cell r="I1449">
            <v>22.4</v>
          </cell>
          <cell r="K1449">
            <v>0</v>
          </cell>
          <cell r="M1449">
            <v>0</v>
          </cell>
          <cell r="O1449">
            <v>22.4</v>
          </cell>
        </row>
        <row r="1450">
          <cell r="A1450" t="str">
            <v xml:space="preserve">    Cost Rate (Mills/KWH)</v>
          </cell>
          <cell r="C1450">
            <v>0</v>
          </cell>
          <cell r="E1450">
            <v>0</v>
          </cell>
          <cell r="G1450">
            <v>0</v>
          </cell>
          <cell r="I1450">
            <v>26.508927387994312</v>
          </cell>
          <cell r="K1450">
            <v>0</v>
          </cell>
          <cell r="M1450">
            <v>0</v>
          </cell>
          <cell r="O1450">
            <v>26.508927387994312</v>
          </cell>
        </row>
        <row r="1451">
          <cell r="A1451" t="str">
            <v xml:space="preserve">    Cost of Purchases ($1000)</v>
          </cell>
          <cell r="C1451">
            <v>0</v>
          </cell>
          <cell r="E1451">
            <v>0</v>
          </cell>
          <cell r="G1451">
            <v>0</v>
          </cell>
          <cell r="I1451">
            <v>593.79999999999995</v>
          </cell>
          <cell r="K1451">
            <v>0</v>
          </cell>
          <cell r="M1451">
            <v>0</v>
          </cell>
          <cell r="O1451">
            <v>593.79999999999995</v>
          </cell>
        </row>
        <row r="1453">
          <cell r="A1453" t="str">
            <v xml:space="preserve">  COMBUSTION TURBINES &amp; DIESELS</v>
          </cell>
        </row>
        <row r="1454">
          <cell r="A1454" t="str">
            <v xml:space="preserve">    Output Interchanged (GWH)</v>
          </cell>
          <cell r="B1454" t="str">
            <v>.</v>
          </cell>
          <cell r="C1454">
            <v>1.4000000000000001</v>
          </cell>
          <cell r="E1454">
            <v>1</v>
          </cell>
          <cell r="G1454">
            <v>6</v>
          </cell>
          <cell r="I1454">
            <v>0.5</v>
          </cell>
          <cell r="K1454">
            <v>2.4000000000000004</v>
          </cell>
          <cell r="M1454">
            <v>8.4</v>
          </cell>
          <cell r="O1454">
            <v>8.9</v>
          </cell>
        </row>
        <row r="1455">
          <cell r="A1455" t="str">
            <v xml:space="preserve">    Fuel Cost Rate (Mills/KWH)</v>
          </cell>
          <cell r="C1455">
            <v>82.571369591878849</v>
          </cell>
          <cell r="E1455">
            <v>26.999973000027001</v>
          </cell>
          <cell r="G1455">
            <v>52.049991325001443</v>
          </cell>
          <cell r="I1455">
            <v>61.399877200245605</v>
          </cell>
          <cell r="K1455">
            <v>59.416641909732526</v>
          </cell>
          <cell r="M1455">
            <v>54.154755457767209</v>
          </cell>
          <cell r="O1455">
            <v>54.561791622270604</v>
          </cell>
        </row>
        <row r="1456">
          <cell r="A1456" t="str">
            <v xml:space="preserve">    Cost ($1000)</v>
          </cell>
          <cell r="C1456">
            <v>115.6</v>
          </cell>
          <cell r="E1456">
            <v>27</v>
          </cell>
          <cell r="G1456">
            <v>312.3</v>
          </cell>
          <cell r="I1456">
            <v>30.700000000000003</v>
          </cell>
          <cell r="K1456">
            <v>142.6</v>
          </cell>
          <cell r="M1456">
            <v>454.9</v>
          </cell>
          <cell r="O1456">
            <v>485.59999999999997</v>
          </cell>
        </row>
        <row r="1458">
          <cell r="A1458" t="str">
            <v xml:space="preserve">  COST OF PJM SALES</v>
          </cell>
        </row>
        <row r="1459">
          <cell r="A1459" t="str">
            <v xml:space="preserve">    Output For Interchange Sales (GWH)</v>
          </cell>
          <cell r="C1459">
            <v>2140.6999999999998</v>
          </cell>
          <cell r="E1459">
            <v>2072.3000000000002</v>
          </cell>
          <cell r="G1459">
            <v>4250.8999999999996</v>
          </cell>
          <cell r="I1459">
            <v>2377.8999999999996</v>
          </cell>
          <cell r="K1459">
            <v>4213</v>
          </cell>
          <cell r="M1459">
            <v>8463.9</v>
          </cell>
          <cell r="O1459">
            <v>10841.8</v>
          </cell>
        </row>
        <row r="1460">
          <cell r="A1460" t="str">
            <v xml:space="preserve">    Cost Rate (Mills/KWH)</v>
          </cell>
          <cell r="C1460">
            <v>14.379221743177832</v>
          </cell>
          <cell r="E1460">
            <v>14.470202183819811</v>
          </cell>
          <cell r="G1460">
            <v>13.846009077172832</v>
          </cell>
          <cell r="I1460">
            <v>13.577400221381305</v>
          </cell>
          <cell r="K1460">
            <v>14.423973412194639</v>
          </cell>
          <cell r="M1460">
            <v>14.133697230102706</v>
          </cell>
          <cell r="O1460">
            <v>14.011686250068099</v>
          </cell>
        </row>
        <row r="1461">
          <cell r="A1461" t="str">
            <v xml:space="preserve">    Cost of Interchange ($1000)</v>
          </cell>
          <cell r="C1461">
            <v>30781.600000000002</v>
          </cell>
          <cell r="E1461">
            <v>29986.6</v>
          </cell>
          <cell r="G1461">
            <v>58858</v>
          </cell>
          <cell r="I1461">
            <v>32285.7</v>
          </cell>
          <cell r="K1461">
            <v>60768.2</v>
          </cell>
          <cell r="M1461">
            <v>119626.2</v>
          </cell>
          <cell r="O1461">
            <v>151911.9</v>
          </cell>
        </row>
        <row r="1463">
          <cell r="A1463" t="str">
            <v xml:space="preserve">  PJM BILLING</v>
          </cell>
        </row>
        <row r="1464">
          <cell r="A1464" t="str">
            <v xml:space="preserve">    Interchange Sales (GWH)</v>
          </cell>
          <cell r="C1464">
            <v>2140.6999999999998</v>
          </cell>
          <cell r="E1464">
            <v>2072.3000000000002</v>
          </cell>
          <cell r="G1464">
            <v>4250.8999999999996</v>
          </cell>
          <cell r="I1464">
            <v>2377.8999999999996</v>
          </cell>
          <cell r="K1464">
            <v>4213</v>
          </cell>
          <cell r="M1464">
            <v>8463.9</v>
          </cell>
          <cell r="O1464">
            <v>10841.8</v>
          </cell>
        </row>
        <row r="1465">
          <cell r="A1465" t="str">
            <v xml:space="preserve">    Billing Rate (Mills/KWH)</v>
          </cell>
          <cell r="C1465">
            <v>26.534638190061838</v>
          </cell>
          <cell r="E1465">
            <v>29.94334795640431</v>
          </cell>
          <cell r="G1465">
            <v>37.344444697041936</v>
          </cell>
          <cell r="I1465">
            <v>22.379073963421899</v>
          </cell>
          <cell r="K1465">
            <v>28.211322091571013</v>
          </cell>
          <cell r="M1465">
            <v>32.798331734448851</v>
          </cell>
          <cell r="O1465">
            <v>30.513106676888238</v>
          </cell>
        </row>
        <row r="1466">
          <cell r="A1466" t="str">
            <v xml:space="preserve">    Interchange Bill ($1000)</v>
          </cell>
          <cell r="C1466">
            <v>56802.700000000004</v>
          </cell>
          <cell r="E1466">
            <v>62051.6</v>
          </cell>
          <cell r="G1466">
            <v>158747.5</v>
          </cell>
          <cell r="I1466">
            <v>53215.199999999997</v>
          </cell>
          <cell r="K1466">
            <v>118854.3</v>
          </cell>
          <cell r="M1466">
            <v>277601.8</v>
          </cell>
          <cell r="O1466">
            <v>330817</v>
          </cell>
        </row>
        <row r="1467">
          <cell r="A1467" t="str">
            <v>TOTAL PJM BILLING</v>
          </cell>
          <cell r="C1467">
            <v>56802.700000000004</v>
          </cell>
          <cell r="E1467">
            <v>62051.6</v>
          </cell>
          <cell r="G1467">
            <v>158747.5</v>
          </cell>
          <cell r="I1467">
            <v>53215.199999999997</v>
          </cell>
          <cell r="K1467">
            <v>118854.3</v>
          </cell>
          <cell r="M1467">
            <v>277601.8</v>
          </cell>
          <cell r="O1467">
            <v>330817</v>
          </cell>
        </row>
        <row r="1469">
          <cell r="A1469" t="str">
            <v xml:space="preserve">  SAVINGS ON PJM SALES</v>
          </cell>
        </row>
        <row r="1470">
          <cell r="A1470" t="str">
            <v xml:space="preserve">    Interchange Sales (GWH)</v>
          </cell>
          <cell r="C1470">
            <v>2140.6999999999998</v>
          </cell>
          <cell r="E1470">
            <v>2072.3000000000002</v>
          </cell>
          <cell r="G1470">
            <v>4250.8999999999996</v>
          </cell>
          <cell r="I1470">
            <v>2377.8999999999996</v>
          </cell>
          <cell r="K1470">
            <v>4213</v>
          </cell>
          <cell r="M1470">
            <v>8463.9</v>
          </cell>
          <cell r="O1470">
            <v>10841.8</v>
          </cell>
        </row>
        <row r="1471">
          <cell r="A1471" t="str">
            <v xml:space="preserve">    Savings Rate (Mills/KWH)</v>
          </cell>
          <cell r="C1471">
            <v>12.155416446884002</v>
          </cell>
          <cell r="E1471">
            <v>15.473145772584497</v>
          </cell>
          <cell r="G1471">
            <v>23.498435619869102</v>
          </cell>
          <cell r="I1471">
            <v>8.8016737420405953</v>
          </cell>
          <cell r="K1471">
            <v>13.78734867937637</v>
          </cell>
          <cell r="M1471">
            <v>18.66463450434615</v>
          </cell>
          <cell r="O1471">
            <v>16.50142042682014</v>
          </cell>
        </row>
        <row r="1472">
          <cell r="A1472" t="str">
            <v xml:space="preserve">    Interchange Savings ($1000)</v>
          </cell>
          <cell r="C1472">
            <v>26021.1</v>
          </cell>
          <cell r="E1472">
            <v>32065</v>
          </cell>
          <cell r="G1472">
            <v>99889.5</v>
          </cell>
          <cell r="I1472">
            <v>20929.5</v>
          </cell>
          <cell r="K1472">
            <v>58086.1</v>
          </cell>
          <cell r="M1472">
            <v>157975.6</v>
          </cell>
          <cell r="O1472">
            <v>178905.1</v>
          </cell>
        </row>
        <row r="1474">
          <cell r="A1474" t="str">
            <v xml:space="preserve">  PPUC CUST. SAVINGS ($1000)</v>
          </cell>
          <cell r="B1474">
            <v>1</v>
          </cell>
          <cell r="C1474">
            <v>26021.1</v>
          </cell>
          <cell r="E1474">
            <v>32065</v>
          </cell>
          <cell r="G1474">
            <v>99889.5</v>
          </cell>
          <cell r="I1474">
            <v>20929.5</v>
          </cell>
          <cell r="K1474">
            <v>58086.1</v>
          </cell>
          <cell r="M1474">
            <v>157975.6</v>
          </cell>
          <cell r="O1474">
            <v>178905.1</v>
          </cell>
        </row>
        <row r="1476">
          <cell r="G1476" t="str">
            <v xml:space="preserve">                              QUARTERLY SUMMARY OF THE</v>
          </cell>
          <cell r="L1476" t="str">
            <v>CASE:2001 FORECAST</v>
          </cell>
        </row>
        <row r="1477">
          <cell r="G1477" t="str">
            <v xml:space="preserve">                       COST TO SUPPLY SYSTEM OUTPUT (INC UGI)</v>
          </cell>
          <cell r="L1477">
            <v>36851</v>
          </cell>
          <cell r="O1477" t="str">
            <v xml:space="preserve">        16A</v>
          </cell>
        </row>
        <row r="1478">
          <cell r="G1478" t="str">
            <v xml:space="preserve">      '              (EXCLUDES ENERGY COSTS NOT APPLICABLE TO ECR)</v>
          </cell>
          <cell r="L1478" t="str">
            <v xml:space="preserve">        YEAR TO DATE</v>
          </cell>
        </row>
        <row r="1479">
          <cell r="K1479" t="str">
            <v>==================================================</v>
          </cell>
        </row>
        <row r="1480">
          <cell r="A1480" t="str">
            <v>COST TO SUPPLY INTERNAL LOAD</v>
          </cell>
          <cell r="C1480" t="str">
            <v>1st Qtr</v>
          </cell>
          <cell r="E1480" t="str">
            <v>2nd Qtr</v>
          </cell>
          <cell r="G1480" t="str">
            <v>3rd Qtr</v>
          </cell>
          <cell r="I1480" t="str">
            <v>4th Qtr</v>
          </cell>
          <cell r="K1480" t="str">
            <v>2nd Qtr</v>
          </cell>
          <cell r="M1480" t="str">
            <v>3rd Qtr</v>
          </cell>
          <cell r="O1480" t="str">
            <v>4th Qtr</v>
          </cell>
        </row>
        <row r="1482">
          <cell r="A1482" t="str">
            <v xml:space="preserve">  MARTINS CREEK #3-4</v>
          </cell>
        </row>
        <row r="1484">
          <cell r="A1484" t="str">
            <v xml:space="preserve">    Output For Load (GWH)</v>
          </cell>
          <cell r="C1484">
            <v>209.1</v>
          </cell>
          <cell r="E1484">
            <v>327.2</v>
          </cell>
          <cell r="G1484">
            <v>887.19999999999993</v>
          </cell>
          <cell r="I1484">
            <v>144.19999999999999</v>
          </cell>
          <cell r="K1484">
            <v>536.29999999999995</v>
          </cell>
          <cell r="M1484">
            <v>1423.5</v>
          </cell>
          <cell r="O1484">
            <v>1567.7</v>
          </cell>
        </row>
        <row r="1485">
          <cell r="A1485" t="str">
            <v xml:space="preserve">    Fuel Cost Rate (Mills/KWH)</v>
          </cell>
          <cell r="C1485">
            <v>52.663463459285204</v>
          </cell>
          <cell r="E1485">
            <v>43.963991308178514</v>
          </cell>
          <cell r="G1485">
            <v>39.972039585243422</v>
          </cell>
          <cell r="I1485">
            <v>43.760968018301192</v>
          </cell>
          <cell r="K1485">
            <v>47.355860926056572</v>
          </cell>
          <cell r="M1485">
            <v>42.75387550350974</v>
          </cell>
          <cell r="O1485">
            <v>42.846509798528722</v>
          </cell>
        </row>
        <row r="1486">
          <cell r="A1486" t="str">
            <v xml:space="preserve">    Cost To Carry Load ($1000)</v>
          </cell>
          <cell r="C1486">
            <v>11011.930262</v>
          </cell>
          <cell r="E1486">
            <v>14385.018</v>
          </cell>
          <cell r="G1486">
            <v>35463.19356</v>
          </cell>
          <cell r="I1486">
            <v>6310.3316319999994</v>
          </cell>
          <cell r="K1486">
            <v>25396.948261999998</v>
          </cell>
          <cell r="M1486">
            <v>60860.141821999998</v>
          </cell>
          <cell r="O1486">
            <v>67170.473453999992</v>
          </cell>
        </row>
        <row r="1488">
          <cell r="A1488" t="str">
            <v xml:space="preserve">  COAL</v>
          </cell>
        </row>
        <row r="1490">
          <cell r="A1490" t="str">
            <v xml:space="preserve">    Output For Load (GWH)</v>
          </cell>
          <cell r="C1490">
            <v>-2215.4973555338561</v>
          </cell>
          <cell r="E1490">
            <v>-5946.4381242813524</v>
          </cell>
          <cell r="G1490">
            <v>-9060.1067178193243</v>
          </cell>
          <cell r="I1490">
            <v>-3185.0234708610192</v>
          </cell>
          <cell r="K1490">
            <v>-8161.935479815209</v>
          </cell>
          <cell r="M1490">
            <v>-17222.042197634531</v>
          </cell>
          <cell r="O1490">
            <v>-20407.06566849555</v>
          </cell>
        </row>
        <row r="1491">
          <cell r="A1491" t="str">
            <v xml:space="preserve">    Fuel Cost Rate (Mills/KWH)</v>
          </cell>
          <cell r="C1491">
            <v>83.491546320947464</v>
          </cell>
          <cell r="E1491">
            <v>50.041267365580026</v>
          </cell>
          <cell r="G1491">
            <v>79.419770924354921</v>
          </cell>
          <cell r="I1491">
            <v>53.721770536110448</v>
          </cell>
          <cell r="K1491">
            <v>59.121099554446154</v>
          </cell>
          <cell r="M1491">
            <v>69.799747688163777</v>
          </cell>
          <cell r="O1491">
            <v>67.290384731168743</v>
          </cell>
        </row>
        <row r="1492">
          <cell r="A1492" t="str">
            <v xml:space="preserve">    Cost To Carry Load ($1000)</v>
          </cell>
          <cell r="C1492">
            <v>-184975.30000000002</v>
          </cell>
          <cell r="E1492">
            <v>-297567.30000000005</v>
          </cell>
          <cell r="G1492">
            <v>-719551.60000000009</v>
          </cell>
          <cell r="I1492">
            <v>-171105.09999999998</v>
          </cell>
          <cell r="K1492">
            <v>-482542.60000000009</v>
          </cell>
          <cell r="M1492">
            <v>-1202094.2000000002</v>
          </cell>
          <cell r="O1492">
            <v>-1373199.3000000003</v>
          </cell>
        </row>
        <row r="1494">
          <cell r="A1494" t="str">
            <v xml:space="preserve">  COST OF PL SHARE NUCLEAR</v>
          </cell>
        </row>
        <row r="1495">
          <cell r="A1495" t="str">
            <v xml:space="preserve">    (Including D&amp;D Expense)</v>
          </cell>
        </row>
        <row r="1496">
          <cell r="A1496" t="str">
            <v xml:space="preserve">    Output For Load (GWH)</v>
          </cell>
          <cell r="C1496">
            <v>3364.7999999999997</v>
          </cell>
          <cell r="E1496">
            <v>3156</v>
          </cell>
          <cell r="G1496">
            <v>4259.3</v>
          </cell>
          <cell r="I1496">
            <v>4259.3</v>
          </cell>
          <cell r="K1496">
            <v>6520.7999999999993</v>
          </cell>
          <cell r="M1496">
            <v>10780.099999999999</v>
          </cell>
          <cell r="O1496">
            <v>15039.399999999998</v>
          </cell>
        </row>
        <row r="1497">
          <cell r="A1497" t="str">
            <v xml:space="preserve">    Fuel Cost Rate (Mills/KWH)</v>
          </cell>
          <cell r="C1497">
            <v>4.806991067877143</v>
          </cell>
          <cell r="E1497">
            <v>4.6075399858657979</v>
          </cell>
          <cell r="G1497">
            <v>4.3925180653176525</v>
          </cell>
          <cell r="I1497">
            <v>4.3925180653176525</v>
          </cell>
          <cell r="K1497">
            <v>4.7104588003449788</v>
          </cell>
          <cell r="M1497">
            <v>4.5848379834523945</v>
          </cell>
          <cell r="O1497">
            <v>4.5303711680964422</v>
          </cell>
        </row>
        <row r="1498">
          <cell r="A1498" t="str">
            <v xml:space="preserve">    Cost To Carry Load ($1000)</v>
          </cell>
          <cell r="C1498">
            <v>16174.563549999999</v>
          </cell>
          <cell r="E1498">
            <v>14541.396199999997</v>
          </cell>
          <cell r="G1498">
            <v>18709.052199999998</v>
          </cell>
          <cell r="I1498">
            <v>18709.052199999998</v>
          </cell>
          <cell r="K1498">
            <v>30715.959749999995</v>
          </cell>
          <cell r="M1498">
            <v>49425.011949999993</v>
          </cell>
          <cell r="O1498">
            <v>68134.064149999991</v>
          </cell>
        </row>
        <row r="1500">
          <cell r="A1500" t="str">
            <v xml:space="preserve">  COMBUSTION TURBINES &amp; DIESELS</v>
          </cell>
        </row>
        <row r="1502">
          <cell r="A1502" t="str">
            <v xml:space="preserve">    Output For Load (GWH)</v>
          </cell>
          <cell r="C1502">
            <v>0.39999999999999991</v>
          </cell>
          <cell r="E1502">
            <v>0.7</v>
          </cell>
          <cell r="G1502">
            <v>3.3</v>
          </cell>
          <cell r="I1502">
            <v>0.40000000000000008</v>
          </cell>
          <cell r="K1502">
            <v>1.0999999999999999</v>
          </cell>
          <cell r="M1502">
            <v>4.3999999999999995</v>
          </cell>
          <cell r="O1502">
            <v>4.8</v>
          </cell>
        </row>
        <row r="1503">
          <cell r="A1503" t="str">
            <v xml:space="preserve">    Cost Rate (Mills/KWH)</v>
          </cell>
          <cell r="C1503">
            <v>59.84953037617408</v>
          </cell>
          <cell r="E1503">
            <v>63.041772797467431</v>
          </cell>
          <cell r="G1503">
            <v>42.444142895714272</v>
          </cell>
          <cell r="I1503">
            <v>54.000974997562501</v>
          </cell>
          <cell r="K1503">
            <v>61.881012835442888</v>
          </cell>
          <cell r="M1503">
            <v>47.303373340142421</v>
          </cell>
          <cell r="O1503">
            <v>47.861517945517093</v>
          </cell>
        </row>
        <row r="1504">
          <cell r="A1504" t="str">
            <v xml:space="preserve">    Cost To Carry Load ($1000)</v>
          </cell>
          <cell r="C1504">
            <v>23.939872000000001</v>
          </cell>
          <cell r="E1504">
            <v>44.129303999999998</v>
          </cell>
          <cell r="G1504">
            <v>140.06571399999999</v>
          </cell>
          <cell r="I1504">
            <v>21.600444</v>
          </cell>
          <cell r="K1504">
            <v>68.069175999999999</v>
          </cell>
          <cell r="M1504">
            <v>208.13488999999998</v>
          </cell>
          <cell r="O1504">
            <v>229.73533399999999</v>
          </cell>
        </row>
        <row r="1506">
          <cell r="A1506" t="str">
            <v xml:space="preserve">  HYDRO</v>
          </cell>
        </row>
        <row r="1508">
          <cell r="A1508" t="str">
            <v xml:space="preserve">    Output For Load (GWH)</v>
          </cell>
          <cell r="C1508">
            <v>197.89999999999998</v>
          </cell>
          <cell r="E1508">
            <v>201.2</v>
          </cell>
          <cell r="G1508">
            <v>107.2</v>
          </cell>
          <cell r="I1508">
            <v>146.4</v>
          </cell>
          <cell r="K1508">
            <v>399.09999999999997</v>
          </cell>
          <cell r="M1508">
            <v>506.29999999999995</v>
          </cell>
          <cell r="O1508">
            <v>652.69999999999993</v>
          </cell>
        </row>
        <row r="1509">
          <cell r="A1509" t="str">
            <v xml:space="preserve">    Cost Rate (Mills/KWH)</v>
          </cell>
          <cell r="C1509">
            <v>0</v>
          </cell>
          <cell r="E1509">
            <v>0</v>
          </cell>
          <cell r="G1509">
            <v>0</v>
          </cell>
          <cell r="I1509">
            <v>0</v>
          </cell>
          <cell r="K1509">
            <v>0</v>
          </cell>
          <cell r="M1509">
            <v>0</v>
          </cell>
          <cell r="O1509">
            <v>0</v>
          </cell>
        </row>
        <row r="1510">
          <cell r="A1510" t="str">
            <v xml:space="preserve">    Cost To Carry Load ($1000)</v>
          </cell>
          <cell r="C1510">
            <v>0</v>
          </cell>
          <cell r="E1510">
            <v>0</v>
          </cell>
          <cell r="G1510">
            <v>0</v>
          </cell>
          <cell r="I1510">
            <v>0</v>
          </cell>
          <cell r="K1510">
            <v>0</v>
          </cell>
          <cell r="M1510">
            <v>0</v>
          </cell>
          <cell r="O1510">
            <v>0</v>
          </cell>
        </row>
        <row r="1512">
          <cell r="A1512" t="str">
            <v xml:space="preserve">  COST OF SAFE HARBOR</v>
          </cell>
        </row>
        <row r="1514">
          <cell r="A1514" t="str">
            <v xml:space="preserve">    Quantity (GWH)</v>
          </cell>
          <cell r="C1514">
            <v>121.6</v>
          </cell>
          <cell r="E1514">
            <v>122.19999999999999</v>
          </cell>
          <cell r="G1514">
            <v>37.099999999999994</v>
          </cell>
          <cell r="I1514">
            <v>74.400000000000006</v>
          </cell>
          <cell r="K1514">
            <v>243.79999999999998</v>
          </cell>
          <cell r="M1514">
            <v>280.89999999999998</v>
          </cell>
          <cell r="O1514">
            <v>355.29999999999995</v>
          </cell>
        </row>
        <row r="1515">
          <cell r="A1515" t="str">
            <v xml:space="preserve">    Billing Rate (Mills/KWH)</v>
          </cell>
          <cell r="C1515">
            <v>0</v>
          </cell>
          <cell r="E1515">
            <v>0</v>
          </cell>
          <cell r="G1515">
            <v>0</v>
          </cell>
          <cell r="I1515">
            <v>0</v>
          </cell>
          <cell r="K1515">
            <v>0</v>
          </cell>
          <cell r="M1515">
            <v>0</v>
          </cell>
          <cell r="O1515">
            <v>0</v>
          </cell>
        </row>
        <row r="1516">
          <cell r="A1516" t="str">
            <v xml:space="preserve">    Cost ($1000)</v>
          </cell>
          <cell r="C1516">
            <v>0</v>
          </cell>
          <cell r="E1516">
            <v>0</v>
          </cell>
          <cell r="G1516">
            <v>0</v>
          </cell>
          <cell r="I1516">
            <v>0</v>
          </cell>
          <cell r="K1516">
            <v>0</v>
          </cell>
          <cell r="M1516">
            <v>0</v>
          </cell>
          <cell r="O1516">
            <v>0</v>
          </cell>
        </row>
        <row r="1518">
          <cell r="A1518" t="str">
            <v xml:space="preserve">  INTERCHANGE RETAINED FOR LOAD</v>
          </cell>
        </row>
        <row r="1520">
          <cell r="A1520" t="str">
            <v xml:space="preserve">    Retained Interchange (GWH)</v>
          </cell>
          <cell r="C1520">
            <v>0</v>
          </cell>
          <cell r="E1520">
            <v>0</v>
          </cell>
          <cell r="G1520">
            <v>0</v>
          </cell>
          <cell r="I1520">
            <v>0</v>
          </cell>
          <cell r="K1520">
            <v>0</v>
          </cell>
          <cell r="M1520">
            <v>0</v>
          </cell>
          <cell r="O1520">
            <v>0</v>
          </cell>
        </row>
        <row r="1521">
          <cell r="A1521" t="str">
            <v xml:space="preserve">    Billing Rate (Mills/KWH)</v>
          </cell>
          <cell r="C1521">
            <v>0</v>
          </cell>
          <cell r="E1521">
            <v>0</v>
          </cell>
          <cell r="G1521">
            <v>0</v>
          </cell>
          <cell r="I1521">
            <v>0</v>
          </cell>
          <cell r="K1521">
            <v>0</v>
          </cell>
          <cell r="M1521">
            <v>0</v>
          </cell>
          <cell r="O1521">
            <v>0</v>
          </cell>
        </row>
        <row r="1522">
          <cell r="A1522" t="str">
            <v xml:space="preserve">    Cost ($1000)</v>
          </cell>
          <cell r="C1522">
            <v>0</v>
          </cell>
          <cell r="E1522">
            <v>0</v>
          </cell>
          <cell r="G1522">
            <v>0</v>
          </cell>
          <cell r="I1522">
            <v>0</v>
          </cell>
          <cell r="K1522">
            <v>0</v>
          </cell>
          <cell r="M1522">
            <v>0</v>
          </cell>
          <cell r="O1522">
            <v>0</v>
          </cell>
        </row>
        <row r="1524">
          <cell r="A1524" t="str">
            <v xml:space="preserve">  OTHER PURCHASES FOR LOAD</v>
          </cell>
        </row>
        <row r="1526">
          <cell r="A1526" t="str">
            <v xml:space="preserve">    Other Purchases (GWH)</v>
          </cell>
          <cell r="C1526">
            <v>7660</v>
          </cell>
          <cell r="E1526">
            <v>9769.1</v>
          </cell>
          <cell r="G1526">
            <v>12859.4</v>
          </cell>
          <cell r="I1526">
            <v>7328.7</v>
          </cell>
          <cell r="K1526">
            <v>17429.099999999999</v>
          </cell>
          <cell r="M1526">
            <v>30288.5</v>
          </cell>
          <cell r="O1526">
            <v>37617.199999999997</v>
          </cell>
        </row>
        <row r="1527">
          <cell r="A1527" t="str">
            <v xml:space="preserve">    Billing Rate (Mills/KWH)</v>
          </cell>
          <cell r="C1527">
            <v>28.953832620289237</v>
          </cell>
          <cell r="E1527">
            <v>32.471802855944723</v>
          </cell>
          <cell r="G1527">
            <v>55.705954936953212</v>
          </cell>
          <cell r="I1527">
            <v>26.153069430811037</v>
          </cell>
          <cell r="K1527">
            <v>30.925672994126217</v>
          </cell>
          <cell r="M1527">
            <v>41.446483125389719</v>
          </cell>
          <cell r="O1527">
            <v>38.466972664368541</v>
          </cell>
        </row>
        <row r="1528">
          <cell r="A1528" t="str">
            <v xml:space="preserve">    Cost ($1000)</v>
          </cell>
          <cell r="C1528">
            <v>221786.35790036939</v>
          </cell>
          <cell r="E1528">
            <v>317220.28931248141</v>
          </cell>
          <cell r="G1528">
            <v>716345.15697196207</v>
          </cell>
          <cell r="I1528">
            <v>191667.99996373791</v>
          </cell>
          <cell r="K1528">
            <v>539006.64721285086</v>
          </cell>
          <cell r="M1528">
            <v>1255351.8041848131</v>
          </cell>
          <cell r="O1528">
            <v>1447019.8041485511</v>
          </cell>
        </row>
        <row r="1530">
          <cell r="A1530" t="str">
            <v xml:space="preserve">  NON-UTILITY GENERATION FOR LOAD</v>
          </cell>
        </row>
        <row r="1532">
          <cell r="A1532" t="str">
            <v xml:space="preserve">    Quantity (GWH)</v>
          </cell>
          <cell r="C1532">
            <v>646.20000000000005</v>
          </cell>
          <cell r="E1532">
            <v>639.4</v>
          </cell>
          <cell r="G1532">
            <v>597.59999999999991</v>
          </cell>
          <cell r="I1532">
            <v>654.09999999999991</v>
          </cell>
          <cell r="K1532">
            <v>1285.5999999999999</v>
          </cell>
          <cell r="M1532">
            <v>1883.1999999999998</v>
          </cell>
          <cell r="O1532">
            <v>2537.2999999999997</v>
          </cell>
        </row>
        <row r="1533">
          <cell r="A1533" t="str">
            <v xml:space="preserve">    Cost Rate (Mills/KWH)</v>
          </cell>
          <cell r="C1533">
            <v>65.199999899102451</v>
          </cell>
          <cell r="E1533">
            <v>65.199999898029418</v>
          </cell>
          <cell r="G1533">
            <v>65.199999890896933</v>
          </cell>
          <cell r="I1533">
            <v>65.19999990032106</v>
          </cell>
          <cell r="K1533">
            <v>65.19999994928439</v>
          </cell>
          <cell r="M1533">
            <v>65.199999965378083</v>
          </cell>
          <cell r="O1533">
            <v>65.19999997430341</v>
          </cell>
        </row>
        <row r="1534">
          <cell r="A1534" t="str">
            <v xml:space="preserve">    Cost ($1000)</v>
          </cell>
          <cell r="C1534">
            <v>42132.240000000005</v>
          </cell>
          <cell r="E1534">
            <v>41688.880000000005</v>
          </cell>
          <cell r="G1534">
            <v>38963.520000000004</v>
          </cell>
          <cell r="I1534">
            <v>42647.32</v>
          </cell>
          <cell r="K1534">
            <v>83821.12000000001</v>
          </cell>
          <cell r="M1534">
            <v>122784.64000000001</v>
          </cell>
          <cell r="O1534">
            <v>165431.96000000002</v>
          </cell>
        </row>
        <row r="1536">
          <cell r="A1536" t="str">
            <v xml:space="preserve">  PASNY AND BORDERLINES</v>
          </cell>
        </row>
        <row r="1538">
          <cell r="A1538" t="str">
            <v xml:space="preserve">    Quantity (GWH)</v>
          </cell>
          <cell r="C1538">
            <v>7.5</v>
          </cell>
          <cell r="E1538">
            <v>7.5</v>
          </cell>
          <cell r="G1538">
            <v>7.5</v>
          </cell>
          <cell r="I1538">
            <v>7.5</v>
          </cell>
          <cell r="K1538">
            <v>15</v>
          </cell>
          <cell r="M1538">
            <v>22.5</v>
          </cell>
          <cell r="O1538">
            <v>30</v>
          </cell>
        </row>
        <row r="1539">
          <cell r="A1539" t="str">
            <v xml:space="preserve">    Cost Rate (Mills/KWH)</v>
          </cell>
          <cell r="C1539">
            <v>23.359996885333747</v>
          </cell>
          <cell r="E1539">
            <v>23.359996885333747</v>
          </cell>
          <cell r="G1539">
            <v>23.359996885333747</v>
          </cell>
          <cell r="I1539">
            <v>23.359996885333747</v>
          </cell>
          <cell r="K1539">
            <v>23.359998442666772</v>
          </cell>
          <cell r="M1539">
            <v>23.359998961777819</v>
          </cell>
          <cell r="O1539">
            <v>23.359999221333357</v>
          </cell>
        </row>
        <row r="1540">
          <cell r="A1540" t="str">
            <v xml:space="preserve">    Cost ($1000)</v>
          </cell>
          <cell r="C1540">
            <v>175.2</v>
          </cell>
          <cell r="E1540">
            <v>175.2</v>
          </cell>
          <cell r="G1540">
            <v>175.2</v>
          </cell>
          <cell r="I1540">
            <v>175.2</v>
          </cell>
          <cell r="K1540">
            <v>350.4</v>
          </cell>
          <cell r="M1540">
            <v>525.59999999999991</v>
          </cell>
          <cell r="O1540">
            <v>700.8</v>
          </cell>
        </row>
        <row r="1542">
          <cell r="A1542" t="str">
            <v xml:space="preserve">  PP&amp;L SHARE OF EHV CHARGES (Page 14)</v>
          </cell>
          <cell r="C1542">
            <v>4775.9984133203134</v>
          </cell>
          <cell r="E1542">
            <v>6041.4228745688115</v>
          </cell>
          <cell r="G1542">
            <v>7895.6440306915938</v>
          </cell>
          <cell r="I1542">
            <v>4590.6740825166116</v>
          </cell>
          <cell r="K1542">
            <v>10817.421287889125</v>
          </cell>
          <cell r="M1542">
            <v>18713.065318580717</v>
          </cell>
          <cell r="O1542">
            <v>23303.739401097329</v>
          </cell>
        </row>
        <row r="1544">
          <cell r="A1544" t="str">
            <v xml:space="preserve">  TOTAL COST TO SUPPLY SYSTEM OUTPUT (INC UGI)</v>
          </cell>
        </row>
        <row r="1545">
          <cell r="A1545" t="str">
            <v xml:space="preserve">    Total To Supply System Output</v>
          </cell>
          <cell r="C1545" t="e">
            <v>#REF!</v>
          </cell>
          <cell r="E1545" t="e">
            <v>#REF!</v>
          </cell>
          <cell r="G1545" t="e">
            <v>#REF!</v>
          </cell>
          <cell r="I1545" t="e">
            <v>#REF!</v>
          </cell>
          <cell r="K1545" t="e">
            <v>#REF!</v>
          </cell>
          <cell r="M1545" t="e">
            <v>#REF!</v>
          </cell>
          <cell r="O1545" t="e">
            <v>#REF!</v>
          </cell>
        </row>
        <row r="1546">
          <cell r="A1546" t="str">
            <v xml:space="preserve">    System Output (inc UGI)</v>
          </cell>
          <cell r="C1546">
            <v>7406.3</v>
          </cell>
          <cell r="E1546">
            <v>6118.7</v>
          </cell>
          <cell r="G1546">
            <v>6633.7999999999993</v>
          </cell>
          <cell r="I1546">
            <v>6920.7999999999993</v>
          </cell>
          <cell r="K1546">
            <v>13525</v>
          </cell>
          <cell r="M1546">
            <v>20158.8</v>
          </cell>
          <cell r="O1546">
            <v>27079.599999999999</v>
          </cell>
        </row>
        <row r="1547">
          <cell r="A1547" t="str">
            <v xml:space="preserve">    Cost Rate (Mills/KWH)</v>
          </cell>
          <cell r="C1547">
            <v>15</v>
          </cell>
          <cell r="E1547">
            <v>15.78</v>
          </cell>
          <cell r="G1547">
            <v>14.79</v>
          </cell>
          <cell r="I1547">
            <v>13.44</v>
          </cell>
          <cell r="K1547">
            <v>15.35</v>
          </cell>
          <cell r="M1547">
            <v>15.17</v>
          </cell>
          <cell r="O1547">
            <v>14.73</v>
          </cell>
        </row>
        <row r="1548">
          <cell r="A1548" t="str">
            <v xml:space="preserve">    Cost ($1000)</v>
          </cell>
          <cell r="C1548">
            <v>111104.92999768967</v>
          </cell>
          <cell r="E1548">
            <v>96529.035691050231</v>
          </cell>
          <cell r="G1548">
            <v>98140.232476653633</v>
          </cell>
          <cell r="I1548">
            <v>93017.078322254514</v>
          </cell>
          <cell r="K1548">
            <v>207633.9656887399</v>
          </cell>
          <cell r="M1548">
            <v>305774.19816539355</v>
          </cell>
          <cell r="O1548">
            <v>398791.27648764808</v>
          </cell>
        </row>
        <row r="1550">
          <cell r="A1550" t="str">
            <v>COST FOR PPUC CUST. ($1000)</v>
          </cell>
          <cell r="B1550">
            <v>1</v>
          </cell>
          <cell r="C1550">
            <v>111104.9</v>
          </cell>
          <cell r="E1550">
            <v>96528.9</v>
          </cell>
          <cell r="G1550">
            <v>98140.2</v>
          </cell>
          <cell r="I1550">
            <v>93017.099999999991</v>
          </cell>
          <cell r="K1550">
            <v>207633.8</v>
          </cell>
          <cell r="M1550">
            <v>305774</v>
          </cell>
          <cell r="O1550">
            <v>398791.1</v>
          </cell>
        </row>
        <row r="1551">
          <cell r="A1551" t="str">
            <v xml:space="preserve">    ECR Cost Check ($1000)</v>
          </cell>
          <cell r="C1551">
            <v>117377.2</v>
          </cell>
          <cell r="E1551">
            <v>107032.6</v>
          </cell>
          <cell r="G1551">
            <v>116972.9</v>
          </cell>
          <cell r="I1551">
            <v>98387</v>
          </cell>
          <cell r="K1551">
            <v>224409.8</v>
          </cell>
          <cell r="M1551">
            <v>341382.69999999995</v>
          </cell>
          <cell r="O1551">
            <v>439769.69999999995</v>
          </cell>
        </row>
        <row r="1552">
          <cell r="F1552" t="str">
            <v xml:space="preserve">                            RECONCILIATION OF</v>
          </cell>
        </row>
        <row r="1553">
          <cell r="F1553" t="str">
            <v>ENERGY COST RECOVERED THROUGH ECR</v>
          </cell>
          <cell r="L1553" t="str">
            <v>CASE:2001 FORECAST</v>
          </cell>
          <cell r="O1553" t="str">
            <v xml:space="preserve">      10-R</v>
          </cell>
        </row>
        <row r="1554">
          <cell r="C1554" t="str">
            <v xml:space="preserve">                </v>
          </cell>
          <cell r="F1554" t="str">
            <v xml:space="preserve">                                    (Thousands of Dollars)</v>
          </cell>
          <cell r="L1554">
            <v>36851</v>
          </cell>
        </row>
        <row r="1557">
          <cell r="C1557" t="str">
            <v>JANUARY</v>
          </cell>
          <cell r="D1557" t="str">
            <v>FEBRUARY</v>
          </cell>
          <cell r="E1557" t="str">
            <v>MARCH</v>
          </cell>
          <cell r="F1557" t="str">
            <v>APRIL</v>
          </cell>
          <cell r="G1557" t="str">
            <v>MAY</v>
          </cell>
          <cell r="H1557" t="str">
            <v>JUNE</v>
          </cell>
          <cell r="I1557" t="str">
            <v>JULY</v>
          </cell>
          <cell r="J1557" t="str">
            <v>AUGUST</v>
          </cell>
          <cell r="K1557" t="str">
            <v>SEPTEMBER</v>
          </cell>
          <cell r="L1557" t="str">
            <v>OCTOBER</v>
          </cell>
          <cell r="M1557" t="str">
            <v>NOVEMBER</v>
          </cell>
          <cell r="N1557" t="str">
            <v>DECEMBER</v>
          </cell>
          <cell r="O1557" t="str">
            <v>TOTAL</v>
          </cell>
        </row>
        <row r="1558">
          <cell r="A1558" t="str">
            <v xml:space="preserve">          (1) COST OF</v>
          </cell>
        </row>
        <row r="1559">
          <cell r="A1559" t="str">
            <v>GENERATION AND PURCHASES FOR LOAD</v>
          </cell>
        </row>
        <row r="1560">
          <cell r="A1560" t="str">
            <v>(Cost to Supply System Output-Page 16)</v>
          </cell>
          <cell r="C1560">
            <v>37413.236370958999</v>
          </cell>
          <cell r="D1560">
            <v>36939.086065993448</v>
          </cell>
          <cell r="E1560">
            <v>36752.60756073724</v>
          </cell>
          <cell r="F1560">
            <v>32905.549747841636</v>
          </cell>
          <cell r="G1560">
            <v>30749.337183237018</v>
          </cell>
          <cell r="H1560">
            <v>32874.148759971577</v>
          </cell>
          <cell r="I1560">
            <v>36250.708350988891</v>
          </cell>
          <cell r="J1560">
            <v>33958.520197341219</v>
          </cell>
          <cell r="K1560">
            <v>27931.00392832352</v>
          </cell>
          <cell r="L1560">
            <v>27111.776745307216</v>
          </cell>
          <cell r="M1560">
            <v>29479.08092103331</v>
          </cell>
          <cell r="N1560">
            <v>36426.220655913989</v>
          </cell>
          <cell r="O1560">
            <v>398791.1</v>
          </cell>
        </row>
        <row r="1563">
          <cell r="A1563" t="str">
            <v xml:space="preserve">   (2) PJM INTERCHANGE SAVINGS</v>
          </cell>
        </row>
        <row r="1564">
          <cell r="A1564" t="str">
            <v>(Interchange Savings - Page 15)</v>
          </cell>
          <cell r="C1564">
            <v>11496.3</v>
          </cell>
          <cell r="D1564">
            <v>10772.699999999999</v>
          </cell>
          <cell r="E1564">
            <v>3752.0999999999995</v>
          </cell>
          <cell r="F1564">
            <v>4.4000000000000004</v>
          </cell>
          <cell r="G1564">
            <v>5959.1</v>
          </cell>
          <cell r="H1564">
            <v>26101.5</v>
          </cell>
          <cell r="I1564">
            <v>42878.100000000006</v>
          </cell>
          <cell r="J1564">
            <v>41807.599999999991</v>
          </cell>
          <cell r="K1564">
            <v>15203.800000000001</v>
          </cell>
          <cell r="L1564">
            <v>8109.7999999999993</v>
          </cell>
          <cell r="M1564">
            <v>5545.7000000000007</v>
          </cell>
          <cell r="N1564">
            <v>7274</v>
          </cell>
          <cell r="O1564">
            <v>178905.09999999998</v>
          </cell>
        </row>
        <row r="1567">
          <cell r="A1567" t="str">
            <v xml:space="preserve">    (3) 2-PARTY SAVINGS</v>
          </cell>
        </row>
        <row r="1568">
          <cell r="A1568" t="str">
            <v>(Total Savings for Customers - Pge 14)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0</v>
          </cell>
        </row>
        <row r="1570">
          <cell r="C1570" t="str">
            <v xml:space="preserve"> =========</v>
          </cell>
          <cell r="D1570" t="str">
            <v xml:space="preserve"> =========</v>
          </cell>
          <cell r="E1570" t="str">
            <v xml:space="preserve"> =========</v>
          </cell>
          <cell r="F1570" t="str">
            <v xml:space="preserve"> =========</v>
          </cell>
          <cell r="G1570" t="str">
            <v xml:space="preserve"> =========</v>
          </cell>
          <cell r="H1570" t="str">
            <v xml:space="preserve"> =========</v>
          </cell>
          <cell r="I1570" t="str">
            <v xml:space="preserve"> =========</v>
          </cell>
          <cell r="J1570" t="str">
            <v xml:space="preserve"> =========</v>
          </cell>
          <cell r="K1570" t="str">
            <v xml:space="preserve"> =========</v>
          </cell>
          <cell r="L1570" t="str">
            <v xml:space="preserve"> =========</v>
          </cell>
          <cell r="M1570" t="str">
            <v xml:space="preserve"> =========</v>
          </cell>
          <cell r="N1570" t="str">
            <v xml:space="preserve"> =========</v>
          </cell>
          <cell r="O1570" t="str">
            <v xml:space="preserve"> ==========</v>
          </cell>
        </row>
        <row r="1572">
          <cell r="A1572" t="str">
            <v>ENERGY COST APPLICABLE TO ECR</v>
          </cell>
          <cell r="C1572">
            <v>25916.936370959</v>
          </cell>
          <cell r="D1572">
            <v>26166.386065993451</v>
          </cell>
          <cell r="E1572">
            <v>33000.507560737242</v>
          </cell>
          <cell r="F1572">
            <v>32901.149747841635</v>
          </cell>
          <cell r="G1572">
            <v>24790.237183237019</v>
          </cell>
          <cell r="H1572">
            <v>6772.6487599715765</v>
          </cell>
          <cell r="I1572">
            <v>-6627.3916490111151</v>
          </cell>
          <cell r="J1572">
            <v>-7849.0798026587727</v>
          </cell>
          <cell r="K1572">
            <v>12727.203928323519</v>
          </cell>
          <cell r="L1572">
            <v>19001.976745307216</v>
          </cell>
          <cell r="M1572">
            <v>23933.380921033309</v>
          </cell>
          <cell r="N1572">
            <v>29152.220655913989</v>
          </cell>
          <cell r="O1572">
            <v>219886.00000000003</v>
          </cell>
        </row>
        <row r="1573">
          <cell r="A1573" t="str">
            <v xml:space="preserve">        (1)-(2)-(3)</v>
          </cell>
        </row>
        <row r="1575">
          <cell r="A1575" t="str">
            <v>------------------------------</v>
          </cell>
          <cell r="B1575" t="str">
            <v>------------------------------</v>
          </cell>
          <cell r="C1575" t="str">
            <v>------------------------------</v>
          </cell>
          <cell r="D1575" t="str">
            <v>------------------------------</v>
          </cell>
          <cell r="E1575" t="str">
            <v>------------------------------</v>
          </cell>
          <cell r="F1575" t="str">
            <v>------------------------------</v>
          </cell>
          <cell r="G1575" t="str">
            <v>------------------------------</v>
          </cell>
          <cell r="H1575" t="str">
            <v>------------------------------</v>
          </cell>
          <cell r="I1575" t="str">
            <v>------------------------------</v>
          </cell>
          <cell r="J1575" t="str">
            <v>------------------------------</v>
          </cell>
          <cell r="K1575" t="str">
            <v>------------------------------</v>
          </cell>
          <cell r="L1575" t="str">
            <v>------------------------------</v>
          </cell>
          <cell r="M1575" t="str">
            <v>------------------------------</v>
          </cell>
          <cell r="N1575" t="str">
            <v>------------------------------</v>
          </cell>
          <cell r="O1575" t="str">
            <v>-----------</v>
          </cell>
        </row>
        <row r="1577">
          <cell r="A1577" t="str">
            <v>ENERGY COST APPLICABLE TO ECR</v>
          </cell>
          <cell r="C1577">
            <v>28269.100854707976</v>
          </cell>
          <cell r="D1577">
            <v>28323.378132738319</v>
          </cell>
          <cell r="E1577">
            <v>34763.622321873991</v>
          </cell>
          <cell r="F1577">
            <v>33627.576922333974</v>
          </cell>
          <cell r="G1577">
            <v>28219.676244584785</v>
          </cell>
          <cell r="H1577">
            <v>13120.338083650049</v>
          </cell>
          <cell r="I1577">
            <v>439.15625209216751</v>
          </cell>
          <cell r="J1577">
            <v>-834.83136105593348</v>
          </cell>
          <cell r="K1577">
            <v>17479.00177965542</v>
          </cell>
          <cell r="L1577">
            <v>20596.549602539591</v>
          </cell>
          <cell r="M1577">
            <v>25517.945273212623</v>
          </cell>
          <cell r="N1577">
            <v>31343.123005764373</v>
          </cell>
          <cell r="O1577">
            <v>260864.60000000003</v>
          </cell>
        </row>
        <row r="1579">
          <cell r="B1579">
            <v>312.84699999999998</v>
          </cell>
          <cell r="C1579">
            <v>281.935</v>
          </cell>
          <cell r="D1579">
            <v>312.84699999999998</v>
          </cell>
          <cell r="E1579">
            <v>302.577</v>
          </cell>
          <cell r="F1579">
            <v>312.84699999999998</v>
          </cell>
          <cell r="G1579">
            <v>302.577</v>
          </cell>
          <cell r="H1579">
            <v>312.34699999999998</v>
          </cell>
          <cell r="I1579">
            <v>312.34699999999998</v>
          </cell>
          <cell r="J1579">
            <v>302.577</v>
          </cell>
          <cell r="K1579">
            <v>312.71899999999999</v>
          </cell>
          <cell r="L1579">
            <v>302.577</v>
          </cell>
          <cell r="M1579">
            <v>312.34699999999998</v>
          </cell>
        </row>
        <row r="1584">
          <cell r="A1584" t="str">
            <v>PROMOD INPUT DATA</v>
          </cell>
        </row>
        <row r="1586">
          <cell r="A1586" t="str">
            <v>SET CURSOR ON B2245 TO IMPORT</v>
          </cell>
          <cell r="B1586" t="str">
            <v xml:space="preserve">    \/   EXTRACT.PRN FILE AS NUMBERS</v>
          </cell>
        </row>
        <row r="1587">
          <cell r="A1587" t="str">
            <v>SAFEGEN1</v>
          </cell>
          <cell r="B1587">
            <v>1</v>
          </cell>
          <cell r="C1587">
            <v>31.4</v>
          </cell>
          <cell r="D1587">
            <v>32.700000000000003</v>
          </cell>
          <cell r="E1587">
            <v>57.5</v>
          </cell>
          <cell r="F1587">
            <v>56.9</v>
          </cell>
          <cell r="G1587">
            <v>41.8</v>
          </cell>
          <cell r="H1587">
            <v>23.5</v>
          </cell>
          <cell r="I1587">
            <v>15.6</v>
          </cell>
          <cell r="J1587">
            <v>11.2</v>
          </cell>
          <cell r="K1587">
            <v>10.3</v>
          </cell>
          <cell r="L1587">
            <v>15.8</v>
          </cell>
          <cell r="M1587">
            <v>25.4</v>
          </cell>
          <cell r="N1587">
            <v>33.200000000000003</v>
          </cell>
          <cell r="O1587" t="str">
            <v xml:space="preserve"> </v>
          </cell>
        </row>
        <row r="1588">
          <cell r="A1588" t="str">
            <v>NUGS</v>
          </cell>
          <cell r="B1588">
            <v>1</v>
          </cell>
          <cell r="C1588">
            <v>205.79067441015079</v>
          </cell>
          <cell r="D1588">
            <v>229.25095800973722</v>
          </cell>
          <cell r="E1588">
            <v>211.05760615924689</v>
          </cell>
          <cell r="F1588">
            <v>204.27769531000646</v>
          </cell>
          <cell r="G1588">
            <v>201.49096692499666</v>
          </cell>
          <cell r="H1588">
            <v>233.60819523653024</v>
          </cell>
          <cell r="I1588">
            <v>211.06774137713001</v>
          </cell>
          <cell r="J1588">
            <v>200.21554620168638</v>
          </cell>
          <cell r="K1588">
            <v>186.33708909955499</v>
          </cell>
          <cell r="L1588">
            <v>201.67597120228893</v>
          </cell>
          <cell r="M1588">
            <v>213.17303883425851</v>
          </cell>
          <cell r="N1588">
            <v>239.24151723441292</v>
          </cell>
        </row>
        <row r="1589">
          <cell r="A1589" t="str">
            <v>INTCHPCH1</v>
          </cell>
          <cell r="B1589">
            <v>1</v>
          </cell>
          <cell r="C1589">
            <v>0</v>
          </cell>
          <cell r="D1589">
            <v>0</v>
          </cell>
          <cell r="E1589">
            <v>0</v>
          </cell>
          <cell r="F1589">
            <v>0</v>
          </cell>
          <cell r="G1589">
            <v>0</v>
          </cell>
          <cell r="H1589">
            <v>0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  <cell r="M1589">
            <v>0</v>
          </cell>
          <cell r="N1589">
            <v>0</v>
          </cell>
        </row>
        <row r="1590">
          <cell r="A1590" t="str">
            <v xml:space="preserve">BIONPK1 </v>
          </cell>
          <cell r="B1590">
            <v>1</v>
          </cell>
          <cell r="C1590">
            <v>8.6669999999999998</v>
          </cell>
          <cell r="D1590">
            <v>2.802</v>
          </cell>
          <cell r="E1590">
            <v>8.5090000000000003</v>
          </cell>
          <cell r="F1590">
            <v>4.0119999999999996</v>
          </cell>
          <cell r="G1590">
            <v>16.027999999999999</v>
          </cell>
          <cell r="H1590">
            <v>15.278</v>
          </cell>
          <cell r="I1590">
            <v>11.694000000000001</v>
          </cell>
          <cell r="J1590">
            <v>8.9220000000000006</v>
          </cell>
          <cell r="K1590">
            <v>7.7370000000000001</v>
          </cell>
          <cell r="L1590">
            <v>1.68</v>
          </cell>
          <cell r="M1590">
            <v>10.561999999999999</v>
          </cell>
          <cell r="N1590">
            <v>11.305999999999999</v>
          </cell>
        </row>
        <row r="1591">
          <cell r="A1591" t="str">
            <v>BIONPK2</v>
          </cell>
          <cell r="B1591">
            <v>2</v>
          </cell>
          <cell r="C1591">
            <v>9.2859999999999996</v>
          </cell>
          <cell r="D1591">
            <v>3.0579999999999998</v>
          </cell>
          <cell r="E1591">
            <v>9.4510000000000005</v>
          </cell>
          <cell r="F1591">
            <v>4.6689999999999996</v>
          </cell>
          <cell r="G1591">
            <v>18.123000000000001</v>
          </cell>
          <cell r="H1591">
            <v>17.440999999999999</v>
          </cell>
          <cell r="I1591">
            <v>13.22</v>
          </cell>
          <cell r="J1591">
            <v>10.218999999999999</v>
          </cell>
          <cell r="K1591">
            <v>2.9079999999999999</v>
          </cell>
          <cell r="L1591">
            <v>0.47399999999999998</v>
          </cell>
          <cell r="M1591">
            <v>14.994</v>
          </cell>
          <cell r="N1591">
            <v>10.212999999999999</v>
          </cell>
        </row>
        <row r="1592">
          <cell r="A1592" t="str">
            <v>BIONPK3</v>
          </cell>
          <cell r="B1592">
            <v>3</v>
          </cell>
          <cell r="C1592">
            <v>12.166</v>
          </cell>
          <cell r="D1592">
            <v>3.8620000000000001</v>
          </cell>
          <cell r="E1592">
            <v>11.82</v>
          </cell>
          <cell r="F1592">
            <v>5.5650000000000004</v>
          </cell>
          <cell r="G1592">
            <v>39.008000000000003</v>
          </cell>
          <cell r="H1592">
            <v>40.231999999999999</v>
          </cell>
          <cell r="I1592">
            <v>30.523</v>
          </cell>
          <cell r="J1592">
            <v>21.643999999999998</v>
          </cell>
          <cell r="K1592">
            <v>17.956</v>
          </cell>
          <cell r="L1592">
            <v>1.8879999999999999</v>
          </cell>
          <cell r="M1592">
            <v>20.823</v>
          </cell>
          <cell r="N1592">
            <v>15.512</v>
          </cell>
        </row>
        <row r="1593">
          <cell r="A1593" t="str">
            <v>MTONPK1</v>
          </cell>
          <cell r="B1593">
            <v>1</v>
          </cell>
          <cell r="C1593">
            <v>4.9290000000000003</v>
          </cell>
          <cell r="D1593">
            <v>1.575</v>
          </cell>
          <cell r="E1593">
            <v>5.9509999999999996</v>
          </cell>
          <cell r="F1593">
            <v>5.8209999999999997</v>
          </cell>
          <cell r="G1593">
            <v>19.698</v>
          </cell>
          <cell r="H1593">
            <v>9.3420000000000005</v>
          </cell>
          <cell r="I1593">
            <v>7.2460000000000004</v>
          </cell>
          <cell r="J1593">
            <v>3.681</v>
          </cell>
          <cell r="K1593">
            <v>1.996</v>
          </cell>
          <cell r="L1593">
            <v>1.3049999999999999</v>
          </cell>
          <cell r="M1593">
            <v>13.988</v>
          </cell>
          <cell r="N1593">
            <v>10.544</v>
          </cell>
        </row>
        <row r="1594">
          <cell r="A1594" t="str">
            <v>MTONPK2</v>
          </cell>
          <cell r="B1594">
            <v>2</v>
          </cell>
          <cell r="C1594">
            <v>4.4749999999999996</v>
          </cell>
          <cell r="D1594">
            <v>1.4039999999999999</v>
          </cell>
          <cell r="E1594">
            <v>4.2889999999999997</v>
          </cell>
          <cell r="F1594">
            <v>4.8979999999999997</v>
          </cell>
          <cell r="G1594">
            <v>16.553000000000001</v>
          </cell>
          <cell r="H1594">
            <v>8.4359999999999999</v>
          </cell>
          <cell r="I1594">
            <v>6.4329999999999998</v>
          </cell>
          <cell r="J1594">
            <v>3.8530000000000002</v>
          </cell>
          <cell r="K1594">
            <v>4.7169999999999996</v>
          </cell>
          <cell r="L1594">
            <v>1.093</v>
          </cell>
          <cell r="M1594">
            <v>11.978999999999999</v>
          </cell>
          <cell r="N1594">
            <v>8.952</v>
          </cell>
        </row>
        <row r="1595">
          <cell r="A1595" t="str">
            <v>SBYONPK1</v>
          </cell>
          <cell r="B1595">
            <v>1</v>
          </cell>
          <cell r="C1595">
            <v>0</v>
          </cell>
          <cell r="D1595">
            <v>0</v>
          </cell>
          <cell r="E1595">
            <v>0</v>
          </cell>
          <cell r="F1595">
            <v>0</v>
          </cell>
          <cell r="G1595">
            <v>0</v>
          </cell>
          <cell r="H1595">
            <v>0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  <cell r="M1595">
            <v>0</v>
          </cell>
          <cell r="N1595">
            <v>0</v>
          </cell>
        </row>
        <row r="1596">
          <cell r="A1596" t="str">
            <v>SBYONPK3</v>
          </cell>
          <cell r="B1596">
            <v>3</v>
          </cell>
          <cell r="C1596">
            <v>0</v>
          </cell>
          <cell r="D1596">
            <v>0</v>
          </cell>
          <cell r="E1596">
            <v>0</v>
          </cell>
          <cell r="F1596">
            <v>0</v>
          </cell>
          <cell r="G1596">
            <v>0</v>
          </cell>
          <cell r="H1596">
            <v>0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  <cell r="M1596">
            <v>0</v>
          </cell>
          <cell r="N1596">
            <v>0</v>
          </cell>
        </row>
        <row r="1597">
          <cell r="A1597" t="str">
            <v>SBYONPK4</v>
          </cell>
          <cell r="B1597">
            <v>4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HLTONPK1</v>
          </cell>
          <cell r="B1598">
            <v>1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MNONPK1</v>
          </cell>
          <cell r="B1599">
            <v>1</v>
          </cell>
          <cell r="C1599">
            <v>9.6419999999999995</v>
          </cell>
          <cell r="D1599">
            <v>2.4900000000000002</v>
          </cell>
          <cell r="E1599">
            <v>7.8010000000000002</v>
          </cell>
          <cell r="F1599">
            <v>1.8169999999999999</v>
          </cell>
          <cell r="G1599">
            <v>0</v>
          </cell>
          <cell r="H1599">
            <v>23.093</v>
          </cell>
          <cell r="I1599">
            <v>20.981999999999999</v>
          </cell>
          <cell r="J1599">
            <v>16.422999999999998</v>
          </cell>
          <cell r="K1599">
            <v>12.943</v>
          </cell>
          <cell r="L1599">
            <v>1.885</v>
          </cell>
          <cell r="M1599">
            <v>13.237</v>
          </cell>
          <cell r="N1599">
            <v>10.914999999999999</v>
          </cell>
        </row>
        <row r="1600">
          <cell r="A1600" t="str">
            <v>MNONPK2</v>
          </cell>
          <cell r="B1600">
            <v>2</v>
          </cell>
          <cell r="C1600">
            <v>11.547000000000001</v>
          </cell>
          <cell r="D1600">
            <v>3.5640000000000001</v>
          </cell>
          <cell r="E1600">
            <v>7.64</v>
          </cell>
          <cell r="F1600">
            <v>5.173</v>
          </cell>
          <cell r="G1600">
            <v>23.846</v>
          </cell>
          <cell r="H1600">
            <v>23.527000000000001</v>
          </cell>
          <cell r="I1600">
            <v>18.34</v>
          </cell>
          <cell r="J1600">
            <v>14.051</v>
          </cell>
          <cell r="K1600">
            <v>12.167</v>
          </cell>
          <cell r="L1600">
            <v>1.835</v>
          </cell>
          <cell r="M1600">
            <v>23.100999999999999</v>
          </cell>
          <cell r="N1600">
            <v>14.337</v>
          </cell>
        </row>
        <row r="1601">
          <cell r="A1601" t="str">
            <v>BIOFPK1</v>
          </cell>
          <cell r="B1601">
            <v>1</v>
          </cell>
          <cell r="C1601">
            <v>31.26</v>
          </cell>
          <cell r="D1601">
            <v>13.991</v>
          </cell>
          <cell r="E1601">
            <v>28.28</v>
          </cell>
          <cell r="F1601">
            <v>21.783000000000001</v>
          </cell>
          <cell r="G1601">
            <v>47.738</v>
          </cell>
          <cell r="H1601">
            <v>36.167999999999999</v>
          </cell>
          <cell r="I1601">
            <v>28.815000000000001</v>
          </cell>
          <cell r="J1601">
            <v>29.045000000000002</v>
          </cell>
          <cell r="K1601">
            <v>31.413</v>
          </cell>
          <cell r="L1601">
            <v>21.513000000000002</v>
          </cell>
          <cell r="M1601">
            <v>30.908999999999999</v>
          </cell>
          <cell r="N1601">
            <v>37.366</v>
          </cell>
        </row>
        <row r="1602">
          <cell r="A1602" t="str">
            <v>BIOFPK2</v>
          </cell>
          <cell r="B1602">
            <v>2</v>
          </cell>
          <cell r="C1602">
            <v>33.999000000000002</v>
          </cell>
          <cell r="D1602">
            <v>15.188000000000001</v>
          </cell>
          <cell r="E1602">
            <v>31.716000000000001</v>
          </cell>
          <cell r="F1602">
            <v>25.071999999999999</v>
          </cell>
          <cell r="G1602">
            <v>56.735999999999997</v>
          </cell>
          <cell r="H1602">
            <v>43.73</v>
          </cell>
          <cell r="I1602">
            <v>34.070999999999998</v>
          </cell>
          <cell r="J1602">
            <v>33.807000000000002</v>
          </cell>
          <cell r="K1602">
            <v>11.776</v>
          </cell>
          <cell r="L1602">
            <v>3.9630000000000001</v>
          </cell>
          <cell r="M1602">
            <v>47.917999999999999</v>
          </cell>
          <cell r="N1602">
            <v>38.584000000000003</v>
          </cell>
        </row>
        <row r="1603">
          <cell r="A1603" t="str">
            <v>BIOFPK3</v>
          </cell>
          <cell r="B1603">
            <v>3</v>
          </cell>
          <cell r="C1603">
            <v>44.281999999999996</v>
          </cell>
          <cell r="D1603">
            <v>19.785</v>
          </cell>
          <cell r="E1603">
            <v>40.067999999999998</v>
          </cell>
          <cell r="F1603">
            <v>30.841999999999999</v>
          </cell>
          <cell r="G1603">
            <v>120.349</v>
          </cell>
          <cell r="H1603">
            <v>96.266000000000005</v>
          </cell>
          <cell r="I1603">
            <v>76.161000000000001</v>
          </cell>
          <cell r="J1603">
            <v>71.361999999999995</v>
          </cell>
          <cell r="K1603">
            <v>77.364000000000004</v>
          </cell>
          <cell r="L1603">
            <v>24.594999999999999</v>
          </cell>
          <cell r="M1603">
            <v>61.292999999999999</v>
          </cell>
          <cell r="N1603">
            <v>52.881999999999998</v>
          </cell>
        </row>
        <row r="1604">
          <cell r="A1604" t="str">
            <v>MTOFPK1</v>
          </cell>
          <cell r="B1604">
            <v>1</v>
          </cell>
          <cell r="C1604">
            <v>28.454000000000001</v>
          </cell>
          <cell r="D1604">
            <v>8.0459999999999994</v>
          </cell>
          <cell r="E1604">
            <v>27.193999999999999</v>
          </cell>
          <cell r="F1604">
            <v>29.951000000000001</v>
          </cell>
          <cell r="G1604">
            <v>47.765999999999998</v>
          </cell>
          <cell r="H1604">
            <v>33.805999999999997</v>
          </cell>
          <cell r="I1604">
            <v>37.198999999999998</v>
          </cell>
          <cell r="J1604">
            <v>20.556000000000001</v>
          </cell>
          <cell r="K1604">
            <v>9.1739999999999995</v>
          </cell>
          <cell r="L1604">
            <v>16.692</v>
          </cell>
          <cell r="M1604">
            <v>36.384</v>
          </cell>
          <cell r="N1604">
            <v>25.234999999999999</v>
          </cell>
        </row>
        <row r="1605">
          <cell r="A1605" t="str">
            <v>MTOFPK2</v>
          </cell>
          <cell r="B1605">
            <v>2</v>
          </cell>
          <cell r="C1605">
            <v>26.151</v>
          </cell>
          <cell r="D1605">
            <v>7.2649999999999997</v>
          </cell>
          <cell r="E1605">
            <v>24.413</v>
          </cell>
          <cell r="F1605">
            <v>27.428000000000001</v>
          </cell>
          <cell r="G1605">
            <v>45.091999999999999</v>
          </cell>
          <cell r="H1605">
            <v>31.561</v>
          </cell>
          <cell r="I1605">
            <v>34.845999999999997</v>
          </cell>
          <cell r="J1605">
            <v>20.6</v>
          </cell>
          <cell r="K1605">
            <v>25.818000000000001</v>
          </cell>
          <cell r="L1605">
            <v>17.812999999999999</v>
          </cell>
          <cell r="M1605">
            <v>33.960999999999999</v>
          </cell>
          <cell r="N1605">
            <v>23.103000000000002</v>
          </cell>
        </row>
        <row r="1606">
          <cell r="A1606" t="str">
            <v>SBYOFPK1</v>
          </cell>
          <cell r="B1606">
            <v>1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SBYOFPK3</v>
          </cell>
          <cell r="B1607">
            <v>3</v>
          </cell>
          <cell r="C1607">
            <v>0</v>
          </cell>
          <cell r="D1607">
            <v>0</v>
          </cell>
          <cell r="E1607">
            <v>0</v>
          </cell>
          <cell r="F1607">
            <v>0</v>
          </cell>
          <cell r="G1607">
            <v>0</v>
          </cell>
          <cell r="H1607">
            <v>0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  <cell r="M1607">
            <v>0</v>
          </cell>
          <cell r="N1607">
            <v>0</v>
          </cell>
        </row>
        <row r="1608">
          <cell r="A1608" t="str">
            <v>SBYOFPK4</v>
          </cell>
          <cell r="B1608">
            <v>4</v>
          </cell>
          <cell r="C1608">
            <v>0</v>
          </cell>
          <cell r="D1608">
            <v>0</v>
          </cell>
          <cell r="E1608">
            <v>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HLTOFPK1</v>
          </cell>
          <cell r="B1609">
            <v>1</v>
          </cell>
          <cell r="C1609">
            <v>0</v>
          </cell>
          <cell r="D1609">
            <v>0</v>
          </cell>
          <cell r="E1609">
            <v>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</row>
        <row r="1610">
          <cell r="A1610" t="str">
            <v xml:space="preserve">MNOFPK1 </v>
          </cell>
          <cell r="B1610">
            <v>1</v>
          </cell>
          <cell r="C1610">
            <v>38.006</v>
          </cell>
          <cell r="D1610">
            <v>14.972</v>
          </cell>
          <cell r="E1610">
            <v>34.442999999999998</v>
          </cell>
          <cell r="F1610">
            <v>18.352</v>
          </cell>
          <cell r="G1610">
            <v>0</v>
          </cell>
          <cell r="H1610">
            <v>61.607999999999997</v>
          </cell>
          <cell r="I1610">
            <v>56.215000000000003</v>
          </cell>
          <cell r="J1610">
            <v>55.78</v>
          </cell>
          <cell r="K1610">
            <v>60.497999999999998</v>
          </cell>
          <cell r="L1610">
            <v>23.189</v>
          </cell>
          <cell r="M1610">
            <v>51.924999999999997</v>
          </cell>
          <cell r="N1610">
            <v>51.079000000000001</v>
          </cell>
        </row>
        <row r="1611">
          <cell r="A1611" t="str">
            <v>MNOFPK2</v>
          </cell>
          <cell r="B1611">
            <v>2</v>
          </cell>
          <cell r="C1611">
            <v>42.981999999999999</v>
          </cell>
          <cell r="D1611">
            <v>18.867000000000001</v>
          </cell>
          <cell r="E1611">
            <v>28.433</v>
          </cell>
          <cell r="F1611">
            <v>40.47</v>
          </cell>
          <cell r="G1611">
            <v>72.132000000000005</v>
          </cell>
          <cell r="H1611">
            <v>56.243000000000002</v>
          </cell>
          <cell r="I1611">
            <v>45.27</v>
          </cell>
          <cell r="J1611">
            <v>45.720999999999997</v>
          </cell>
          <cell r="K1611">
            <v>49.372999999999998</v>
          </cell>
          <cell r="L1611">
            <v>20.934999999999999</v>
          </cell>
          <cell r="M1611">
            <v>64.831999999999994</v>
          </cell>
          <cell r="N1611">
            <v>51.878</v>
          </cell>
        </row>
        <row r="1612">
          <cell r="A1612" t="str">
            <v>BRUGEN1</v>
          </cell>
          <cell r="B1612">
            <v>1</v>
          </cell>
          <cell r="C1612">
            <v>185</v>
          </cell>
          <cell r="D1612">
            <v>170</v>
          </cell>
          <cell r="E1612">
            <v>180</v>
          </cell>
          <cell r="F1612">
            <v>160</v>
          </cell>
          <cell r="G1612">
            <v>128</v>
          </cell>
          <cell r="H1612">
            <v>168</v>
          </cell>
          <cell r="I1612">
            <v>185</v>
          </cell>
          <cell r="J1612">
            <v>190</v>
          </cell>
          <cell r="K1612">
            <v>156</v>
          </cell>
          <cell r="L1612">
            <v>181.7</v>
          </cell>
          <cell r="M1612">
            <v>97.3</v>
          </cell>
          <cell r="N1612">
            <v>164.9</v>
          </cell>
        </row>
        <row r="1613">
          <cell r="A1613" t="str">
            <v xml:space="preserve">BRUGEN2 </v>
          </cell>
          <cell r="B1613">
            <v>2</v>
          </cell>
          <cell r="C1613">
            <v>219</v>
          </cell>
          <cell r="D1613">
            <v>200</v>
          </cell>
          <cell r="E1613">
            <v>200</v>
          </cell>
          <cell r="F1613">
            <v>170</v>
          </cell>
          <cell r="G1613">
            <v>119</v>
          </cell>
          <cell r="H1613">
            <v>186</v>
          </cell>
          <cell r="I1613">
            <v>211</v>
          </cell>
          <cell r="J1613">
            <v>220</v>
          </cell>
          <cell r="K1613">
            <v>38.75</v>
          </cell>
          <cell r="L1613">
            <v>17.142857142857142</v>
          </cell>
          <cell r="M1613">
            <v>162.6</v>
          </cell>
          <cell r="N1613">
            <v>191.7</v>
          </cell>
        </row>
        <row r="1614">
          <cell r="A1614" t="str">
            <v>BRUGEN3</v>
          </cell>
          <cell r="B1614">
            <v>3</v>
          </cell>
          <cell r="C1614">
            <v>410</v>
          </cell>
          <cell r="D1614">
            <v>400</v>
          </cell>
          <cell r="E1614">
            <v>460</v>
          </cell>
          <cell r="F1614">
            <v>210</v>
          </cell>
          <cell r="G1614">
            <v>310</v>
          </cell>
          <cell r="H1614">
            <v>410</v>
          </cell>
          <cell r="I1614">
            <v>430</v>
          </cell>
          <cell r="J1614">
            <v>420</v>
          </cell>
          <cell r="K1614">
            <v>330</v>
          </cell>
          <cell r="L1614">
            <v>324.39999999999998</v>
          </cell>
          <cell r="M1614">
            <v>237.3</v>
          </cell>
          <cell r="N1614">
            <v>391.1</v>
          </cell>
        </row>
        <row r="1615">
          <cell r="A1615" t="str">
            <v>MRTGEN1</v>
          </cell>
          <cell r="B1615">
            <v>1</v>
          </cell>
          <cell r="C1615">
            <v>63</v>
          </cell>
          <cell r="D1615">
            <v>59</v>
          </cell>
          <cell r="E1615">
            <v>46.5</v>
          </cell>
          <cell r="F1615">
            <v>49</v>
          </cell>
          <cell r="G1615">
            <v>30.6</v>
          </cell>
          <cell r="H1615">
            <v>45</v>
          </cell>
          <cell r="I1615">
            <v>46.6</v>
          </cell>
          <cell r="J1615">
            <v>48.6</v>
          </cell>
          <cell r="K1615">
            <v>28</v>
          </cell>
          <cell r="L1615">
            <v>67</v>
          </cell>
          <cell r="M1615">
            <v>37.799999999999997</v>
          </cell>
          <cell r="N1615">
            <v>48</v>
          </cell>
          <cell r="O1615" t="str">
            <v xml:space="preserve"> </v>
          </cell>
        </row>
        <row r="1616">
          <cell r="A1616" t="str">
            <v>MRTGEN2</v>
          </cell>
          <cell r="B1616">
            <v>2</v>
          </cell>
          <cell r="C1616">
            <v>61</v>
          </cell>
          <cell r="D1616">
            <v>58</v>
          </cell>
          <cell r="E1616">
            <v>46.5</v>
          </cell>
          <cell r="F1616">
            <v>49</v>
          </cell>
          <cell r="G1616">
            <v>31</v>
          </cell>
          <cell r="H1616">
            <v>43.2</v>
          </cell>
          <cell r="I1616">
            <v>44.7</v>
          </cell>
          <cell r="J1616">
            <v>50.1</v>
          </cell>
          <cell r="K1616">
            <v>6.9249999999999998</v>
          </cell>
          <cell r="L1616">
            <v>67.099999999999994</v>
          </cell>
          <cell r="M1616">
            <v>37.299999999999997</v>
          </cell>
          <cell r="N1616">
            <v>46</v>
          </cell>
          <cell r="O1616" t="str">
            <v xml:space="preserve"> </v>
          </cell>
        </row>
        <row r="1617">
          <cell r="A1617" t="str">
            <v xml:space="preserve">SUNGEN1 </v>
          </cell>
          <cell r="B1617">
            <v>1</v>
          </cell>
          <cell r="C1617">
            <v>0</v>
          </cell>
          <cell r="D1617">
            <v>0</v>
          </cell>
          <cell r="E1617">
            <v>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SUNGEN3</v>
          </cell>
          <cell r="B1618">
            <v>3</v>
          </cell>
          <cell r="C1618">
            <v>0</v>
          </cell>
          <cell r="D1618">
            <v>0</v>
          </cell>
          <cell r="E1618">
            <v>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SUNGEN4</v>
          </cell>
          <cell r="B1619">
            <v>4</v>
          </cell>
          <cell r="C1619">
            <v>0</v>
          </cell>
          <cell r="D1619">
            <v>0</v>
          </cell>
          <cell r="E1619">
            <v>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HOLGEN1</v>
          </cell>
          <cell r="B1620">
            <v>1</v>
          </cell>
          <cell r="C1620">
            <v>0</v>
          </cell>
          <cell r="D1620">
            <v>0</v>
          </cell>
          <cell r="E1620">
            <v>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1</v>
          </cell>
        </row>
        <row r="1621">
          <cell r="A1621" t="str">
            <v>KEYGEN1</v>
          </cell>
          <cell r="B1621">
            <v>1</v>
          </cell>
          <cell r="C1621">
            <v>69</v>
          </cell>
          <cell r="D1621">
            <v>64</v>
          </cell>
          <cell r="E1621">
            <v>69</v>
          </cell>
          <cell r="F1621">
            <v>66</v>
          </cell>
          <cell r="G1621">
            <v>69</v>
          </cell>
          <cell r="H1621">
            <v>65.957670199999995</v>
          </cell>
          <cell r="I1621">
            <v>69</v>
          </cell>
          <cell r="J1621">
            <v>69</v>
          </cell>
          <cell r="K1621">
            <v>65.957670199999995</v>
          </cell>
          <cell r="L1621">
            <v>69</v>
          </cell>
          <cell r="M1621">
            <v>65.957670199999995</v>
          </cell>
          <cell r="N1621">
            <v>69</v>
          </cell>
        </row>
        <row r="1622">
          <cell r="A1622" t="str">
            <v>KEYGEN2</v>
          </cell>
          <cell r="B1622">
            <v>2</v>
          </cell>
          <cell r="C1622">
            <v>69</v>
          </cell>
          <cell r="D1622">
            <v>64</v>
          </cell>
          <cell r="E1622">
            <v>69</v>
          </cell>
          <cell r="F1622">
            <v>48.654645599999995</v>
          </cell>
          <cell r="G1622">
            <v>0</v>
          </cell>
          <cell r="H1622">
            <v>65.957670199999995</v>
          </cell>
          <cell r="I1622">
            <v>69</v>
          </cell>
          <cell r="J1622">
            <v>69</v>
          </cell>
          <cell r="K1622">
            <v>65.957670199999995</v>
          </cell>
          <cell r="L1622">
            <v>69</v>
          </cell>
          <cell r="M1622">
            <v>65.957670199999995</v>
          </cell>
          <cell r="N1622">
            <v>69</v>
          </cell>
        </row>
        <row r="1623">
          <cell r="A1623" t="str">
            <v>CONGEN1</v>
          </cell>
          <cell r="B1623">
            <v>1</v>
          </cell>
          <cell r="C1623">
            <v>84.360902633711518</v>
          </cell>
          <cell r="D1623">
            <v>78.918220208670988</v>
          </cell>
          <cell r="E1623">
            <v>84.360902633711518</v>
          </cell>
          <cell r="F1623">
            <v>81.639561421191246</v>
          </cell>
          <cell r="G1623">
            <v>84.360902633711518</v>
          </cell>
          <cell r="H1623">
            <v>81.639561421191246</v>
          </cell>
          <cell r="I1623">
            <v>84.360902633711518</v>
          </cell>
          <cell r="J1623">
            <v>84.360902633711518</v>
          </cell>
          <cell r="K1623">
            <v>21.770129740680716</v>
          </cell>
          <cell r="L1623">
            <v>0</v>
          </cell>
          <cell r="M1623">
            <v>27.212662175850891</v>
          </cell>
          <cell r="N1623">
            <v>84.360902633711518</v>
          </cell>
        </row>
        <row r="1624">
          <cell r="A1624" t="str">
            <v xml:space="preserve">CONGEN2 </v>
          </cell>
          <cell r="B1624">
            <v>2</v>
          </cell>
          <cell r="C1624">
            <v>84.101330625607773</v>
          </cell>
          <cell r="D1624">
            <v>78.918220208670988</v>
          </cell>
          <cell r="E1624">
            <v>84.360902633711518</v>
          </cell>
          <cell r="F1624">
            <v>81.639561421191246</v>
          </cell>
          <cell r="G1624">
            <v>84.360902633711518</v>
          </cell>
          <cell r="H1624">
            <v>81.639561421191246</v>
          </cell>
          <cell r="I1624">
            <v>84.360902633711518</v>
          </cell>
          <cell r="J1624">
            <v>84.360902633711518</v>
          </cell>
          <cell r="K1624">
            <v>81.645056726093998</v>
          </cell>
          <cell r="L1624">
            <v>84.360902633711518</v>
          </cell>
          <cell r="M1624">
            <v>81.645056726093998</v>
          </cell>
          <cell r="N1624">
            <v>64.4959889</v>
          </cell>
        </row>
        <row r="1625">
          <cell r="A1625" t="str">
            <v>MONGEN1</v>
          </cell>
          <cell r="B1625">
            <v>1</v>
          </cell>
          <cell r="C1625">
            <v>399.8</v>
          </cell>
          <cell r="D1625">
            <v>381.7</v>
          </cell>
          <cell r="E1625">
            <v>385</v>
          </cell>
          <cell r="F1625">
            <v>0</v>
          </cell>
          <cell r="G1625">
            <v>121</v>
          </cell>
          <cell r="H1625">
            <v>430</v>
          </cell>
          <cell r="I1625">
            <v>466.8</v>
          </cell>
          <cell r="J1625">
            <v>456.8</v>
          </cell>
          <cell r="K1625">
            <v>385.3</v>
          </cell>
          <cell r="L1625">
            <v>388</v>
          </cell>
          <cell r="M1625">
            <v>288.75</v>
          </cell>
          <cell r="N1625">
            <v>385.4</v>
          </cell>
          <cell r="O1625">
            <v>4089.5500000000006</v>
          </cell>
          <cell r="P1625">
            <v>8802.5500000000011</v>
          </cell>
        </row>
        <row r="1626">
          <cell r="A1626" t="str">
            <v xml:space="preserve">MONGEN2 </v>
          </cell>
          <cell r="B1626">
            <v>2</v>
          </cell>
          <cell r="C1626">
            <v>416.2</v>
          </cell>
          <cell r="D1626">
            <v>385</v>
          </cell>
          <cell r="E1626">
            <v>304</v>
          </cell>
          <cell r="F1626">
            <v>395</v>
          </cell>
          <cell r="G1626">
            <v>375</v>
          </cell>
          <cell r="H1626">
            <v>430</v>
          </cell>
          <cell r="I1626">
            <v>470.8</v>
          </cell>
          <cell r="J1626">
            <v>459.6</v>
          </cell>
          <cell r="K1626">
            <v>387.9</v>
          </cell>
          <cell r="L1626">
            <v>298</v>
          </cell>
          <cell r="M1626">
            <v>385</v>
          </cell>
          <cell r="N1626">
            <v>404.5</v>
          </cell>
          <cell r="O1626">
            <v>4713</v>
          </cell>
        </row>
        <row r="1627">
          <cell r="A1627" t="str">
            <v xml:space="preserve">MTCGEN3 </v>
          </cell>
          <cell r="B1627">
            <v>3</v>
          </cell>
          <cell r="C1627">
            <v>47.886752136752136</v>
          </cell>
          <cell r="D1627">
            <v>47.886752136752136</v>
          </cell>
          <cell r="E1627">
            <v>17.386752136752136</v>
          </cell>
          <cell r="F1627">
            <v>11.898504273504274</v>
          </cell>
          <cell r="G1627">
            <v>36.617521367521363</v>
          </cell>
          <cell r="H1627">
            <v>125.1025641025641</v>
          </cell>
          <cell r="I1627">
            <v>200.16410256410256</v>
          </cell>
          <cell r="J1627">
            <v>200.16410256410256</v>
          </cell>
          <cell r="K1627">
            <v>73.235042735042725</v>
          </cell>
          <cell r="L1627">
            <v>0</v>
          </cell>
          <cell r="M1627">
            <v>17.386752136752136</v>
          </cell>
          <cell r="N1627">
            <v>40.261752136752136</v>
          </cell>
          <cell r="O1627">
            <v>820.99059829059843</v>
          </cell>
        </row>
        <row r="1628">
          <cell r="A1628" t="str">
            <v>MTCGEN4</v>
          </cell>
          <cell r="B1628">
            <v>4</v>
          </cell>
          <cell r="C1628">
            <v>47.886752136752136</v>
          </cell>
          <cell r="D1628">
            <v>47.886752136752136</v>
          </cell>
          <cell r="E1628">
            <v>17.386752136752136</v>
          </cell>
          <cell r="F1628">
            <v>11.898504273504274</v>
          </cell>
          <cell r="G1628">
            <v>36.617521367521363</v>
          </cell>
          <cell r="H1628">
            <v>125.1025641025641</v>
          </cell>
          <cell r="I1628">
            <v>200.16410256410256</v>
          </cell>
          <cell r="J1628">
            <v>200.16410256410256</v>
          </cell>
          <cell r="K1628">
            <v>73.235042735042725</v>
          </cell>
          <cell r="L1628">
            <v>32.344017094017097</v>
          </cell>
          <cell r="M1628">
            <v>17.386752136752136</v>
          </cell>
          <cell r="N1628">
            <v>40.261752136752136</v>
          </cell>
          <cell r="O1628">
            <v>854.33461538461552</v>
          </cell>
        </row>
        <row r="1629">
          <cell r="A1629" t="str">
            <v>SUSGEN1</v>
          </cell>
          <cell r="B1629">
            <v>1</v>
          </cell>
          <cell r="C1629">
            <v>713.07980639999994</v>
          </cell>
          <cell r="D1629">
            <v>644.07208319999995</v>
          </cell>
          <cell r="E1629">
            <v>713.07980639999994</v>
          </cell>
          <cell r="F1629">
            <v>690.07723199999998</v>
          </cell>
          <cell r="G1629">
            <v>447.2131392</v>
          </cell>
          <cell r="H1629">
            <v>690.07723199999998</v>
          </cell>
          <cell r="I1629">
            <v>713.07980639999994</v>
          </cell>
          <cell r="J1629">
            <v>713.07980639999994</v>
          </cell>
          <cell r="K1629">
            <v>690.07723199999998</v>
          </cell>
          <cell r="L1629">
            <v>713.07980639999994</v>
          </cell>
          <cell r="M1629">
            <v>690.07723199999998</v>
          </cell>
          <cell r="N1629">
            <v>713.07980639999994</v>
          </cell>
          <cell r="O1629">
            <v>8130.0729887999996</v>
          </cell>
        </row>
        <row r="1630">
          <cell r="A1630" t="str">
            <v>SUSGEN2</v>
          </cell>
          <cell r="B1630">
            <v>2</v>
          </cell>
          <cell r="C1630">
            <v>715.01227200000005</v>
          </cell>
          <cell r="D1630">
            <v>636.82653600000003</v>
          </cell>
          <cell r="E1630">
            <v>176.18169600000002</v>
          </cell>
          <cell r="F1630">
            <v>41.407200000000003</v>
          </cell>
          <cell r="G1630">
            <v>710.91129599999999</v>
          </cell>
          <cell r="H1630">
            <v>698.80449599999997</v>
          </cell>
          <cell r="I1630">
            <v>722.09797920000005</v>
          </cell>
          <cell r="J1630">
            <v>722.09797920000005</v>
          </cell>
          <cell r="K1630">
            <v>698.80449599999997</v>
          </cell>
          <cell r="L1630">
            <v>722.09797920000005</v>
          </cell>
          <cell r="M1630">
            <v>698.80449599999997</v>
          </cell>
          <cell r="N1630">
            <v>722.09797920000005</v>
          </cell>
          <cell r="O1630">
            <v>7265.1444047999985</v>
          </cell>
        </row>
        <row r="1631">
          <cell r="A1631" t="str">
            <v>DSLGEN1</v>
          </cell>
          <cell r="B1631">
            <v>1</v>
          </cell>
          <cell r="C1631">
            <v>0.1</v>
          </cell>
          <cell r="D1631">
            <v>0.1</v>
          </cell>
          <cell r="E1631">
            <v>0.1</v>
          </cell>
          <cell r="F1631">
            <v>0.1</v>
          </cell>
          <cell r="G1631">
            <v>0.2</v>
          </cell>
          <cell r="H1631">
            <v>0.2</v>
          </cell>
          <cell r="I1631">
            <v>0.1</v>
          </cell>
          <cell r="J1631">
            <v>0.1</v>
          </cell>
          <cell r="K1631">
            <v>0.1</v>
          </cell>
          <cell r="L1631">
            <v>0.1</v>
          </cell>
          <cell r="M1631">
            <v>0.1</v>
          </cell>
          <cell r="N1631">
            <v>0.1</v>
          </cell>
        </row>
        <row r="1632">
          <cell r="A1632" t="str">
            <v>WPPKGEN1</v>
          </cell>
          <cell r="B1632">
            <v>1</v>
          </cell>
          <cell r="C1632">
            <v>8.1999999999999993</v>
          </cell>
          <cell r="D1632">
            <v>7.4</v>
          </cell>
          <cell r="E1632">
            <v>7.3</v>
          </cell>
          <cell r="F1632">
            <v>8.3000000000000007</v>
          </cell>
          <cell r="G1632">
            <v>6.2</v>
          </cell>
          <cell r="H1632">
            <v>6.7</v>
          </cell>
          <cell r="I1632">
            <v>6.3</v>
          </cell>
          <cell r="J1632">
            <v>5.7</v>
          </cell>
          <cell r="K1632">
            <v>5.9</v>
          </cell>
          <cell r="L1632">
            <v>5.0999999999999996</v>
          </cell>
          <cell r="M1632">
            <v>4.7</v>
          </cell>
          <cell r="N1632">
            <v>6.6</v>
          </cell>
        </row>
        <row r="1633">
          <cell r="A1633" t="str">
            <v>HLTHYGEN1</v>
          </cell>
          <cell r="B1633">
            <v>1</v>
          </cell>
          <cell r="C1633">
            <v>53</v>
          </cell>
          <cell r="D1633">
            <v>52</v>
          </cell>
          <cell r="E1633">
            <v>70</v>
          </cell>
          <cell r="F1633">
            <v>67</v>
          </cell>
          <cell r="G1633">
            <v>65</v>
          </cell>
          <cell r="H1633">
            <v>48</v>
          </cell>
          <cell r="I1633">
            <v>36</v>
          </cell>
          <cell r="J1633">
            <v>28</v>
          </cell>
          <cell r="K1633">
            <v>25.3</v>
          </cell>
          <cell r="L1633">
            <v>31</v>
          </cell>
          <cell r="M1633">
            <v>45</v>
          </cell>
          <cell r="N1633">
            <v>54</v>
          </cell>
          <cell r="O1633">
            <v>575.29999999999995</v>
          </cell>
        </row>
        <row r="1634">
          <cell r="A1634" t="str">
            <v xml:space="preserve">CTGEN1 </v>
          </cell>
          <cell r="B1634">
            <v>1</v>
          </cell>
          <cell r="C1634">
            <v>0.5</v>
          </cell>
          <cell r="D1634">
            <v>0.9</v>
          </cell>
          <cell r="E1634">
            <v>0.1</v>
          </cell>
          <cell r="F1634">
            <v>0.2</v>
          </cell>
          <cell r="G1634">
            <v>0.5</v>
          </cell>
          <cell r="H1634">
            <v>0.5</v>
          </cell>
          <cell r="I1634">
            <v>5</v>
          </cell>
          <cell r="J1634">
            <v>1.6</v>
          </cell>
          <cell r="K1634">
            <v>2.4</v>
          </cell>
          <cell r="L1634">
            <v>0.2</v>
          </cell>
          <cell r="M1634">
            <v>0.2</v>
          </cell>
          <cell r="N1634">
            <v>0.2</v>
          </cell>
        </row>
        <row r="1635">
          <cell r="A1635" t="str">
            <v>BIONCST1</v>
          </cell>
          <cell r="B1635">
            <v>1</v>
          </cell>
          <cell r="C1635">
            <v>153.09</v>
          </cell>
          <cell r="D1635">
            <v>53.009</v>
          </cell>
          <cell r="E1635">
            <v>149.92500000000001</v>
          </cell>
          <cell r="F1635">
            <v>98.320999999999998</v>
          </cell>
          <cell r="G1635">
            <v>282.65800000000002</v>
          </cell>
          <cell r="H1635">
            <v>266.62400000000002</v>
          </cell>
          <cell r="I1635">
            <v>203.85499999999999</v>
          </cell>
          <cell r="J1635">
            <v>155.619</v>
          </cell>
          <cell r="K1635">
            <v>136.143</v>
          </cell>
          <cell r="L1635">
            <v>55.503999999999998</v>
          </cell>
          <cell r="M1635">
            <v>199.83600000000001</v>
          </cell>
          <cell r="N1635">
            <v>202.31399999999999</v>
          </cell>
        </row>
        <row r="1636">
          <cell r="A1636" t="str">
            <v>BIOFCST1</v>
          </cell>
          <cell r="B1636">
            <v>1</v>
          </cell>
          <cell r="C1636">
            <v>550.74800000000005</v>
          </cell>
          <cell r="D1636">
            <v>246.13</v>
          </cell>
          <cell r="E1636">
            <v>494.911</v>
          </cell>
          <cell r="F1636">
            <v>397.27300000000002</v>
          </cell>
          <cell r="G1636">
            <v>835.61599999999999</v>
          </cell>
          <cell r="H1636">
            <v>629.65300000000002</v>
          </cell>
          <cell r="I1636">
            <v>501.13099999999997</v>
          </cell>
          <cell r="J1636">
            <v>505.762</v>
          </cell>
          <cell r="K1636">
            <v>549.87800000000004</v>
          </cell>
          <cell r="L1636">
            <v>377.72399999999999</v>
          </cell>
          <cell r="M1636">
            <v>580.40899999999999</v>
          </cell>
          <cell r="N1636">
            <v>662.97199999999998</v>
          </cell>
        </row>
        <row r="1637">
          <cell r="A1637" t="str">
            <v xml:space="preserve">BIONCST2 </v>
          </cell>
          <cell r="B1637">
            <v>2</v>
          </cell>
          <cell r="C1637">
            <v>161.78399999999999</v>
          </cell>
          <cell r="D1637">
            <v>53.914000000000001</v>
          </cell>
          <cell r="E1637">
            <v>165.55199999999999</v>
          </cell>
          <cell r="F1637">
            <v>84.341999999999999</v>
          </cell>
          <cell r="G1637">
            <v>314.327</v>
          </cell>
          <cell r="H1637">
            <v>296.887</v>
          </cell>
          <cell r="I1637">
            <v>225.25700000000001</v>
          </cell>
          <cell r="J1637">
            <v>174.00299999999999</v>
          </cell>
          <cell r="K1637">
            <v>50.9</v>
          </cell>
          <cell r="L1637">
            <v>59.241999999999997</v>
          </cell>
          <cell r="M1637">
            <v>262.74700000000001</v>
          </cell>
          <cell r="N1637">
            <v>180.56299999999999</v>
          </cell>
        </row>
        <row r="1638">
          <cell r="A1638" t="str">
            <v>BIOFCST2</v>
          </cell>
          <cell r="B1638">
            <v>2</v>
          </cell>
          <cell r="C1638">
            <v>588.779</v>
          </cell>
          <cell r="D1638">
            <v>264.375</v>
          </cell>
          <cell r="E1638">
            <v>546.54700000000003</v>
          </cell>
          <cell r="F1638">
            <v>444.017</v>
          </cell>
          <cell r="G1638">
            <v>966.28200000000004</v>
          </cell>
          <cell r="H1638">
            <v>739.64599999999996</v>
          </cell>
          <cell r="I1638">
            <v>577.18100000000004</v>
          </cell>
          <cell r="J1638">
            <v>573.798</v>
          </cell>
          <cell r="K1638">
            <v>203.86600000000001</v>
          </cell>
          <cell r="L1638">
            <v>74.762</v>
          </cell>
          <cell r="M1638">
            <v>823.22</v>
          </cell>
          <cell r="N1638">
            <v>667.29</v>
          </cell>
        </row>
        <row r="1639">
          <cell r="A1639" t="str">
            <v>BIONCST3</v>
          </cell>
          <cell r="B1639">
            <v>3</v>
          </cell>
          <cell r="C1639">
            <v>208.13499999999999</v>
          </cell>
          <cell r="D1639">
            <v>66.488</v>
          </cell>
          <cell r="E1639">
            <v>202.52</v>
          </cell>
          <cell r="F1639">
            <v>99.271000000000001</v>
          </cell>
          <cell r="G1639">
            <v>667.02300000000002</v>
          </cell>
          <cell r="H1639">
            <v>681.66499999999996</v>
          </cell>
          <cell r="I1639">
            <v>517.72500000000002</v>
          </cell>
          <cell r="J1639">
            <v>365.52199999999999</v>
          </cell>
          <cell r="K1639">
            <v>305.36200000000002</v>
          </cell>
          <cell r="L1639">
            <v>58.396000000000001</v>
          </cell>
          <cell r="M1639">
            <v>364.827</v>
          </cell>
          <cell r="N1639">
            <v>268.53699999999998</v>
          </cell>
        </row>
        <row r="1640">
          <cell r="A1640" t="str">
            <v>BIOFCST3</v>
          </cell>
          <cell r="B1640">
            <v>3</v>
          </cell>
          <cell r="C1640">
            <v>755.31500000000005</v>
          </cell>
          <cell r="D1640">
            <v>338.149</v>
          </cell>
          <cell r="E1640">
            <v>681.56600000000003</v>
          </cell>
          <cell r="F1640">
            <v>536.41099999999994</v>
          </cell>
          <cell r="G1640">
            <v>2039.2170000000001</v>
          </cell>
          <cell r="H1640">
            <v>1626.8969999999999</v>
          </cell>
          <cell r="I1640">
            <v>1288.2470000000001</v>
          </cell>
          <cell r="J1640">
            <v>1203.2339999999999</v>
          </cell>
          <cell r="K1640">
            <v>1308.585</v>
          </cell>
          <cell r="L1640">
            <v>422.82</v>
          </cell>
          <cell r="M1640">
            <v>1066.1949999999999</v>
          </cell>
          <cell r="N1640">
            <v>907.61099999999999</v>
          </cell>
        </row>
        <row r="1641">
          <cell r="A1641" t="str">
            <v xml:space="preserve">MTONCST1  </v>
          </cell>
          <cell r="B1641">
            <v>1</v>
          </cell>
          <cell r="C1641">
            <v>83.688999999999993</v>
          </cell>
          <cell r="D1641">
            <v>26.827000000000002</v>
          </cell>
          <cell r="E1641">
            <v>103.621</v>
          </cell>
          <cell r="F1641">
            <v>104.60899999999999</v>
          </cell>
          <cell r="G1641">
            <v>372.80200000000002</v>
          </cell>
          <cell r="H1641">
            <v>162.214</v>
          </cell>
          <cell r="I1641">
            <v>124.376</v>
          </cell>
          <cell r="J1641">
            <v>61.759</v>
          </cell>
          <cell r="K1641">
            <v>36.634999999999998</v>
          </cell>
          <cell r="L1641">
            <v>23.033999999999999</v>
          </cell>
          <cell r="M1641">
            <v>252.85300000000001</v>
          </cell>
          <cell r="N1641">
            <v>188.95099999999999</v>
          </cell>
        </row>
        <row r="1642">
          <cell r="A1642" t="str">
            <v>MTOFCST1</v>
          </cell>
          <cell r="B1642">
            <v>1</v>
          </cell>
          <cell r="C1642">
            <v>522.58799999999997</v>
          </cell>
          <cell r="D1642">
            <v>135.85300000000001</v>
          </cell>
          <cell r="E1642">
            <v>498.28899999999999</v>
          </cell>
          <cell r="F1642">
            <v>548.83600000000001</v>
          </cell>
          <cell r="G1642">
            <v>940.55899999999997</v>
          </cell>
          <cell r="H1642">
            <v>646.93499999999995</v>
          </cell>
          <cell r="I1642">
            <v>696.14200000000005</v>
          </cell>
          <cell r="J1642">
            <v>389.23500000000001</v>
          </cell>
          <cell r="K1642">
            <v>175.53299999999999</v>
          </cell>
          <cell r="L1642">
            <v>306.35000000000002</v>
          </cell>
          <cell r="M1642">
            <v>685.32500000000005</v>
          </cell>
          <cell r="N1642">
            <v>443.36900000000003</v>
          </cell>
        </row>
        <row r="1643">
          <cell r="A1643" t="str">
            <v>MTONCST2</v>
          </cell>
          <cell r="B1643">
            <v>2</v>
          </cell>
          <cell r="C1643">
            <v>75.382000000000005</v>
          </cell>
          <cell r="D1643">
            <v>23.716000000000001</v>
          </cell>
          <cell r="E1643">
            <v>72.662000000000006</v>
          </cell>
          <cell r="F1643">
            <v>87.307000000000002</v>
          </cell>
          <cell r="G1643">
            <v>310.13200000000001</v>
          </cell>
          <cell r="H1643">
            <v>145.62799999999999</v>
          </cell>
          <cell r="I1643">
            <v>109.965</v>
          </cell>
          <cell r="J1643">
            <v>64.816000000000003</v>
          </cell>
          <cell r="K1643">
            <v>85.143000000000001</v>
          </cell>
          <cell r="L1643">
            <v>19.103000000000002</v>
          </cell>
          <cell r="M1643">
            <v>215.53899999999999</v>
          </cell>
          <cell r="N1643">
            <v>158.721</v>
          </cell>
        </row>
        <row r="1644">
          <cell r="A1644" t="str">
            <v>MTOFCST2</v>
          </cell>
          <cell r="B1644">
            <v>2</v>
          </cell>
          <cell r="C1644">
            <v>476.685</v>
          </cell>
          <cell r="D1644">
            <v>121.797</v>
          </cell>
          <cell r="E1644">
            <v>444.08</v>
          </cell>
          <cell r="F1644">
            <v>499.44499999999999</v>
          </cell>
          <cell r="G1644">
            <v>881.57600000000002</v>
          </cell>
          <cell r="H1644">
            <v>600.43899999999996</v>
          </cell>
          <cell r="I1644">
            <v>649.22299999999996</v>
          </cell>
          <cell r="J1644">
            <v>385.78699999999998</v>
          </cell>
          <cell r="K1644">
            <v>485.11099999999999</v>
          </cell>
          <cell r="L1644">
            <v>326.17099999999999</v>
          </cell>
          <cell r="M1644">
            <v>637.13499999999999</v>
          </cell>
          <cell r="N1644">
            <v>402.29500000000002</v>
          </cell>
        </row>
        <row r="1645">
          <cell r="A1645" t="str">
            <v>SBYONCST1</v>
          </cell>
          <cell r="B1645">
            <v>1</v>
          </cell>
          <cell r="C1645">
            <v>13.406000000000001</v>
          </cell>
          <cell r="D1645">
            <v>1.895</v>
          </cell>
          <cell r="E1645">
            <v>6.0880000000000001</v>
          </cell>
          <cell r="F1645">
            <v>4.9260000000000002</v>
          </cell>
          <cell r="G1645">
            <v>0</v>
          </cell>
          <cell r="H1645">
            <v>39.655999999999999</v>
          </cell>
          <cell r="I1645">
            <v>28.984999999999999</v>
          </cell>
          <cell r="J1645">
            <v>24.725999999999999</v>
          </cell>
          <cell r="K1645">
            <v>0</v>
          </cell>
          <cell r="L1645">
            <v>2.71</v>
          </cell>
          <cell r="M1645">
            <v>17.094000000000001</v>
          </cell>
          <cell r="N1645">
            <v>10.448</v>
          </cell>
        </row>
        <row r="1646">
          <cell r="A1646" t="str">
            <v>SBYOFCST1</v>
          </cell>
          <cell r="B1646">
            <v>1</v>
          </cell>
          <cell r="C1646">
            <v>62.262999999999998</v>
          </cell>
          <cell r="D1646">
            <v>17.817</v>
          </cell>
          <cell r="E1646">
            <v>61.192999999999998</v>
          </cell>
          <cell r="F1646">
            <v>89.213999999999999</v>
          </cell>
          <cell r="G1646">
            <v>0</v>
          </cell>
          <cell r="H1646">
            <v>134.761</v>
          </cell>
          <cell r="I1646">
            <v>97.164000000000001</v>
          </cell>
          <cell r="J1646">
            <v>90.206000000000003</v>
          </cell>
          <cell r="K1646">
            <v>0</v>
          </cell>
          <cell r="L1646">
            <v>27.417999999999999</v>
          </cell>
          <cell r="M1646">
            <v>144.95099999999999</v>
          </cell>
          <cell r="N1646">
            <v>111.642</v>
          </cell>
        </row>
        <row r="1647">
          <cell r="A1647" t="str">
            <v xml:space="preserve">SBYONCST3 </v>
          </cell>
          <cell r="B1647">
            <v>3</v>
          </cell>
          <cell r="C1647">
            <v>108.253</v>
          </cell>
          <cell r="D1647">
            <v>57.930999999999997</v>
          </cell>
          <cell r="E1647">
            <v>148.72300000000001</v>
          </cell>
          <cell r="F1647">
            <v>148.274</v>
          </cell>
          <cell r="G1647">
            <v>146.255</v>
          </cell>
          <cell r="H1647">
            <v>79.897000000000006</v>
          </cell>
          <cell r="I1647">
            <v>63.649000000000001</v>
          </cell>
          <cell r="J1647">
            <v>47.348999999999997</v>
          </cell>
          <cell r="K1647">
            <v>50.23</v>
          </cell>
          <cell r="L1647">
            <v>28.126000000000001</v>
          </cell>
          <cell r="M1647">
            <v>170.34399999999999</v>
          </cell>
          <cell r="N1647">
            <v>165.345</v>
          </cell>
        </row>
        <row r="1648">
          <cell r="A1648" t="str">
            <v>SBYOFCST3</v>
          </cell>
          <cell r="B1648">
            <v>3</v>
          </cell>
          <cell r="C1648">
            <v>296.78800000000001</v>
          </cell>
          <cell r="D1648">
            <v>163.99199999999999</v>
          </cell>
          <cell r="E1648">
            <v>279.101</v>
          </cell>
          <cell r="F1648">
            <v>307.98200000000003</v>
          </cell>
          <cell r="G1648">
            <v>222.745</v>
          </cell>
          <cell r="H1648">
            <v>147.46700000000001</v>
          </cell>
          <cell r="I1648">
            <v>124.14100000000001</v>
          </cell>
          <cell r="J1648">
            <v>128.43299999999999</v>
          </cell>
          <cell r="K1648">
            <v>131.67400000000001</v>
          </cell>
          <cell r="L1648">
            <v>195.81399999999999</v>
          </cell>
          <cell r="M1648">
            <v>297.702</v>
          </cell>
          <cell r="N1648">
            <v>318.37400000000002</v>
          </cell>
        </row>
        <row r="1649">
          <cell r="A1649" t="str">
            <v>SBYONCST4</v>
          </cell>
          <cell r="B1649">
            <v>4</v>
          </cell>
          <cell r="C1649">
            <v>81.733000000000004</v>
          </cell>
          <cell r="D1649">
            <v>34.872999999999998</v>
          </cell>
          <cell r="E1649">
            <v>97.867000000000004</v>
          </cell>
          <cell r="F1649">
            <v>58.606000000000002</v>
          </cell>
          <cell r="G1649">
            <v>138.375</v>
          </cell>
          <cell r="H1649">
            <v>136.84100000000001</v>
          </cell>
          <cell r="I1649">
            <v>106.961</v>
          </cell>
          <cell r="J1649">
            <v>78.445999999999998</v>
          </cell>
          <cell r="K1649">
            <v>76.171999999999997</v>
          </cell>
          <cell r="L1649">
            <v>18.786999999999999</v>
          </cell>
          <cell r="M1649">
            <v>149.732</v>
          </cell>
          <cell r="N1649">
            <v>123.432</v>
          </cell>
        </row>
        <row r="1650">
          <cell r="A1650" t="str">
            <v>SBYOFCST4</v>
          </cell>
          <cell r="B1650">
            <v>4</v>
          </cell>
          <cell r="C1650">
            <v>264.37400000000002</v>
          </cell>
          <cell r="D1650">
            <v>132.38900000000001</v>
          </cell>
          <cell r="E1650">
            <v>248.36199999999999</v>
          </cell>
          <cell r="F1650">
            <v>214.79499999999999</v>
          </cell>
          <cell r="G1650">
            <v>250.619</v>
          </cell>
          <cell r="H1650">
            <v>297.44900000000001</v>
          </cell>
          <cell r="I1650">
            <v>240.66399999999999</v>
          </cell>
          <cell r="J1650">
            <v>238.43700000000001</v>
          </cell>
          <cell r="K1650">
            <v>255.29599999999999</v>
          </cell>
          <cell r="L1650">
            <v>184.357</v>
          </cell>
          <cell r="M1650">
            <v>326.04599999999999</v>
          </cell>
          <cell r="N1650">
            <v>305.197</v>
          </cell>
        </row>
        <row r="1651">
          <cell r="A1651" t="str">
            <v>HLTONCST1</v>
          </cell>
          <cell r="B1651">
            <v>1</v>
          </cell>
          <cell r="C1651">
            <v>0</v>
          </cell>
          <cell r="D1651">
            <v>0</v>
          </cell>
          <cell r="E1651">
            <v>0</v>
          </cell>
          <cell r="F1651">
            <v>0</v>
          </cell>
          <cell r="G1651">
            <v>0</v>
          </cell>
          <cell r="H1651">
            <v>0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  <cell r="M1651">
            <v>0</v>
          </cell>
          <cell r="N1651">
            <v>0</v>
          </cell>
        </row>
        <row r="1652">
          <cell r="A1652" t="str">
            <v>HLTOFCST1</v>
          </cell>
          <cell r="B1652">
            <v>1</v>
          </cell>
          <cell r="C1652">
            <v>0</v>
          </cell>
          <cell r="D1652">
            <v>0</v>
          </cell>
          <cell r="E1652">
            <v>0</v>
          </cell>
          <cell r="F1652">
            <v>0</v>
          </cell>
          <cell r="G1652">
            <v>0</v>
          </cell>
          <cell r="H1652">
            <v>0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  <cell r="M1652">
            <v>0</v>
          </cell>
          <cell r="N1652">
            <v>0</v>
          </cell>
        </row>
        <row r="1653">
          <cell r="A1653" t="str">
            <v xml:space="preserve">MNONCST1 </v>
          </cell>
          <cell r="B1653">
            <v>1</v>
          </cell>
          <cell r="C1653">
            <v>160.459</v>
          </cell>
          <cell r="D1653">
            <v>59.615000000000002</v>
          </cell>
          <cell r="E1653">
            <v>130.798</v>
          </cell>
          <cell r="F1653">
            <v>30.204000000000001</v>
          </cell>
          <cell r="G1653">
            <v>0</v>
          </cell>
          <cell r="H1653">
            <v>388.07499999999999</v>
          </cell>
          <cell r="I1653">
            <v>350.05399999999997</v>
          </cell>
          <cell r="J1653">
            <v>273.846</v>
          </cell>
          <cell r="K1653">
            <v>217.88499999999999</v>
          </cell>
          <cell r="L1653">
            <v>65.650999999999996</v>
          </cell>
          <cell r="M1653">
            <v>224.399</v>
          </cell>
          <cell r="N1653">
            <v>184.69300000000001</v>
          </cell>
        </row>
        <row r="1654">
          <cell r="A1654" t="str">
            <v xml:space="preserve">MNOFCST1 </v>
          </cell>
          <cell r="B1654">
            <v>1</v>
          </cell>
          <cell r="C1654">
            <v>629.57100000000003</v>
          </cell>
          <cell r="D1654">
            <v>249.65299999999999</v>
          </cell>
          <cell r="E1654">
            <v>568.16899999999998</v>
          </cell>
          <cell r="F1654">
            <v>298.50900000000001</v>
          </cell>
          <cell r="G1654">
            <v>0</v>
          </cell>
          <cell r="H1654">
            <v>1029.4480000000001</v>
          </cell>
          <cell r="I1654">
            <v>932.69200000000001</v>
          </cell>
          <cell r="J1654">
            <v>927.37400000000002</v>
          </cell>
          <cell r="K1654">
            <v>1007.883</v>
          </cell>
          <cell r="L1654">
            <v>386.65100000000001</v>
          </cell>
          <cell r="M1654">
            <v>865.97299999999996</v>
          </cell>
          <cell r="N1654">
            <v>848.07100000000003</v>
          </cell>
        </row>
        <row r="1655">
          <cell r="A1655" t="str">
            <v xml:space="preserve">MNONCST2 </v>
          </cell>
          <cell r="B1655">
            <v>2</v>
          </cell>
          <cell r="C1655">
            <v>193.94300000000001</v>
          </cell>
          <cell r="D1655">
            <v>60.408000000000001</v>
          </cell>
          <cell r="E1655">
            <v>129.19200000000001</v>
          </cell>
          <cell r="F1655">
            <v>87.161000000000001</v>
          </cell>
          <cell r="G1655">
            <v>401.47300000000001</v>
          </cell>
          <cell r="H1655">
            <v>392.577</v>
          </cell>
          <cell r="I1655">
            <v>307.964</v>
          </cell>
          <cell r="J1655">
            <v>235.863</v>
          </cell>
          <cell r="K1655">
            <v>205.411</v>
          </cell>
          <cell r="L1655">
            <v>67.793999999999997</v>
          </cell>
          <cell r="M1655">
            <v>392.15800000000002</v>
          </cell>
          <cell r="N1655">
            <v>244.256</v>
          </cell>
        </row>
        <row r="1656">
          <cell r="A1656" t="str">
            <v xml:space="preserve">MNOFCST2 </v>
          </cell>
          <cell r="B1656">
            <v>2</v>
          </cell>
          <cell r="C1656">
            <v>719.66099999999994</v>
          </cell>
          <cell r="D1656">
            <v>317.18599999999998</v>
          </cell>
          <cell r="E1656">
            <v>476.33600000000001</v>
          </cell>
          <cell r="F1656">
            <v>672.59699999999998</v>
          </cell>
          <cell r="G1656">
            <v>1204.317</v>
          </cell>
          <cell r="H1656">
            <v>936.08299999999997</v>
          </cell>
          <cell r="I1656">
            <v>757.83699999999999</v>
          </cell>
          <cell r="J1656">
            <v>765.94299999999998</v>
          </cell>
          <cell r="K1656">
            <v>828.48800000000006</v>
          </cell>
          <cell r="L1656">
            <v>357.36599999999999</v>
          </cell>
          <cell r="M1656">
            <v>1090.8920000000001</v>
          </cell>
          <cell r="N1656">
            <v>873.66899999999998</v>
          </cell>
        </row>
        <row r="1657">
          <cell r="A1657" t="str">
            <v>PRCHRATE1</v>
          </cell>
          <cell r="B1657">
            <v>1</v>
          </cell>
          <cell r="C1657">
            <v>0</v>
          </cell>
          <cell r="D1657">
            <v>0</v>
          </cell>
          <cell r="E1657">
            <v>21.957000000000001</v>
          </cell>
          <cell r="F1657">
            <v>20.501000000000001</v>
          </cell>
          <cell r="G1657">
            <v>15.487</v>
          </cell>
          <cell r="H1657">
            <v>14.638999999999999</v>
          </cell>
          <cell r="I1657">
            <v>0</v>
          </cell>
          <cell r="J1657">
            <v>0</v>
          </cell>
          <cell r="K1657">
            <v>14.564</v>
          </cell>
          <cell r="L1657">
            <v>28.56</v>
          </cell>
          <cell r="M1657">
            <v>16.928999999999998</v>
          </cell>
          <cell r="N1657">
            <v>32.899000000000001</v>
          </cell>
        </row>
        <row r="1658">
          <cell r="A1658" t="str">
            <v>SALERATE1</v>
          </cell>
          <cell r="B1658">
            <v>1</v>
          </cell>
          <cell r="C1658">
            <v>22.797999999999998</v>
          </cell>
          <cell r="D1658">
            <v>24.367000000000001</v>
          </cell>
          <cell r="E1658">
            <v>21.224</v>
          </cell>
          <cell r="F1658">
            <v>19.823</v>
          </cell>
          <cell r="G1658">
            <v>18.356999999999999</v>
          </cell>
          <cell r="H1658">
            <v>20.149000000000001</v>
          </cell>
          <cell r="I1658">
            <v>25.597999999999999</v>
          </cell>
          <cell r="J1658">
            <v>24.212</v>
          </cell>
          <cell r="K1658">
            <v>21.83</v>
          </cell>
          <cell r="L1658">
            <v>21.782</v>
          </cell>
          <cell r="M1658">
            <v>18.343</v>
          </cell>
          <cell r="N1658">
            <v>20.856000000000002</v>
          </cell>
        </row>
        <row r="1659">
          <cell r="A1659" t="str">
            <v>SET CURSOR ON B2283 TO IMPORT</v>
          </cell>
        </row>
        <row r="1660">
          <cell r="B1660" t="str">
            <v>COAL CONSUMPTION PROVIDED BY IAIN RODDICK; #2 OIL CONSUMPTION PROVIDED BY DICK JENSEN.  #6 OIL AND GAS BY JOHN BAILEYS.</v>
          </cell>
        </row>
        <row r="1661">
          <cell r="A1661" t="str">
            <v>SUNBURY BIT</v>
          </cell>
          <cell r="B1661" t="str">
            <v>M-Tons</v>
          </cell>
          <cell r="C1661" t="str">
            <v>M-$</v>
          </cell>
          <cell r="D1661" t="str">
            <v>M-Tons</v>
          </cell>
          <cell r="E1661" t="str">
            <v>M-$</v>
          </cell>
          <cell r="F1661" t="str">
            <v>M-Tons</v>
          </cell>
          <cell r="G1661" t="str">
            <v>M-$</v>
          </cell>
          <cell r="H1661" t="str">
            <v>M-Tons</v>
          </cell>
          <cell r="I1661" t="str">
            <v>M-$</v>
          </cell>
        </row>
        <row r="1662">
          <cell r="B1662">
            <v>0</v>
          </cell>
          <cell r="C1662">
            <v>0</v>
          </cell>
          <cell r="D1662">
            <v>0</v>
          </cell>
          <cell r="E1662">
            <v>0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</row>
        <row r="1663">
          <cell r="B1663">
            <v>0</v>
          </cell>
          <cell r="C1663">
            <v>0</v>
          </cell>
          <cell r="D1663">
            <v>0</v>
          </cell>
          <cell r="E1663">
            <v>0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</row>
        <row r="1664">
          <cell r="B1664">
            <v>0</v>
          </cell>
          <cell r="C1664">
            <v>0</v>
          </cell>
          <cell r="D1664">
            <v>0</v>
          </cell>
          <cell r="E1664">
            <v>0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</row>
        <row r="1665">
          <cell r="B1665">
            <v>0</v>
          </cell>
          <cell r="C1665">
            <v>0</v>
          </cell>
          <cell r="J1665">
            <v>0</v>
          </cell>
          <cell r="K1665">
            <v>0</v>
          </cell>
        </row>
        <row r="1666">
          <cell r="A1666" t="str">
            <v>SUNBURY PREP</v>
          </cell>
        </row>
        <row r="1667">
          <cell r="B1667">
            <v>0</v>
          </cell>
          <cell r="C1667">
            <v>0</v>
          </cell>
          <cell r="D1667">
            <v>0</v>
          </cell>
          <cell r="E1667">
            <v>0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</row>
        <row r="1668">
          <cell r="B1668">
            <v>0</v>
          </cell>
          <cell r="C1668">
            <v>0</v>
          </cell>
          <cell r="D1668">
            <v>0</v>
          </cell>
          <cell r="E1668">
            <v>0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</row>
        <row r="1669">
          <cell r="B1669">
            <v>0</v>
          </cell>
          <cell r="C1669">
            <v>0</v>
          </cell>
          <cell r="D1669">
            <v>0</v>
          </cell>
          <cell r="E1669">
            <v>0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</row>
        <row r="1670">
          <cell r="B1670">
            <v>0</v>
          </cell>
          <cell r="C1670">
            <v>0</v>
          </cell>
          <cell r="J1670">
            <v>0</v>
          </cell>
          <cell r="K1670">
            <v>0</v>
          </cell>
        </row>
        <row r="1671">
          <cell r="A1671" t="str">
            <v>SUNBURY SILT</v>
          </cell>
        </row>
        <row r="1672">
          <cell r="B1672">
            <v>0</v>
          </cell>
          <cell r="C1672">
            <v>0</v>
          </cell>
          <cell r="D1672">
            <v>0</v>
          </cell>
          <cell r="E1672">
            <v>0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</row>
        <row r="1673">
          <cell r="B1673">
            <v>0</v>
          </cell>
          <cell r="C1673">
            <v>0</v>
          </cell>
          <cell r="D1673">
            <v>0</v>
          </cell>
          <cell r="E1673">
            <v>0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</row>
        <row r="1674">
          <cell r="B1674">
            <v>0</v>
          </cell>
          <cell r="C1674">
            <v>0</v>
          </cell>
          <cell r="D1674">
            <v>0</v>
          </cell>
          <cell r="E1674">
            <v>0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</row>
        <row r="1675">
          <cell r="B1675">
            <v>0</v>
          </cell>
          <cell r="C1675">
            <v>0</v>
          </cell>
          <cell r="J1675">
            <v>0</v>
          </cell>
          <cell r="K1675">
            <v>0</v>
          </cell>
        </row>
        <row r="1676">
          <cell r="A1676" t="str">
            <v>SUNBURY COKE</v>
          </cell>
        </row>
        <row r="1677">
          <cell r="B1677">
            <v>0</v>
          </cell>
          <cell r="C1677">
            <v>0</v>
          </cell>
          <cell r="D1677">
            <v>0</v>
          </cell>
          <cell r="E1677">
            <v>0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</row>
        <row r="1678">
          <cell r="B1678">
            <v>0</v>
          </cell>
          <cell r="C1678">
            <v>0</v>
          </cell>
          <cell r="D1678">
            <v>0</v>
          </cell>
          <cell r="E1678">
            <v>0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</row>
        <row r="1679">
          <cell r="B1679">
            <v>0</v>
          </cell>
          <cell r="C1679">
            <v>0</v>
          </cell>
          <cell r="D1679">
            <v>0</v>
          </cell>
          <cell r="E1679">
            <v>0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</row>
        <row r="1680">
          <cell r="B1680">
            <v>0</v>
          </cell>
          <cell r="C1680">
            <v>0</v>
          </cell>
          <cell r="J1680">
            <v>0</v>
          </cell>
          <cell r="K1680">
            <v>0</v>
          </cell>
        </row>
        <row r="1681">
          <cell r="A1681" t="str">
            <v>MARTINS CREEK BIT</v>
          </cell>
        </row>
        <row r="1682">
          <cell r="B1682">
            <v>54.56</v>
          </cell>
          <cell r="C1682">
            <v>1825.0320000000002</v>
          </cell>
          <cell r="D1682">
            <v>51.48</v>
          </cell>
          <cell r="E1682">
            <v>1722.0060000000001</v>
          </cell>
          <cell r="F1682">
            <v>40.92</v>
          </cell>
          <cell r="G1682">
            <v>1368.7739999999999</v>
          </cell>
          <cell r="H1682">
            <v>43.12</v>
          </cell>
          <cell r="I1682">
            <v>1442.3639999999998</v>
          </cell>
          <cell r="J1682">
            <v>190.07999999999998</v>
          </cell>
          <cell r="K1682">
            <v>6358.1759999999995</v>
          </cell>
        </row>
        <row r="1683">
          <cell r="B1683">
            <v>27.103999999999999</v>
          </cell>
          <cell r="C1683">
            <v>906.62879999999961</v>
          </cell>
          <cell r="D1683">
            <v>38.808</v>
          </cell>
          <cell r="E1683">
            <v>1298.1275999999998</v>
          </cell>
          <cell r="F1683">
            <v>40.171999999999997</v>
          </cell>
          <cell r="G1683">
            <v>1343.7534000000001</v>
          </cell>
          <cell r="H1683">
            <v>43.427999999999997</v>
          </cell>
          <cell r="I1683">
            <v>1452.6666</v>
          </cell>
          <cell r="J1683">
            <v>149.512</v>
          </cell>
          <cell r="K1683">
            <v>5001.1763999999994</v>
          </cell>
        </row>
        <row r="1684">
          <cell r="B1684">
            <v>12.32</v>
          </cell>
          <cell r="C1684">
            <v>412.10399999999998</v>
          </cell>
          <cell r="D1684">
            <v>59.003999999999998</v>
          </cell>
          <cell r="E1684">
            <v>1973.6837999999996</v>
          </cell>
          <cell r="F1684">
            <v>33.043999999999997</v>
          </cell>
          <cell r="G1684">
            <v>1105.3217999999999</v>
          </cell>
          <cell r="H1684">
            <v>41.36</v>
          </cell>
          <cell r="I1684">
            <v>1383.4920000000002</v>
          </cell>
          <cell r="J1684">
            <v>145.72800000000001</v>
          </cell>
          <cell r="K1684">
            <v>4874.6016</v>
          </cell>
        </row>
        <row r="1685">
          <cell r="A1685">
            <v>17610.250459999996</v>
          </cell>
          <cell r="B1685">
            <v>485.32</v>
          </cell>
          <cell r="C1685">
            <v>16233.953999999996</v>
          </cell>
          <cell r="J1685">
            <v>485.32</v>
          </cell>
          <cell r="K1685">
            <v>16233.954</v>
          </cell>
        </row>
        <row r="1686">
          <cell r="A1686" t="str">
            <v>KEYSTONE BIT</v>
          </cell>
        </row>
        <row r="1687">
          <cell r="B1687">
            <v>51.704599999999999</v>
          </cell>
          <cell r="C1687">
            <v>1333.9786799999999</v>
          </cell>
          <cell r="D1687">
            <v>48.002600000000001</v>
          </cell>
          <cell r="E1687">
            <v>1238.4670800000001</v>
          </cell>
          <cell r="F1687">
            <v>50.1004</v>
          </cell>
          <cell r="G1687">
            <v>1292.59032</v>
          </cell>
          <cell r="H1687">
            <v>48.372799999999998</v>
          </cell>
          <cell r="I1687">
            <v>1248.0182399999999</v>
          </cell>
          <cell r="J1687">
            <v>198.18040000000002</v>
          </cell>
          <cell r="K1687">
            <v>5113.0543199999993</v>
          </cell>
        </row>
        <row r="1688">
          <cell r="B1688">
            <v>50.840800000000002</v>
          </cell>
          <cell r="C1688">
            <v>1311.69264</v>
          </cell>
          <cell r="D1688">
            <v>43.066600000000001</v>
          </cell>
          <cell r="E1688">
            <v>1111.1182800000001</v>
          </cell>
          <cell r="F1688">
            <v>47.755800000000001</v>
          </cell>
          <cell r="G1688">
            <v>1232.0996399999999</v>
          </cell>
          <cell r="H1688">
            <v>56.763999999999996</v>
          </cell>
          <cell r="I1688">
            <v>1464.5111999999999</v>
          </cell>
          <cell r="J1688">
            <v>198.42719999999997</v>
          </cell>
          <cell r="K1688">
            <v>5119.4217599999993</v>
          </cell>
        </row>
        <row r="1689">
          <cell r="B1689">
            <v>52.1982</v>
          </cell>
          <cell r="C1689">
            <v>1346.7135600000001</v>
          </cell>
          <cell r="D1689">
            <v>54.912999999999997</v>
          </cell>
          <cell r="E1689">
            <v>1416.7554</v>
          </cell>
          <cell r="F1689">
            <v>50.594000000000001</v>
          </cell>
          <cell r="G1689">
            <v>1305.3252</v>
          </cell>
          <cell r="H1689">
            <v>50.347200000000001</v>
          </cell>
          <cell r="I1689">
            <v>1298.9577599999998</v>
          </cell>
          <cell r="J1689">
            <v>208.05239999999998</v>
          </cell>
          <cell r="K1689">
            <v>5367.7519200000006</v>
          </cell>
        </row>
        <row r="1690">
          <cell r="B1690">
            <v>604.66</v>
          </cell>
          <cell r="C1690">
            <v>15600.227999999999</v>
          </cell>
          <cell r="J1690">
            <v>604.66</v>
          </cell>
          <cell r="K1690">
            <v>15600.227999999999</v>
          </cell>
        </row>
        <row r="1691">
          <cell r="A1691" t="str">
            <v>CONEMAUGH BIT</v>
          </cell>
        </row>
        <row r="1692">
          <cell r="B1692">
            <v>71.012500000000003</v>
          </cell>
          <cell r="C1692">
            <v>1825.7313750000001</v>
          </cell>
          <cell r="D1692">
            <v>72.8</v>
          </cell>
          <cell r="E1692">
            <v>1871.6880000000001</v>
          </cell>
          <cell r="F1692">
            <v>71.987499999999997</v>
          </cell>
          <cell r="G1692">
            <v>1850.7986249999997</v>
          </cell>
          <cell r="H1692">
            <v>61.587499999999999</v>
          </cell>
          <cell r="I1692">
            <v>1583.4146250000003</v>
          </cell>
          <cell r="J1692">
            <v>277.38749999999999</v>
          </cell>
          <cell r="K1692">
            <v>7131.6326250000002</v>
          </cell>
        </row>
        <row r="1693">
          <cell r="B1693">
            <v>65.325000000000003</v>
          </cell>
          <cell r="C1693">
            <v>1679.50575</v>
          </cell>
          <cell r="D1693">
            <v>70.362499999999997</v>
          </cell>
          <cell r="E1693">
            <v>1809.019875</v>
          </cell>
          <cell r="F1693">
            <v>66.95</v>
          </cell>
          <cell r="G1693">
            <v>1721.2845000000002</v>
          </cell>
          <cell r="H1693">
            <v>66.95</v>
          </cell>
          <cell r="I1693">
            <v>1721.2845000000002</v>
          </cell>
          <cell r="J1693">
            <v>269.58749999999998</v>
          </cell>
          <cell r="K1693">
            <v>6931.0946249999997</v>
          </cell>
        </row>
        <row r="1694">
          <cell r="B1694">
            <v>66.787499999999994</v>
          </cell>
          <cell r="C1694">
            <v>1717.1066250000003</v>
          </cell>
          <cell r="D1694">
            <v>52.325000000000003</v>
          </cell>
          <cell r="E1694">
            <v>1345.27575</v>
          </cell>
          <cell r="F1694">
            <v>45.012500000000003</v>
          </cell>
          <cell r="G1694">
            <v>1157.271375</v>
          </cell>
          <cell r="H1694">
            <v>51.512500000000003</v>
          </cell>
          <cell r="I1694">
            <v>1324.386375</v>
          </cell>
          <cell r="J1694">
            <v>215.63749999999999</v>
          </cell>
          <cell r="K1694">
            <v>5544.0401250000004</v>
          </cell>
        </row>
        <row r="1695">
          <cell r="B1695">
            <v>762.61249999999995</v>
          </cell>
          <cell r="C1695">
            <v>19606.767375000003</v>
          </cell>
          <cell r="J1695">
            <v>762.61249999999995</v>
          </cell>
          <cell r="K1695">
            <v>19606.767374999999</v>
          </cell>
        </row>
        <row r="1696">
          <cell r="A1696" t="str">
            <v>HOLTWOOD PREP</v>
          </cell>
          <cell r="B1696" t="str">
            <v>HOLTWOO</v>
          </cell>
          <cell r="C1696" t="str">
            <v>D SES</v>
          </cell>
          <cell r="D1696" t="str">
            <v>PREP</v>
          </cell>
        </row>
        <row r="1697">
          <cell r="B1697">
            <v>0</v>
          </cell>
          <cell r="C1697">
            <v>0</v>
          </cell>
          <cell r="D1697">
            <v>0</v>
          </cell>
          <cell r="E1697">
            <v>0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</row>
        <row r="1698">
          <cell r="B1698">
            <v>0</v>
          </cell>
          <cell r="C1698">
            <v>0</v>
          </cell>
          <cell r="D1698">
            <v>0</v>
          </cell>
          <cell r="E1698">
            <v>0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</row>
        <row r="1699">
          <cell r="B1699">
            <v>0</v>
          </cell>
          <cell r="C1699">
            <v>0</v>
          </cell>
          <cell r="D1699">
            <v>0</v>
          </cell>
          <cell r="E1699">
            <v>0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</row>
        <row r="1700">
          <cell r="B1700">
            <v>0</v>
          </cell>
          <cell r="C1700">
            <v>0</v>
          </cell>
          <cell r="J1700">
            <v>0</v>
          </cell>
          <cell r="K1700">
            <v>0</v>
          </cell>
        </row>
        <row r="1701">
          <cell r="A1701" t="str">
            <v>HOLTWOOD SILT</v>
          </cell>
          <cell r="B1701" t="str">
            <v>HOLTWOO</v>
          </cell>
          <cell r="C1701" t="str">
            <v>D SES</v>
          </cell>
          <cell r="D1701" t="str">
            <v>SILT</v>
          </cell>
        </row>
        <row r="1702">
          <cell r="B1702">
            <v>0</v>
          </cell>
          <cell r="C1702">
            <v>0</v>
          </cell>
          <cell r="D1702">
            <v>0</v>
          </cell>
          <cell r="E1702">
            <v>0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</row>
        <row r="1703">
          <cell r="B1703">
            <v>0</v>
          </cell>
          <cell r="C1703">
            <v>0</v>
          </cell>
          <cell r="D1703">
            <v>0</v>
          </cell>
          <cell r="E1703">
            <v>0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</row>
        <row r="1704">
          <cell r="B1704">
            <v>0</v>
          </cell>
          <cell r="C1704">
            <v>0</v>
          </cell>
          <cell r="D1704">
            <v>0</v>
          </cell>
          <cell r="E1704">
            <v>0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</row>
        <row r="1705">
          <cell r="B1705">
            <v>0</v>
          </cell>
          <cell r="C1705">
            <v>0</v>
          </cell>
          <cell r="J1705">
            <v>0</v>
          </cell>
          <cell r="K1705">
            <v>0</v>
          </cell>
        </row>
        <row r="1706">
          <cell r="A1706" t="str">
            <v>HOLTWOOD COKE</v>
          </cell>
          <cell r="B1706" t="str">
            <v>HOLTWOO</v>
          </cell>
          <cell r="C1706" t="str">
            <v>D SES</v>
          </cell>
          <cell r="D1706" t="str">
            <v>COKE</v>
          </cell>
        </row>
        <row r="1707">
          <cell r="B1707">
            <v>0</v>
          </cell>
          <cell r="C1707">
            <v>0</v>
          </cell>
          <cell r="D1707">
            <v>0</v>
          </cell>
          <cell r="E1707">
            <v>0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</row>
        <row r="1708">
          <cell r="B1708">
            <v>0</v>
          </cell>
          <cell r="C1708">
            <v>0</v>
          </cell>
          <cell r="D1708">
            <v>0</v>
          </cell>
          <cell r="E1708">
            <v>0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</row>
        <row r="1709">
          <cell r="B1709">
            <v>0</v>
          </cell>
          <cell r="C1709">
            <v>0</v>
          </cell>
          <cell r="D1709">
            <v>0</v>
          </cell>
          <cell r="E1709">
            <v>0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</row>
        <row r="1710">
          <cell r="B1710">
            <v>0</v>
          </cell>
          <cell r="C1710">
            <v>0</v>
          </cell>
          <cell r="J1710">
            <v>0</v>
          </cell>
          <cell r="K1710">
            <v>0</v>
          </cell>
        </row>
        <row r="1711">
          <cell r="B1711" t="str">
            <v>HOLTWOO</v>
          </cell>
          <cell r="C1711" t="str">
            <v>D SES</v>
          </cell>
          <cell r="D1711" t="str">
            <v>BIT</v>
          </cell>
        </row>
        <row r="1712">
          <cell r="A1712">
            <v>0</v>
          </cell>
          <cell r="B1712">
            <v>0</v>
          </cell>
          <cell r="C1712">
            <v>0</v>
          </cell>
          <cell r="D1712">
            <v>0</v>
          </cell>
          <cell r="E1712">
            <v>0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</row>
        <row r="1713">
          <cell r="B1713">
            <v>0</v>
          </cell>
          <cell r="C1713">
            <v>0</v>
          </cell>
          <cell r="D1713">
            <v>0</v>
          </cell>
          <cell r="E1713">
            <v>0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</row>
        <row r="1714">
          <cell r="B1714">
            <v>0</v>
          </cell>
          <cell r="C1714">
            <v>0</v>
          </cell>
          <cell r="D1714">
            <v>0</v>
          </cell>
          <cell r="E1714">
            <v>0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</row>
        <row r="1715">
          <cell r="B1715">
            <v>0</v>
          </cell>
          <cell r="C1715">
            <v>0</v>
          </cell>
          <cell r="J1715">
            <v>0</v>
          </cell>
          <cell r="K1715">
            <v>0</v>
          </cell>
        </row>
        <row r="1716">
          <cell r="A1716" t="str">
            <v>MONTOUR BIT</v>
          </cell>
          <cell r="B1716" t="str">
            <v>MONTOUR</v>
          </cell>
          <cell r="C1716" t="str">
            <v>SES</v>
          </cell>
          <cell r="D1716" t="str">
            <v>BIT</v>
          </cell>
        </row>
        <row r="1717">
          <cell r="B1717">
            <v>301.92</v>
          </cell>
          <cell r="C1717">
            <v>10250.184000000001</v>
          </cell>
          <cell r="D1717">
            <v>283.67899999999997</v>
          </cell>
          <cell r="E1717">
            <v>9630.9020500000006</v>
          </cell>
          <cell r="F1717">
            <v>241.69399999999999</v>
          </cell>
          <cell r="G1717">
            <v>8205.5113000000001</v>
          </cell>
          <cell r="H1717">
            <v>146.15</v>
          </cell>
          <cell r="I1717">
            <v>4961.7925000000005</v>
          </cell>
          <cell r="J1717">
            <v>973.44299999999987</v>
          </cell>
          <cell r="K1717">
            <v>33048.389850000007</v>
          </cell>
        </row>
        <row r="1718">
          <cell r="B1718">
            <v>214.839</v>
          </cell>
          <cell r="C1718">
            <v>7293.7840500000002</v>
          </cell>
          <cell r="D1718">
            <v>318.2</v>
          </cell>
          <cell r="E1718">
            <v>10802.89</v>
          </cell>
          <cell r="F1718">
            <v>346.91199999999998</v>
          </cell>
          <cell r="G1718">
            <v>11777.662400000001</v>
          </cell>
          <cell r="H1718">
            <v>339.06799999999998</v>
          </cell>
          <cell r="I1718">
            <v>11511.3586</v>
          </cell>
          <cell r="J1718">
            <v>1219.019</v>
          </cell>
          <cell r="K1718">
            <v>41385.695050000002</v>
          </cell>
        </row>
        <row r="1719">
          <cell r="B1719">
            <v>286.084</v>
          </cell>
          <cell r="C1719">
            <v>9712.5518000000011</v>
          </cell>
          <cell r="D1719">
            <v>253.82</v>
          </cell>
          <cell r="E1719">
            <v>8617.1890000000003</v>
          </cell>
          <cell r="F1719">
            <v>249.28800000000001</v>
          </cell>
          <cell r="G1719">
            <v>8463.3276000000005</v>
          </cell>
          <cell r="H1719">
            <v>292.26299999999998</v>
          </cell>
          <cell r="I1719">
            <v>9922.3288499999999</v>
          </cell>
          <cell r="J1719">
            <v>1081.4549999999999</v>
          </cell>
          <cell r="K1719">
            <v>36715.397250000002</v>
          </cell>
        </row>
        <row r="1720">
          <cell r="B1720">
            <v>3273.9169999999999</v>
          </cell>
          <cell r="C1720">
            <v>111149.48215000003</v>
          </cell>
          <cell r="J1720">
            <v>3273.9169999999999</v>
          </cell>
          <cell r="K1720">
            <v>111149.48215000003</v>
          </cell>
        </row>
        <row r="1721">
          <cell r="A1721" t="str">
            <v>BRUNNER ISL BIT</v>
          </cell>
        </row>
        <row r="1722">
          <cell r="B1722">
            <v>313.39</v>
          </cell>
          <cell r="C1722">
            <v>11883.748799999999</v>
          </cell>
          <cell r="D1722">
            <v>296.45</v>
          </cell>
          <cell r="E1722">
            <v>11241.383999999998</v>
          </cell>
          <cell r="F1722">
            <v>323.39999999999998</v>
          </cell>
          <cell r="G1722">
            <v>12263.327999999998</v>
          </cell>
          <cell r="H1722">
            <v>207.9</v>
          </cell>
          <cell r="I1722">
            <v>7883.5680000000002</v>
          </cell>
        </row>
        <row r="1723">
          <cell r="B1723">
            <v>214.44499999999999</v>
          </cell>
          <cell r="C1723">
            <v>8131.7543999999998</v>
          </cell>
          <cell r="D1723">
            <v>294.14</v>
          </cell>
          <cell r="E1723">
            <v>11153.7888</v>
          </cell>
          <cell r="F1723">
            <v>318.01</v>
          </cell>
          <cell r="G1723">
            <v>12058.939199999997</v>
          </cell>
          <cell r="H1723">
            <v>319.55</v>
          </cell>
          <cell r="I1723">
            <v>12117.336000000001</v>
          </cell>
        </row>
        <row r="1724">
          <cell r="B1724">
            <v>151.69</v>
          </cell>
          <cell r="C1724">
            <v>5752.0848000000015</v>
          </cell>
          <cell r="D1724">
            <v>144.85599999999999</v>
          </cell>
          <cell r="E1724">
            <v>5492.9395200000008</v>
          </cell>
          <cell r="F1724">
            <v>191.422</v>
          </cell>
          <cell r="G1724">
            <v>7258.7222400000001</v>
          </cell>
          <cell r="H1724">
            <v>287.86500000000001</v>
          </cell>
          <cell r="I1724">
            <v>10915.840800000004</v>
          </cell>
        </row>
        <row r="1725">
          <cell r="B1725">
            <v>3063.1180000000004</v>
          </cell>
          <cell r="C1725">
            <v>116153.43455999999</v>
          </cell>
        </row>
        <row r="1726">
          <cell r="A1726" t="str">
            <v>TOTAL COAL</v>
          </cell>
          <cell r="B1726" t="str">
            <v>TOTAL C</v>
          </cell>
          <cell r="C1726" t="str">
            <v>OAL</v>
          </cell>
        </row>
        <row r="1727">
          <cell r="B1727">
            <v>792.58709999999996</v>
          </cell>
          <cell r="C1727">
            <v>26946.844375598816</v>
          </cell>
          <cell r="D1727">
            <v>752.41159999999991</v>
          </cell>
          <cell r="E1727">
            <v>25527.27618928584</v>
          </cell>
          <cell r="F1727">
            <v>741.33789999999999</v>
          </cell>
          <cell r="G1727">
            <v>25236.588546234845</v>
          </cell>
          <cell r="H1727">
            <v>507.13030000000003</v>
          </cell>
          <cell r="I1727">
            <v>17023.519883252313</v>
          </cell>
          <cell r="J1727">
            <v>2793.4668999999994</v>
          </cell>
          <cell r="K1727">
            <v>94734.228994371821</v>
          </cell>
        </row>
        <row r="1728">
          <cell r="B1728">
            <v>541.23479999999995</v>
          </cell>
          <cell r="C1728">
            <v>18119.127323415385</v>
          </cell>
          <cell r="D1728">
            <v>764.57709999999997</v>
          </cell>
          <cell r="E1728">
            <v>25973.954254456221</v>
          </cell>
          <cell r="F1728">
            <v>819.7998</v>
          </cell>
          <cell r="G1728">
            <v>27910.833754346422</v>
          </cell>
          <cell r="H1728">
            <v>825.76</v>
          </cell>
          <cell r="I1728">
            <v>28062.540264299128</v>
          </cell>
          <cell r="J1728">
            <v>2951.3716999999997</v>
          </cell>
          <cell r="K1728">
            <v>100066.45559651715</v>
          </cell>
        </row>
        <row r="1729">
          <cell r="B1729">
            <v>622.46569999999997</v>
          </cell>
          <cell r="C1729">
            <v>20759.946141026565</v>
          </cell>
          <cell r="D1729">
            <v>621.51099999999997</v>
          </cell>
          <cell r="E1729">
            <v>20881.353703151115</v>
          </cell>
          <cell r="F1729">
            <v>569.3605</v>
          </cell>
          <cell r="G1729">
            <v>19114.240537338104</v>
          </cell>
          <cell r="H1729">
            <v>723.34770000000003</v>
          </cell>
          <cell r="I1729">
            <v>24619.982491987299</v>
          </cell>
          <cell r="J1729">
            <v>2536.6849000000002</v>
          </cell>
          <cell r="K1729">
            <v>85375.522873503083</v>
          </cell>
        </row>
        <row r="1730">
          <cell r="B1730">
            <v>8281.5234999999993</v>
          </cell>
          <cell r="C1730">
            <v>280176.20746439206</v>
          </cell>
          <cell r="J1730">
            <v>8281.5234999999993</v>
          </cell>
          <cell r="K1730">
            <v>280176.20746439206</v>
          </cell>
        </row>
        <row r="1731">
          <cell r="A1731" t="str">
            <v>SUNBURY LIGHT OIL</v>
          </cell>
          <cell r="B1731" t="str">
            <v>SUNBURY</v>
          </cell>
          <cell r="C1731" t="str">
            <v>SES</v>
          </cell>
        </row>
        <row r="1732">
          <cell r="B1732">
            <v>0</v>
          </cell>
          <cell r="C1732">
            <v>0</v>
          </cell>
          <cell r="D1732">
            <v>0</v>
          </cell>
          <cell r="E1732">
            <v>0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</row>
        <row r="1733">
          <cell r="B1733">
            <v>0</v>
          </cell>
          <cell r="C1733">
            <v>0</v>
          </cell>
          <cell r="D1733">
            <v>0</v>
          </cell>
          <cell r="E1733">
            <v>0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</row>
        <row r="1734">
          <cell r="B1734">
            <v>0</v>
          </cell>
          <cell r="C1734">
            <v>0</v>
          </cell>
          <cell r="D1734">
            <v>0</v>
          </cell>
          <cell r="E1734">
            <v>0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</row>
        <row r="1735">
          <cell r="B1735">
            <v>0</v>
          </cell>
          <cell r="C1735">
            <v>0</v>
          </cell>
          <cell r="J1735">
            <v>0</v>
          </cell>
          <cell r="K1735">
            <v>0</v>
          </cell>
        </row>
        <row r="1736">
          <cell r="A1736" t="str">
            <v>MARTINS CREEK LIGHT OIL</v>
          </cell>
          <cell r="B1736" t="str">
            <v>MARTINS</v>
          </cell>
          <cell r="C1736" t="str">
            <v>CREEK SES</v>
          </cell>
        </row>
        <row r="1737">
          <cell r="B1737">
            <v>158</v>
          </cell>
          <cell r="C1737">
            <v>124.495942</v>
          </cell>
          <cell r="D1737">
            <v>142</v>
          </cell>
          <cell r="E1737">
            <v>112.93018599999999</v>
          </cell>
          <cell r="F1737">
            <v>162</v>
          </cell>
          <cell r="G1737">
            <v>124.07693399999999</v>
          </cell>
          <cell r="H1737">
            <v>164</v>
          </cell>
          <cell r="I1737">
            <v>118.67302400000001</v>
          </cell>
          <cell r="J1737">
            <v>626</v>
          </cell>
          <cell r="K1737">
            <v>480.176086</v>
          </cell>
        </row>
        <row r="1738">
          <cell r="B1738">
            <v>124</v>
          </cell>
          <cell r="C1738">
            <v>87.034732000000005</v>
          </cell>
          <cell r="D1738">
            <v>148</v>
          </cell>
          <cell r="E1738">
            <v>98.58516800000001</v>
          </cell>
          <cell r="F1738">
            <v>169</v>
          </cell>
          <cell r="G1738">
            <v>115.69520299999999</v>
          </cell>
          <cell r="H1738">
            <v>152</v>
          </cell>
          <cell r="I1738">
            <v>104.817528</v>
          </cell>
          <cell r="J1738">
            <v>593</v>
          </cell>
          <cell r="K1738">
            <v>406.132631</v>
          </cell>
        </row>
        <row r="1739">
          <cell r="B1739">
            <v>94</v>
          </cell>
          <cell r="C1739">
            <v>65.755914000000004</v>
          </cell>
          <cell r="D1739">
            <v>137</v>
          </cell>
          <cell r="E1739">
            <v>99.402816000000001</v>
          </cell>
          <cell r="F1739">
            <v>160</v>
          </cell>
          <cell r="G1739">
            <v>118.89856</v>
          </cell>
          <cell r="H1739">
            <v>168</v>
          </cell>
          <cell r="I1739">
            <v>128.74848</v>
          </cell>
          <cell r="J1739">
            <v>559</v>
          </cell>
          <cell r="K1739">
            <v>412.80576999999994</v>
          </cell>
        </row>
        <row r="1740">
          <cell r="B1740">
            <v>1778</v>
          </cell>
          <cell r="C1740">
            <v>1376.29646</v>
          </cell>
          <cell r="J1740">
            <v>1778</v>
          </cell>
          <cell r="K1740">
            <v>1299.1144869999998</v>
          </cell>
        </row>
        <row r="1741">
          <cell r="A1741" t="str">
            <v>KEYSTONE LIGHT OIL</v>
          </cell>
          <cell r="B1741" t="str">
            <v>KEYSTON</v>
          </cell>
          <cell r="C1741" t="str">
            <v>E SES</v>
          </cell>
        </row>
        <row r="1742">
          <cell r="B1742">
            <v>25</v>
          </cell>
          <cell r="C1742">
            <v>19.94885</v>
          </cell>
          <cell r="D1742">
            <v>25</v>
          </cell>
          <cell r="E1742">
            <v>19.882075</v>
          </cell>
          <cell r="F1742">
            <v>13</v>
          </cell>
          <cell r="G1742">
            <v>9.9567910000000008</v>
          </cell>
          <cell r="H1742">
            <v>37</v>
          </cell>
          <cell r="I1742">
            <v>26.773792</v>
          </cell>
          <cell r="J1742">
            <v>100</v>
          </cell>
          <cell r="K1742">
            <v>76.561508000000003</v>
          </cell>
        </row>
        <row r="1743">
          <cell r="B1743">
            <v>25</v>
          </cell>
          <cell r="C1743">
            <v>17.547325000000001</v>
          </cell>
          <cell r="D1743">
            <v>25</v>
          </cell>
          <cell r="E1743">
            <v>16.652900000000002</v>
          </cell>
          <cell r="F1743">
            <v>25</v>
          </cell>
          <cell r="G1743">
            <v>17.114674999999998</v>
          </cell>
          <cell r="H1743">
            <v>25</v>
          </cell>
          <cell r="I1743">
            <v>17.239725</v>
          </cell>
          <cell r="J1743">
            <v>100</v>
          </cell>
          <cell r="K1743">
            <v>68.554625000000001</v>
          </cell>
        </row>
        <row r="1744">
          <cell r="B1744">
            <v>25</v>
          </cell>
          <cell r="C1744">
            <v>17.488275000000002</v>
          </cell>
          <cell r="D1744">
            <v>25</v>
          </cell>
          <cell r="E1744">
            <v>18.139199999999999</v>
          </cell>
          <cell r="F1744">
            <v>25</v>
          </cell>
          <cell r="G1744">
            <v>18.5779</v>
          </cell>
          <cell r="H1744">
            <v>25</v>
          </cell>
          <cell r="I1744">
            <v>19.159000000000002</v>
          </cell>
          <cell r="J1744">
            <v>100</v>
          </cell>
          <cell r="K1744">
            <v>73.36437500000001</v>
          </cell>
        </row>
        <row r="1745">
          <cell r="B1745">
            <v>300</v>
          </cell>
          <cell r="C1745">
            <v>232.221</v>
          </cell>
          <cell r="J1745">
            <v>300</v>
          </cell>
          <cell r="K1745">
            <v>218.48050799999999</v>
          </cell>
        </row>
        <row r="1746">
          <cell r="A1746" t="str">
            <v>CONEMAUGH LIGHT OIL</v>
          </cell>
          <cell r="B1746" t="str">
            <v>CONEMAU</v>
          </cell>
          <cell r="C1746" t="str">
            <v>GH SES</v>
          </cell>
        </row>
        <row r="1747">
          <cell r="A1747" t="str">
            <v>(includes incr.generation)</v>
          </cell>
          <cell r="B1747">
            <v>28.6</v>
          </cell>
          <cell r="C1747">
            <v>22.821484400000003</v>
          </cell>
          <cell r="D1747">
            <v>28.6</v>
          </cell>
          <cell r="E1747">
            <v>22.745093799999999</v>
          </cell>
          <cell r="F1747">
            <v>28.6</v>
          </cell>
          <cell r="G1747">
            <v>21.904940200000002</v>
          </cell>
          <cell r="H1747">
            <v>28.6</v>
          </cell>
          <cell r="I1747">
            <v>20.695417600000003</v>
          </cell>
          <cell r="J1747">
            <v>114.4</v>
          </cell>
          <cell r="K1747">
            <v>88.166936000000007</v>
          </cell>
        </row>
        <row r="1748">
          <cell r="B1748">
            <v>28.6</v>
          </cell>
          <cell r="C1748">
            <v>20.074139800000001</v>
          </cell>
          <cell r="D1748">
            <v>28.6</v>
          </cell>
          <cell r="E1748">
            <v>19.050917600000002</v>
          </cell>
          <cell r="F1748">
            <v>28.6</v>
          </cell>
          <cell r="G1748">
            <v>19.579188200000001</v>
          </cell>
          <cell r="H1748">
            <v>28.6</v>
          </cell>
          <cell r="I1748">
            <v>19.722245400000002</v>
          </cell>
          <cell r="J1748">
            <v>114.4</v>
          </cell>
          <cell r="K1748">
            <v>78.426491000000013</v>
          </cell>
        </row>
        <row r="1749">
          <cell r="B1749">
            <v>28.6</v>
          </cell>
          <cell r="C1749">
            <v>20.006586600000002</v>
          </cell>
          <cell r="D1749">
            <v>28.6</v>
          </cell>
          <cell r="E1749">
            <v>20.751244800000002</v>
          </cell>
          <cell r="F1749">
            <v>28.6</v>
          </cell>
          <cell r="G1749">
            <v>21.253117599999999</v>
          </cell>
          <cell r="H1749">
            <v>28.6</v>
          </cell>
          <cell r="I1749">
            <v>21.917896000000002</v>
          </cell>
          <cell r="J1749">
            <v>114.4</v>
          </cell>
          <cell r="K1749">
            <v>83.928844999999995</v>
          </cell>
        </row>
        <row r="1750">
          <cell r="A1750">
            <v>0.77407000000000004</v>
          </cell>
          <cell r="B1750">
            <v>343.20000000000005</v>
          </cell>
          <cell r="C1750">
            <v>265.66082400000005</v>
          </cell>
          <cell r="J1750">
            <v>343.20000000000005</v>
          </cell>
          <cell r="K1750">
            <v>250.52227200000002</v>
          </cell>
        </row>
        <row r="1751">
          <cell r="A1751" t="str">
            <v>HOLTWOOD LIGHT OIL</v>
          </cell>
          <cell r="B1751" t="str">
            <v>HOLTWOO</v>
          </cell>
          <cell r="C1751" t="str">
            <v>D SES</v>
          </cell>
        </row>
        <row r="1752">
          <cell r="B1752">
            <v>0</v>
          </cell>
          <cell r="C1752">
            <v>0</v>
          </cell>
          <cell r="D1752">
            <v>0</v>
          </cell>
          <cell r="E1752">
            <v>0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</row>
        <row r="1753">
          <cell r="B1753">
            <v>0</v>
          </cell>
          <cell r="C1753">
            <v>0</v>
          </cell>
          <cell r="D1753">
            <v>0</v>
          </cell>
          <cell r="E1753">
            <v>0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</row>
        <row r="1754">
          <cell r="B1754">
            <v>0</v>
          </cell>
          <cell r="C1754">
            <v>0</v>
          </cell>
          <cell r="D1754">
            <v>0</v>
          </cell>
          <cell r="E1754">
            <v>0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</row>
        <row r="1755">
          <cell r="B1755">
            <v>0</v>
          </cell>
          <cell r="C1755">
            <v>0</v>
          </cell>
          <cell r="J1755">
            <v>0</v>
          </cell>
          <cell r="K1755">
            <v>0</v>
          </cell>
        </row>
        <row r="1756">
          <cell r="A1756" t="str">
            <v>MONTOUR LIGHT OIL-Gallons</v>
          </cell>
          <cell r="B1756" t="str">
            <v>MONTOUR</v>
          </cell>
          <cell r="C1756" t="str">
            <v>SES</v>
          </cell>
        </row>
        <row r="1757">
          <cell r="B1757">
            <v>591.6</v>
          </cell>
          <cell r="C1757">
            <v>472.06958640000005</v>
          </cell>
          <cell r="D1757">
            <v>391.2</v>
          </cell>
          <cell r="E1757">
            <v>311.11470959999997</v>
          </cell>
          <cell r="F1757">
            <v>274.8</v>
          </cell>
          <cell r="G1757">
            <v>210.47124360000001</v>
          </cell>
          <cell r="H1757">
            <v>148.79999999999998</v>
          </cell>
          <cell r="I1757">
            <v>107.67406079999999</v>
          </cell>
          <cell r="J1757">
            <v>1406.3999999999999</v>
          </cell>
          <cell r="K1757">
            <v>1101.3296003999999</v>
          </cell>
        </row>
        <row r="1758">
          <cell r="B1758">
            <v>92.399999999999991</v>
          </cell>
          <cell r="C1758">
            <v>64.854913199999999</v>
          </cell>
          <cell r="D1758">
            <v>571.19999999999993</v>
          </cell>
          <cell r="E1758">
            <v>380.48545919999998</v>
          </cell>
          <cell r="F1758">
            <v>260.39999999999998</v>
          </cell>
          <cell r="G1758">
            <v>178.26645479999996</v>
          </cell>
          <cell r="H1758">
            <v>134.4</v>
          </cell>
          <cell r="I1758">
            <v>92.680761600000011</v>
          </cell>
          <cell r="J1758">
            <v>1058.3999999999999</v>
          </cell>
          <cell r="K1758">
            <v>716.28758879999998</v>
          </cell>
        </row>
        <row r="1759">
          <cell r="B1759">
            <v>178.79999999999998</v>
          </cell>
          <cell r="C1759">
            <v>125.07614279999999</v>
          </cell>
          <cell r="D1759">
            <v>337.2</v>
          </cell>
          <cell r="E1759">
            <v>244.66152959999999</v>
          </cell>
          <cell r="F1759">
            <v>264</v>
          </cell>
          <cell r="G1759">
            <v>196.182624</v>
          </cell>
          <cell r="H1759">
            <v>421.2</v>
          </cell>
          <cell r="I1759">
            <v>322.79462279999996</v>
          </cell>
          <cell r="J1759">
            <v>1201.2</v>
          </cell>
          <cell r="K1759">
            <v>888.71491919999994</v>
          </cell>
        </row>
        <row r="1760">
          <cell r="B1760">
            <v>3666</v>
          </cell>
          <cell r="C1760">
            <v>2837.74062</v>
          </cell>
          <cell r="J1760">
            <v>3666</v>
          </cell>
          <cell r="K1760">
            <v>2706.3321083999999</v>
          </cell>
        </row>
        <row r="1761">
          <cell r="A1761" t="str">
            <v>BRUNNER IS LIGHT OIL</v>
          </cell>
          <cell r="B1761" t="str">
            <v>BRUNNER</v>
          </cell>
          <cell r="C1761" t="str">
            <v>ISL SES</v>
          </cell>
        </row>
        <row r="1762">
          <cell r="B1762">
            <v>245.20999999999998</v>
          </cell>
          <cell r="C1762">
            <v>195.66630033999999</v>
          </cell>
          <cell r="D1762">
            <v>246.33999999999997</v>
          </cell>
          <cell r="E1762">
            <v>195.91001421999997</v>
          </cell>
          <cell r="F1762">
            <v>302.83999999999997</v>
          </cell>
          <cell r="G1762">
            <v>231.94727587999998</v>
          </cell>
          <cell r="H1762">
            <v>196.61999999999998</v>
          </cell>
          <cell r="I1762">
            <v>142.27737791999999</v>
          </cell>
          <cell r="J1762">
            <v>991.00999999999988</v>
          </cell>
          <cell r="K1762">
            <v>765.80096835999984</v>
          </cell>
        </row>
        <row r="1763">
          <cell r="B1763">
            <v>256.51</v>
          </cell>
          <cell r="C1763">
            <v>180.04257343</v>
          </cell>
          <cell r="D1763">
            <v>176.27999999999997</v>
          </cell>
          <cell r="E1763">
            <v>117.42292848</v>
          </cell>
          <cell r="F1763">
            <v>251.98999999999998</v>
          </cell>
          <cell r="G1763">
            <v>172.50907812999998</v>
          </cell>
          <cell r="H1763">
            <v>219.21999999999997</v>
          </cell>
          <cell r="I1763">
            <v>151.17170057999999</v>
          </cell>
          <cell r="J1763">
            <v>904</v>
          </cell>
          <cell r="K1763">
            <v>621.14628061999997</v>
          </cell>
        </row>
        <row r="1764">
          <cell r="B1764">
            <v>232.77999999999997</v>
          </cell>
          <cell r="C1764">
            <v>162.83682617999997</v>
          </cell>
          <cell r="D1764">
            <v>115.25999999999999</v>
          </cell>
          <cell r="E1764">
            <v>83.628967679999988</v>
          </cell>
          <cell r="F1764">
            <v>210.17999999999998</v>
          </cell>
          <cell r="G1764">
            <v>166.35410711999998</v>
          </cell>
          <cell r="H1764">
            <v>532.2299999999999</v>
          </cell>
          <cell r="I1764">
            <v>407.87978279999993</v>
          </cell>
          <cell r="J1764">
            <v>1090.4499999999998</v>
          </cell>
          <cell r="K1764">
            <v>820.69968377999987</v>
          </cell>
        </row>
        <row r="1765">
          <cell r="B1765">
            <v>2985.4599999999996</v>
          </cell>
          <cell r="C1765">
            <v>2310.9550221999998</v>
          </cell>
          <cell r="J1765">
            <v>2985.4599999999996</v>
          </cell>
          <cell r="K1765">
            <v>2207.6469327599998</v>
          </cell>
        </row>
        <row r="1766">
          <cell r="A1766" t="str">
            <v>TOTAL STATION LIGHT OIL</v>
          </cell>
          <cell r="B1766" t="str">
            <v>TOTAL S</v>
          </cell>
          <cell r="C1766" t="str">
            <v>TATION OIL</v>
          </cell>
        </row>
        <row r="1767">
          <cell r="B1767">
            <v>1048.4099999999999</v>
          </cell>
          <cell r="C1767">
            <v>835.00216314000011</v>
          </cell>
          <cell r="D1767">
            <v>833.14</v>
          </cell>
          <cell r="E1767">
            <v>662.58207861999995</v>
          </cell>
          <cell r="F1767">
            <v>781.24</v>
          </cell>
          <cell r="G1767">
            <v>598.35718468000005</v>
          </cell>
          <cell r="H1767">
            <v>575.02</v>
          </cell>
          <cell r="I1767">
            <v>416.09367232</v>
          </cell>
          <cell r="J1767">
            <v>3237.81</v>
          </cell>
          <cell r="K1767">
            <v>2512.0350987600004</v>
          </cell>
        </row>
        <row r="1768">
          <cell r="B1768">
            <v>526.51</v>
          </cell>
          <cell r="C1768">
            <v>369.55368343000004</v>
          </cell>
          <cell r="D1768">
            <v>949.07999999999993</v>
          </cell>
          <cell r="E1768">
            <v>632.19737327999997</v>
          </cell>
          <cell r="F1768">
            <v>734.99</v>
          </cell>
          <cell r="G1768">
            <v>503.16459912999989</v>
          </cell>
          <cell r="H1768">
            <v>559.22</v>
          </cell>
          <cell r="I1768">
            <v>385.63196058</v>
          </cell>
          <cell r="J1768">
            <v>2769.8</v>
          </cell>
          <cell r="K1768">
            <v>1890.5476164199999</v>
          </cell>
        </row>
        <row r="1769">
          <cell r="B1769">
            <v>559.17999999999995</v>
          </cell>
          <cell r="C1769">
            <v>391.16374457999996</v>
          </cell>
          <cell r="D1769">
            <v>643.05999999999995</v>
          </cell>
          <cell r="E1769">
            <v>466.58375807999994</v>
          </cell>
          <cell r="F1769">
            <v>687.78</v>
          </cell>
          <cell r="G1769">
            <v>521.26630871999998</v>
          </cell>
          <cell r="H1769">
            <v>1175.0299999999997</v>
          </cell>
          <cell r="I1769">
            <v>900.49978159999989</v>
          </cell>
          <cell r="J1769">
            <v>3065.0499999999993</v>
          </cell>
          <cell r="K1769">
            <v>2279.5135929799999</v>
          </cell>
        </row>
        <row r="1770">
          <cell r="B1770">
            <v>9072.66</v>
          </cell>
          <cell r="C1770">
            <v>7022.8739261999999</v>
          </cell>
          <cell r="J1770">
            <v>9072.66</v>
          </cell>
          <cell r="K1770">
            <v>6682.0963081600003</v>
          </cell>
        </row>
        <row r="1771">
          <cell r="A1771" t="str">
            <v>CT AND DIESEL LIGHT OIL</v>
          </cell>
          <cell r="B1771" t="str">
            <v>COMBUST</v>
          </cell>
          <cell r="C1771" t="str">
            <v>ION DIESEL</v>
          </cell>
          <cell r="D1771" t="str">
            <v>#2 OIL G</v>
          </cell>
          <cell r="E1771" t="str">
            <v>AL</v>
          </cell>
        </row>
        <row r="1772">
          <cell r="B1772">
            <v>48</v>
          </cell>
          <cell r="C1772">
            <v>38.301792000000006</v>
          </cell>
          <cell r="D1772">
            <v>109</v>
          </cell>
          <cell r="E1772">
            <v>86.685846999999995</v>
          </cell>
          <cell r="F1772">
            <v>19</v>
          </cell>
          <cell r="G1772">
            <v>14.552232999999999</v>
          </cell>
          <cell r="H1772">
            <v>33</v>
          </cell>
          <cell r="I1772">
            <v>23.879328000000001</v>
          </cell>
        </row>
        <row r="1773">
          <cell r="B1773">
            <v>36</v>
          </cell>
          <cell r="C1773">
            <v>25.268148</v>
          </cell>
          <cell r="D1773">
            <v>33</v>
          </cell>
          <cell r="E1773">
            <v>21.981828</v>
          </cell>
          <cell r="F1773">
            <v>311</v>
          </cell>
          <cell r="G1773">
            <v>212.90655699999999</v>
          </cell>
          <cell r="H1773">
            <v>189</v>
          </cell>
          <cell r="I1773">
            <v>130.33232100000001</v>
          </cell>
        </row>
        <row r="1774">
          <cell r="B1774">
            <v>156</v>
          </cell>
          <cell r="C1774">
            <v>109.126836</v>
          </cell>
          <cell r="D1774">
            <v>21</v>
          </cell>
          <cell r="E1774">
            <v>15.236927999999999</v>
          </cell>
          <cell r="F1774">
            <v>21</v>
          </cell>
          <cell r="G1774">
            <v>15.605435999999999</v>
          </cell>
          <cell r="H1774">
            <v>28</v>
          </cell>
          <cell r="I1774">
            <v>21.458080000000002</v>
          </cell>
        </row>
        <row r="1775">
          <cell r="B1775">
            <v>1004</v>
          </cell>
          <cell r="C1775">
            <v>777.16628000000003</v>
          </cell>
        </row>
        <row r="1776">
          <cell r="A1776" t="str">
            <v>MARTINS CREEK #3,4 LIGHT OIL BBL</v>
          </cell>
          <cell r="B1776" t="str">
            <v>MARTINS</v>
          </cell>
          <cell r="C1776" t="str">
            <v>CREEK 3&amp;4</v>
          </cell>
          <cell r="D1776" t="str">
            <v>#2 OIL G</v>
          </cell>
          <cell r="E1776" t="str">
            <v>AL</v>
          </cell>
        </row>
        <row r="1777">
          <cell r="B1777">
            <v>294</v>
          </cell>
          <cell r="C1777">
            <v>234.59847600000001</v>
          </cell>
          <cell r="D1777">
            <v>252</v>
          </cell>
          <cell r="E1777">
            <v>200.411316</v>
          </cell>
          <cell r="F1777">
            <v>210</v>
          </cell>
          <cell r="G1777">
            <v>160.84047000000001</v>
          </cell>
          <cell r="H1777">
            <v>168</v>
          </cell>
          <cell r="I1777">
            <v>121.56748800000001</v>
          </cell>
          <cell r="J1777">
            <v>924</v>
          </cell>
          <cell r="K1777">
            <v>717.41775000000007</v>
          </cell>
        </row>
        <row r="1778">
          <cell r="B1778">
            <v>168</v>
          </cell>
          <cell r="C1778">
            <v>117.918024</v>
          </cell>
          <cell r="D1778">
            <v>168</v>
          </cell>
          <cell r="E1778">
            <v>111.907488</v>
          </cell>
          <cell r="F1778">
            <v>252</v>
          </cell>
          <cell r="G1778">
            <v>172.51592399999998</v>
          </cell>
          <cell r="H1778">
            <v>252</v>
          </cell>
          <cell r="I1778">
            <v>173.77642800000001</v>
          </cell>
          <cell r="J1778">
            <v>840</v>
          </cell>
          <cell r="K1778">
            <v>576.11786400000005</v>
          </cell>
        </row>
        <row r="1779">
          <cell r="B1779">
            <v>168</v>
          </cell>
          <cell r="C1779">
            <v>117.521208</v>
          </cell>
          <cell r="D1779">
            <v>168</v>
          </cell>
          <cell r="E1779">
            <v>121.89542399999999</v>
          </cell>
          <cell r="F1779">
            <v>168</v>
          </cell>
          <cell r="G1779">
            <v>124.84348799999999</v>
          </cell>
          <cell r="H1779">
            <v>252</v>
          </cell>
          <cell r="I1779">
            <v>193.12272000000002</v>
          </cell>
          <cell r="J1779">
            <v>756</v>
          </cell>
          <cell r="K1779">
            <v>557.38283999999999</v>
          </cell>
        </row>
        <row r="1780">
          <cell r="B1780">
            <v>2520</v>
          </cell>
          <cell r="C1780">
            <v>1950.6564000000001</v>
          </cell>
          <cell r="J1780">
            <v>2520</v>
          </cell>
          <cell r="K1780">
            <v>1850.9184540000001</v>
          </cell>
        </row>
        <row r="1781">
          <cell r="A1781" t="str">
            <v>MARTINS CREEK #3,4 HEAVY OIL BBL</v>
          </cell>
          <cell r="B1781" t="str">
            <v>MARTINS</v>
          </cell>
          <cell r="C1781" t="str">
            <v>CREEK 3&amp;4</v>
          </cell>
          <cell r="D1781" t="str">
            <v>HVY OIL</v>
          </cell>
          <cell r="E1781" t="str">
            <v>BBL</v>
          </cell>
        </row>
        <row r="1782">
          <cell r="B1782">
            <v>175</v>
          </cell>
          <cell r="C1782">
            <v>4531.2750000000005</v>
          </cell>
          <cell r="D1782">
            <v>175</v>
          </cell>
          <cell r="E1782">
            <v>4461.2749999999996</v>
          </cell>
          <cell r="F1782">
            <v>60</v>
          </cell>
          <cell r="G1782">
            <v>1505.58</v>
          </cell>
          <cell r="H1782">
            <v>40</v>
          </cell>
          <cell r="I1782">
            <v>953.72</v>
          </cell>
          <cell r="J1782">
            <v>450</v>
          </cell>
          <cell r="K1782">
            <v>11451.849999999999</v>
          </cell>
        </row>
        <row r="1783">
          <cell r="B1783">
            <v>125</v>
          </cell>
          <cell r="C1783">
            <v>2949.125</v>
          </cell>
          <cell r="D1783">
            <v>400</v>
          </cell>
          <cell r="E1783">
            <v>9337.2000000000007</v>
          </cell>
          <cell r="F1783">
            <v>600</v>
          </cell>
          <cell r="G1783">
            <v>13855.8</v>
          </cell>
          <cell r="H1783">
            <v>600</v>
          </cell>
          <cell r="I1783">
            <v>13705.8</v>
          </cell>
          <cell r="J1783">
            <v>1725</v>
          </cell>
          <cell r="K1783">
            <v>39847.925000000003</v>
          </cell>
        </row>
        <row r="1784">
          <cell r="B1784">
            <v>250</v>
          </cell>
          <cell r="C1784">
            <v>5648.25</v>
          </cell>
          <cell r="D1784">
            <v>50</v>
          </cell>
          <cell r="E1784">
            <v>1129.6500000000001</v>
          </cell>
          <cell r="F1784">
            <v>60</v>
          </cell>
          <cell r="G1784">
            <v>1355.58</v>
          </cell>
          <cell r="H1784">
            <v>140</v>
          </cell>
          <cell r="I1784">
            <v>3163.02</v>
          </cell>
          <cell r="J1784">
            <v>500</v>
          </cell>
          <cell r="K1784">
            <v>11296.5</v>
          </cell>
        </row>
        <row r="1785">
          <cell r="B1785">
            <v>2675</v>
          </cell>
          <cell r="C1785">
            <v>57533.899999999994</v>
          </cell>
          <cell r="J1785">
            <v>2675</v>
          </cell>
          <cell r="K1785">
            <v>62596.275000000001</v>
          </cell>
        </row>
        <row r="1786">
          <cell r="A1786" t="str">
            <v>MARTINS CREEK #3,4 HEAVY OIL BBL</v>
          </cell>
          <cell r="B1786" t="str">
            <v>MARTINS</v>
          </cell>
          <cell r="C1786" t="str">
            <v>CREEK 3&amp;4</v>
          </cell>
          <cell r="D1786" t="str">
            <v>NATURAL</v>
          </cell>
          <cell r="E1786" t="str">
            <v>GAS</v>
          </cell>
        </row>
        <row r="1787">
          <cell r="B1787">
            <v>100</v>
          </cell>
          <cell r="C1787">
            <v>524.30000000000007</v>
          </cell>
          <cell r="D1787">
            <v>50</v>
          </cell>
          <cell r="E1787">
            <v>217.25000000000003</v>
          </cell>
          <cell r="F1787">
            <v>20</v>
          </cell>
          <cell r="G1787">
            <v>84.9</v>
          </cell>
          <cell r="H1787">
            <v>20</v>
          </cell>
          <cell r="I1787">
            <v>73.58</v>
          </cell>
        </row>
        <row r="1788">
          <cell r="B1788">
            <v>50</v>
          </cell>
          <cell r="C1788">
            <v>180.6</v>
          </cell>
          <cell r="D1788">
            <v>400</v>
          </cell>
          <cell r="E1788">
            <v>1412.3999999999999</v>
          </cell>
          <cell r="F1788">
            <v>560</v>
          </cell>
          <cell r="G1788">
            <v>2016.56</v>
          </cell>
          <cell r="H1788">
            <v>560</v>
          </cell>
          <cell r="I1788">
            <v>1983.52</v>
          </cell>
        </row>
        <row r="1789">
          <cell r="B1789">
            <v>50</v>
          </cell>
          <cell r="C1789">
            <v>176.25</v>
          </cell>
          <cell r="D1789">
            <v>20</v>
          </cell>
          <cell r="E1789">
            <v>72.86</v>
          </cell>
          <cell r="F1789">
            <v>20</v>
          </cell>
          <cell r="G1789">
            <v>82.160000000000011</v>
          </cell>
          <cell r="H1789">
            <v>50</v>
          </cell>
          <cell r="I1789">
            <v>220.6</v>
          </cell>
        </row>
        <row r="1790">
          <cell r="B1790">
            <v>1900</v>
          </cell>
          <cell r="C1790">
            <v>7392.9</v>
          </cell>
        </row>
        <row r="1792">
          <cell r="A1792" t="str">
            <v>MARTINS CREEK #3,4 HEAVY OIL BBL  VARIABLE PORTION OF PCR CAME FROM KEN QUINTY.  TOTAL $ FOR MARTINS CREEK #3 AND #4 WERE RECALCUALTED HERE.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strip Inputs"/>
      <sheetName val="Revenue Requirement"/>
      <sheetName val="Colstrip Costs"/>
      <sheetName val="Instructions"/>
      <sheetName val="Details"/>
      <sheetName val="Cash Flow"/>
      <sheetName val="Input Summary"/>
      <sheetName val="Description"/>
      <sheetName val="Assumptions (Input)"/>
      <sheetName val="Operations(Input)"/>
      <sheetName val="Capital Projects(Input)"/>
      <sheetName val="Plant(Input)"/>
      <sheetName val="Plant 2035 Shutdown "/>
      <sheetName val="Results-Print"/>
      <sheetName val="Summary of Results"/>
      <sheetName val="Income Statement (Results)"/>
      <sheetName val="Cash Flow Statement (Results)"/>
      <sheetName val="Tax Statement (Results)"/>
      <sheetName val="IS-Output"/>
      <sheetName val="BS-Output"/>
      <sheetName val="CF-Output"/>
      <sheetName val="Capital Projects(Results)"/>
      <sheetName val="Book Depreciation"/>
      <sheetName val="Tax Depreciation"/>
      <sheetName val="MACRS RATES"/>
      <sheetName val="Decomissioning Cos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4">
          <cell r="B24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und5"/>
      <sheetName val="Sheet2"/>
      <sheetName val="Sheet3"/>
      <sheetName val="CBCWPI7A"/>
      <sheetName val="fuelbudg"/>
    </sheetNames>
    <definedNames>
      <definedName name="Round5"/>
    </defined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Sheet1"/>
      <sheetName val="Offer_Value"/>
      <sheetName val="_cashflow"/>
    </sheetNames>
    <sheetDataSet>
      <sheetData sheetId="0" refreshError="1"/>
      <sheetData sheetId="1" refreshError="1"/>
      <sheetData sheetId="2" refreshError="1">
        <row r="14">
          <cell r="B14">
            <v>37257</v>
          </cell>
          <cell r="C14">
            <v>37288</v>
          </cell>
          <cell r="D14">
            <v>37316</v>
          </cell>
          <cell r="E14">
            <v>37347</v>
          </cell>
          <cell r="F14">
            <v>37377</v>
          </cell>
          <cell r="G14">
            <v>37408</v>
          </cell>
          <cell r="H14">
            <v>37438</v>
          </cell>
          <cell r="I14">
            <v>37469</v>
          </cell>
          <cell r="J14">
            <v>37500</v>
          </cell>
          <cell r="K14">
            <v>37530</v>
          </cell>
          <cell r="L14">
            <v>37561</v>
          </cell>
          <cell r="M14">
            <v>37591</v>
          </cell>
          <cell r="N14">
            <v>37622</v>
          </cell>
          <cell r="O14">
            <v>37653</v>
          </cell>
          <cell r="P14">
            <v>37681</v>
          </cell>
          <cell r="Q14">
            <v>37712</v>
          </cell>
          <cell r="R14">
            <v>37742</v>
          </cell>
          <cell r="S14">
            <v>37773</v>
          </cell>
          <cell r="T14">
            <v>37803</v>
          </cell>
          <cell r="U14">
            <v>37834</v>
          </cell>
          <cell r="V14">
            <v>37865</v>
          </cell>
          <cell r="W14">
            <v>37895</v>
          </cell>
          <cell r="X14">
            <v>37926</v>
          </cell>
          <cell r="Y14">
            <v>37956</v>
          </cell>
          <cell r="Z14">
            <v>37987</v>
          </cell>
          <cell r="AA14">
            <v>38018</v>
          </cell>
          <cell r="AB14">
            <v>38047</v>
          </cell>
          <cell r="AC14">
            <v>38078</v>
          </cell>
          <cell r="AD14">
            <v>38108</v>
          </cell>
          <cell r="AE14">
            <v>38139</v>
          </cell>
        </row>
        <row r="15">
          <cell r="B15">
            <v>37287</v>
          </cell>
          <cell r="C15">
            <v>37318</v>
          </cell>
          <cell r="D15">
            <v>37346</v>
          </cell>
          <cell r="E15">
            <v>37377</v>
          </cell>
          <cell r="F15">
            <v>37407</v>
          </cell>
          <cell r="G15">
            <v>37438</v>
          </cell>
          <cell r="H15">
            <v>37468</v>
          </cell>
          <cell r="I15">
            <v>37499</v>
          </cell>
          <cell r="J15">
            <v>37530</v>
          </cell>
          <cell r="K15">
            <v>37560</v>
          </cell>
          <cell r="L15">
            <v>37591</v>
          </cell>
          <cell r="M15">
            <v>37621</v>
          </cell>
          <cell r="N15">
            <v>37652</v>
          </cell>
          <cell r="O15">
            <v>37683</v>
          </cell>
          <cell r="P15">
            <v>37711</v>
          </cell>
          <cell r="Q15">
            <v>37742</v>
          </cell>
          <cell r="R15">
            <v>37772</v>
          </cell>
          <cell r="S15">
            <v>37803</v>
          </cell>
          <cell r="T15">
            <v>37833</v>
          </cell>
          <cell r="U15">
            <v>37864</v>
          </cell>
          <cell r="V15">
            <v>37895</v>
          </cell>
          <cell r="W15">
            <v>37925</v>
          </cell>
          <cell r="X15">
            <v>37956</v>
          </cell>
          <cell r="Y15">
            <v>37986</v>
          </cell>
          <cell r="Z15">
            <v>38017</v>
          </cell>
          <cell r="AA15">
            <v>38048</v>
          </cell>
          <cell r="AB15">
            <v>38077</v>
          </cell>
          <cell r="AC15">
            <v>38108</v>
          </cell>
          <cell r="AD15">
            <v>38138</v>
          </cell>
          <cell r="AE15">
            <v>38169</v>
          </cell>
        </row>
        <row r="36">
          <cell r="B36">
            <v>31.835000000000001</v>
          </cell>
          <cell r="C36">
            <v>26.377940000000002</v>
          </cell>
          <cell r="D36">
            <v>27.690020000000001</v>
          </cell>
          <cell r="E36">
            <v>27.180595</v>
          </cell>
          <cell r="F36">
            <v>27.856515000000002</v>
          </cell>
          <cell r="G36">
            <v>28.502615000000002</v>
          </cell>
          <cell r="H36">
            <v>29.099015000000001</v>
          </cell>
          <cell r="I36">
            <v>29.645715000000003</v>
          </cell>
          <cell r="J36">
            <v>29.645715000000003</v>
          </cell>
          <cell r="K36">
            <v>29.884275000000002</v>
          </cell>
          <cell r="L36">
            <v>33.313575</v>
          </cell>
          <cell r="M36">
            <v>35.291635000000007</v>
          </cell>
          <cell r="N36">
            <v>36.156415000000003</v>
          </cell>
          <cell r="O36">
            <v>35.659415000000003</v>
          </cell>
          <cell r="P36">
            <v>34.834395000000001</v>
          </cell>
          <cell r="Q36">
            <v>32.81906</v>
          </cell>
          <cell r="R36">
            <v>32.918459999999996</v>
          </cell>
          <cell r="S36">
            <v>33.435339999999997</v>
          </cell>
          <cell r="T36">
            <v>33.783240000000006</v>
          </cell>
          <cell r="U36">
            <v>34.329939999999993</v>
          </cell>
          <cell r="V36">
            <v>34.419399999999996</v>
          </cell>
          <cell r="W36">
            <v>34.55856</v>
          </cell>
          <cell r="X36">
            <v>37.080835</v>
          </cell>
          <cell r="Y36">
            <v>38.641415000000002</v>
          </cell>
          <cell r="Z36">
            <v>39.648515000000003</v>
          </cell>
          <cell r="AA36">
            <v>38.893074999999996</v>
          </cell>
          <cell r="AB36">
            <v>37.561115000000001</v>
          </cell>
          <cell r="AC36">
            <v>35.00902</v>
          </cell>
          <cell r="AD36">
            <v>35.118360000000003</v>
          </cell>
          <cell r="AE36">
            <v>35.466259999999998</v>
          </cell>
        </row>
      </sheetData>
      <sheetData sheetId="3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Leadsheet"/>
      <sheetName val="Metrics"/>
      <sheetName val="Evaluation Summary"/>
      <sheetName val="Comments"/>
      <sheetName val="LPProblem"/>
      <sheetName val="Clean Energy Standard"/>
      <sheetName val="Peak Capacity Need"/>
      <sheetName val="Assumptions"/>
      <sheetName val="PPA Rollup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Renewable Acq Inputs"/>
      <sheetName val="Renewable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1 (2)"/>
      <sheetName val="Batteries_2"/>
      <sheetName val="Batteries_3"/>
      <sheetName val="Batteries_3 (2)"/>
      <sheetName val="Batteries_4"/>
      <sheetName val="Pumped Storage"/>
      <sheetName val="Wind"/>
      <sheetName val="MT Wind"/>
      <sheetName val="Solar"/>
      <sheetName val="Solar (2)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Battery_2 Replacement Rev Req"/>
      <sheetName val="Battery_3 Replacement Rev Req"/>
      <sheetName val="Battery_4 Replacement Rev Req"/>
      <sheetName val="PSH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3">
          <cell r="O33">
            <v>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46">
          <cell r="I46">
            <v>0</v>
          </cell>
        </row>
      </sheetData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-2026budget"/>
      <sheetName val="Sept GRC Settlement B"/>
      <sheetName val="Graphs"/>
      <sheetName val="Summary Data"/>
      <sheetName val="Sheet1"/>
      <sheetName val="NCC-JBsummary"/>
      <sheetName val="20yr breakout - edits"/>
      <sheetName val="20 yr breakout-original"/>
      <sheetName val="2020 - 20 yr plan"/>
      <sheetName val="avg category spend"/>
    </sheetNames>
    <sheetDataSet>
      <sheetData sheetId="0"/>
      <sheetData sheetId="1"/>
      <sheetData sheetId="2">
        <row r="2">
          <cell r="B2">
            <v>2024</v>
          </cell>
          <cell r="C2">
            <v>2025</v>
          </cell>
          <cell r="D2">
            <v>2026</v>
          </cell>
          <cell r="E2">
            <v>2027</v>
          </cell>
          <cell r="F2">
            <v>2028</v>
          </cell>
          <cell r="G2">
            <v>2029</v>
          </cell>
          <cell r="H2">
            <v>2030</v>
          </cell>
          <cell r="I2">
            <v>2031</v>
          </cell>
          <cell r="J2">
            <v>2032</v>
          </cell>
          <cell r="K2">
            <v>2033</v>
          </cell>
          <cell r="L2">
            <v>2034</v>
          </cell>
          <cell r="M2">
            <v>2035</v>
          </cell>
          <cell r="N2">
            <v>2036</v>
          </cell>
          <cell r="O2">
            <v>2037</v>
          </cell>
          <cell r="P2">
            <v>2038</v>
          </cell>
          <cell r="Q2">
            <v>2039</v>
          </cell>
          <cell r="R2">
            <v>2040</v>
          </cell>
          <cell r="S2">
            <v>2041</v>
          </cell>
          <cell r="T2">
            <v>2042</v>
          </cell>
          <cell r="U2">
            <v>2043</v>
          </cell>
          <cell r="V2">
            <v>2044</v>
          </cell>
          <cell r="W2">
            <v>2045</v>
          </cell>
        </row>
        <row r="3">
          <cell r="A3" t="str">
            <v>IRP Base Case</v>
          </cell>
          <cell r="B3">
            <v>242548278.37899941</v>
          </cell>
          <cell r="C3">
            <v>222476653.54510051</v>
          </cell>
          <cell r="D3">
            <v>220263067.35395163</v>
          </cell>
          <cell r="E3">
            <v>228734371.47345006</v>
          </cell>
          <cell r="F3">
            <v>221129867.63482818</v>
          </cell>
          <cell r="G3">
            <v>266307975.3564733</v>
          </cell>
          <cell r="H3">
            <v>212549668.2554931</v>
          </cell>
          <cell r="I3">
            <v>217863409.96188042</v>
          </cell>
          <cell r="J3">
            <v>223309995.21092743</v>
          </cell>
          <cell r="K3">
            <v>228892745.09120059</v>
          </cell>
          <cell r="L3">
            <v>160626177.06393117</v>
          </cell>
          <cell r="M3">
            <v>164641831.49052942</v>
          </cell>
          <cell r="N3">
            <v>168421655.07173109</v>
          </cell>
          <cell r="O3">
            <v>172632196.44852433</v>
          </cell>
          <cell r="P3">
            <v>176948001.35973743</v>
          </cell>
          <cell r="Q3">
            <v>181371701.39373088</v>
          </cell>
          <cell r="R3">
            <v>185905993.92857414</v>
          </cell>
          <cell r="S3">
            <v>190553643.7767885</v>
          </cell>
          <cell r="T3">
            <v>195317484.87120819</v>
          </cell>
          <cell r="U3">
            <v>200200421.99298841</v>
          </cell>
          <cell r="V3">
            <v>205205432.54281312</v>
          </cell>
          <cell r="W3">
            <v>210335568.35638341</v>
          </cell>
        </row>
        <row r="4">
          <cell r="A4" t="str">
            <v>Electric Heat Pump</v>
          </cell>
          <cell r="B4">
            <v>242548278.37899941</v>
          </cell>
          <cell r="C4">
            <v>222476653.54510051</v>
          </cell>
          <cell r="D4">
            <v>220263067.35395163</v>
          </cell>
          <cell r="E4">
            <v>228734371.47345006</v>
          </cell>
          <cell r="F4">
            <v>221129867.63482818</v>
          </cell>
          <cell r="G4">
            <v>239544954.13854909</v>
          </cell>
          <cell r="H4">
            <v>184778850.71150085</v>
          </cell>
          <cell r="I4">
            <v>181909815.14829764</v>
          </cell>
          <cell r="J4">
            <v>178257211.16871715</v>
          </cell>
          <cell r="K4">
            <v>173999344.13041461</v>
          </cell>
          <cell r="L4">
            <v>116800338.7518024</v>
          </cell>
          <cell r="M4">
            <v>113516643.05370192</v>
          </cell>
          <cell r="N4">
            <v>109897052.06810464</v>
          </cell>
          <cell r="O4">
            <v>106370517.49248058</v>
          </cell>
          <cell r="P4">
            <v>104097354.9638626</v>
          </cell>
          <cell r="Q4">
            <v>102244137.36010116</v>
          </cell>
          <cell r="R4">
            <v>100921247.70821948</v>
          </cell>
          <cell r="S4">
            <v>100214220.81040761</v>
          </cell>
          <cell r="T4">
            <v>100169677.09815031</v>
          </cell>
          <cell r="U4">
            <v>100779163.01165737</v>
          </cell>
          <cell r="V4">
            <v>102067818.26218612</v>
          </cell>
          <cell r="W4">
            <v>103832201.39924981</v>
          </cell>
        </row>
        <row r="5">
          <cell r="A5" t="str">
            <v>Hybrid Heat Pump</v>
          </cell>
          <cell r="B5">
            <v>242548278.37899941</v>
          </cell>
          <cell r="C5">
            <v>222476653.54510051</v>
          </cell>
          <cell r="D5">
            <v>220263067.35395163</v>
          </cell>
          <cell r="E5">
            <v>228734371.47345006</v>
          </cell>
          <cell r="F5">
            <v>221129867.63482818</v>
          </cell>
          <cell r="G5">
            <v>265817894.09334189</v>
          </cell>
          <cell r="H5">
            <v>212006814.02141228</v>
          </cell>
          <cell r="I5">
            <v>217124581.22155008</v>
          </cell>
          <cell r="J5">
            <v>222339840.72933763</v>
          </cell>
          <cell r="K5">
            <v>227656938.69359678</v>
          </cell>
          <cell r="L5">
            <v>159570100.69176346</v>
          </cell>
          <cell r="M5">
            <v>163367250.74723899</v>
          </cell>
          <cell r="N5">
            <v>166919589.93394572</v>
          </cell>
          <cell r="O5">
            <v>170890961.44248772</v>
          </cell>
          <cell r="P5">
            <v>174960284.75897205</v>
          </cell>
          <cell r="Q5">
            <v>179129919.80530566</v>
          </cell>
          <cell r="R5">
            <v>183405069.78857476</v>
          </cell>
          <cell r="S5">
            <v>187787439.35763299</v>
          </cell>
          <cell r="T5">
            <v>192280473.84203964</v>
          </cell>
          <cell r="U5">
            <v>196887665.20795131</v>
          </cell>
          <cell r="V5">
            <v>201608977.49475774</v>
          </cell>
          <cell r="W5">
            <v>206453145.31155846</v>
          </cell>
        </row>
        <row r="6">
          <cell r="A6" t="str">
            <v>HHP+CHP</v>
          </cell>
          <cell r="B6">
            <v>242548278.37899941</v>
          </cell>
          <cell r="C6">
            <v>222476653.54510051</v>
          </cell>
          <cell r="D6">
            <v>220263067.35395163</v>
          </cell>
          <cell r="E6">
            <v>228734371.47345006</v>
          </cell>
          <cell r="F6">
            <v>221129867.63482818</v>
          </cell>
          <cell r="G6">
            <v>262465914.42550275</v>
          </cell>
          <cell r="H6">
            <v>208538394.80001616</v>
          </cell>
          <cell r="I6">
            <v>212638487.18017238</v>
          </cell>
          <cell r="J6">
            <v>216724461.30777174</v>
          </cell>
          <cell r="K6">
            <v>220829626.72550356</v>
          </cell>
          <cell r="L6">
            <v>154161212.38956496</v>
          </cell>
          <cell r="M6">
            <v>157075721.66644901</v>
          </cell>
          <cell r="N6">
            <v>159740003.21567553</v>
          </cell>
          <cell r="O6">
            <v>162788786.97359806</v>
          </cell>
          <cell r="P6">
            <v>165911533.16410506</v>
          </cell>
          <cell r="Q6">
            <v>169110256.72937778</v>
          </cell>
          <cell r="R6">
            <v>172384391.34087533</v>
          </cell>
          <cell r="S6">
            <v>175730063.87541682</v>
          </cell>
          <cell r="T6">
            <v>179155079.6967653</v>
          </cell>
          <cell r="U6">
            <v>182659488.7972441</v>
          </cell>
          <cell r="V6">
            <v>186242370.56846011</v>
          </cell>
          <cell r="W6">
            <v>189913859.16293484</v>
          </cell>
        </row>
        <row r="27">
          <cell r="B27">
            <v>2030</v>
          </cell>
          <cell r="C27">
            <v>2045</v>
          </cell>
          <cell r="D27">
            <v>2030</v>
          </cell>
          <cell r="E27">
            <v>2045</v>
          </cell>
        </row>
        <row r="28">
          <cell r="A28" t="str">
            <v>IRP Base Case</v>
          </cell>
          <cell r="B28">
            <v>212549668.2554931</v>
          </cell>
          <cell r="C28">
            <v>210335568.35638341</v>
          </cell>
          <cell r="D28">
            <v>1614009881.9982963</v>
          </cell>
          <cell r="E28">
            <v>4496236140.5592461</v>
          </cell>
        </row>
        <row r="29">
          <cell r="A29" t="str">
            <v>Electric Heat Pump</v>
          </cell>
          <cell r="B29">
            <v>184778850.71150085</v>
          </cell>
          <cell r="C29">
            <v>103832201.39924981</v>
          </cell>
          <cell r="D29">
            <v>1559476043.2363799</v>
          </cell>
          <cell r="E29">
            <v>3354552785.6637335</v>
          </cell>
        </row>
        <row r="30">
          <cell r="A30" t="str">
            <v>Hybrid Heat Pump</v>
          </cell>
          <cell r="B30">
            <v>212006814.02141228</v>
          </cell>
          <cell r="C30">
            <v>206453145.31155846</v>
          </cell>
          <cell r="D30">
            <v>1612976946.5010841</v>
          </cell>
          <cell r="E30">
            <v>4463359185.5277967</v>
          </cell>
        </row>
        <row r="31">
          <cell r="A31" t="str">
            <v>HHP+CHP</v>
          </cell>
          <cell r="B31">
            <v>208538394.80001616</v>
          </cell>
          <cell r="C31">
            <v>189913859.16293484</v>
          </cell>
          <cell r="D31">
            <v>1606156547.6118488</v>
          </cell>
          <cell r="E31">
            <v>4311221890.4057627</v>
          </cell>
        </row>
        <row r="34">
          <cell r="B34" t="str">
            <v>IRP Base Case</v>
          </cell>
          <cell r="C34" t="str">
            <v>Electric Heat Pump</v>
          </cell>
          <cell r="D34" t="str">
            <v>Hybrid Heat Pump</v>
          </cell>
          <cell r="E34" t="str">
            <v>HHP+CHP</v>
          </cell>
        </row>
        <row r="35">
          <cell r="A35">
            <v>2030</v>
          </cell>
          <cell r="B35">
            <v>212549668.2554931</v>
          </cell>
          <cell r="C35">
            <v>184778850.71150085</v>
          </cell>
          <cell r="D35">
            <v>212006814.02141228</v>
          </cell>
          <cell r="E35">
            <v>208538394.80001616</v>
          </cell>
        </row>
        <row r="36">
          <cell r="A36">
            <v>2045</v>
          </cell>
          <cell r="B36">
            <v>210335568.35638341</v>
          </cell>
          <cell r="C36">
            <v>103832201.39924981</v>
          </cell>
          <cell r="D36">
            <v>206453145.31155846</v>
          </cell>
          <cell r="E36">
            <v>189913859.16293484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Output"/>
      <sheetName val="Sheet1"/>
      <sheetName val="ELIMIN"/>
      <sheetName val="Sheet2"/>
      <sheetName val="Sheet3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atteries"/>
      <sheetName val="Biomass"/>
      <sheetName val="Solar"/>
      <sheetName val="Wind"/>
      <sheetName val="MT Wind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CCGT Replacement Rev Req (2)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_DATA_"/>
      <sheetName val="Evaluation Summary"/>
      <sheetName val="Comments"/>
      <sheetName val="LPProblem"/>
      <sheetName val="Peak Capacity Need"/>
      <sheetName val="Assumptions"/>
      <sheetName val="AuroraEnergyAll"/>
      <sheetName val="AuroraCostAll"/>
      <sheetName val="AuroraRevenueAll"/>
      <sheetName val="AuroraCO2EmissionsAll"/>
      <sheetName val="Peak Inputs"/>
      <sheetName val="CO2_Emissions"/>
      <sheetName val="Load_Market_DSM"/>
      <sheetName val="REC Credit"/>
      <sheetName val="Thermal Acq Inputs"/>
      <sheetName val="Wind Acq Inputs"/>
      <sheetName val="Wind PPA Inputs"/>
      <sheetName val="Fixed Price PPA Inputs"/>
      <sheetName val="Toll PPA Inputs"/>
      <sheetName val="AURORAenergy"/>
      <sheetName val="AURORAcost"/>
      <sheetName val="AURORArevenue"/>
      <sheetName val="Results Summary"/>
      <sheetName val="AcqTherm 1"/>
      <sheetName val="AcqTherm 2"/>
      <sheetName val="AcqTherm 3"/>
      <sheetName val="AcqTherm 4"/>
      <sheetName val="AcqTherm 5"/>
      <sheetName val="AcqWind 1"/>
      <sheetName val="AcqWind 2"/>
      <sheetName val="AcqWind 3"/>
      <sheetName val="AcqWind 4"/>
      <sheetName val="AcqWind 5"/>
      <sheetName val="CCGT"/>
      <sheetName val="Peaker Aero"/>
      <sheetName val="Self Build Peaker"/>
      <sheetName val="Peaker Recip"/>
      <sheetName val="Peaker Frame"/>
      <sheetName val="Biomass"/>
      <sheetName val="Batteries_1"/>
      <sheetName val="Batteries_2"/>
      <sheetName val="Wind"/>
      <sheetName val="MT Wind"/>
      <sheetName val="Solar"/>
      <sheetName val="PPA Rollup"/>
      <sheetName val="Equity Equalization - PPA"/>
      <sheetName val="Net Cost Calc"/>
      <sheetName val="Book Life"/>
      <sheetName val="Replacement Cost Rollup"/>
      <sheetName val="CCGT Replacement Rev Req"/>
      <sheetName val="Peaker Frame Replace Rev Req"/>
      <sheetName val="Peaker Aero Replacement Rev Req"/>
      <sheetName val="Peaker Recip Replace Rev Req"/>
      <sheetName val="Wind Replacement Rev Req"/>
      <sheetName val="MT Wind Replacement Rev Req"/>
      <sheetName val="Biomass Replacement Rev Req"/>
      <sheetName val="Solar Replacement Rev Req"/>
      <sheetName val="Battery Replacement Rev Req"/>
      <sheetName val="WACC"/>
      <sheetName val="Colstrip Inputs"/>
      <sheetName val="Colstrip 1&amp;2"/>
      <sheetName val="Colstrip 3&amp;4"/>
      <sheetName val="Colstrip 3&amp;4 Add'l Share"/>
      <sheetName val="Colstrip Transmission"/>
      <sheetName val="Sheet2"/>
    </sheetNames>
    <sheetDataSet>
      <sheetData sheetId="0"/>
      <sheetData sheetId="1"/>
      <sheetData sheetId="2"/>
      <sheetData sheetId="3">
        <row r="26">
          <cell r="C26">
            <v>0</v>
          </cell>
        </row>
      </sheetData>
      <sheetData sheetId="4"/>
      <sheetData sheetId="5">
        <row r="1">
          <cell r="A1" t="str">
            <v>(All Generics)_2017 IRP Base</v>
          </cell>
        </row>
        <row r="7">
          <cell r="L7">
            <v>1.9E-2</v>
          </cell>
          <cell r="M7">
            <v>7.2999999999999995E-2</v>
          </cell>
          <cell r="N7">
            <v>1.9E-2</v>
          </cell>
          <cell r="P7">
            <v>0</v>
          </cell>
        </row>
        <row r="19">
          <cell r="K19">
            <v>0.13560477176653404</v>
          </cell>
        </row>
        <row r="23">
          <cell r="K23">
            <v>0.6</v>
          </cell>
        </row>
        <row r="24">
          <cell r="K24">
            <v>0.88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46">
          <cell r="H46">
            <v>27</v>
          </cell>
        </row>
      </sheetData>
      <sheetData sheetId="15">
        <row r="37">
          <cell r="C37">
            <v>25</v>
          </cell>
        </row>
      </sheetData>
      <sheetData sheetId="16">
        <row r="24">
          <cell r="C24">
            <v>0.09</v>
          </cell>
        </row>
      </sheetData>
      <sheetData sheetId="17">
        <row r="25">
          <cell r="C25">
            <v>1</v>
          </cell>
        </row>
      </sheetData>
      <sheetData sheetId="18">
        <row r="33">
          <cell r="C33">
            <v>0.93</v>
          </cell>
        </row>
      </sheetData>
      <sheetData sheetId="19"/>
      <sheetData sheetId="20"/>
      <sheetData sheetId="21"/>
      <sheetData sheetId="22">
        <row r="7">
          <cell r="D7">
            <v>4650832.8677520379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80">
          <cell r="B80">
            <v>1E-8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>
        <row r="199">
          <cell r="M199">
            <v>0.15</v>
          </cell>
        </row>
      </sheetData>
      <sheetData sheetId="60"/>
      <sheetData sheetId="61"/>
      <sheetData sheetId="62"/>
      <sheetData sheetId="63"/>
      <sheetData sheetId="6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T_HB"/>
      <sheetName val="CT_AT"/>
      <sheetName val="CT_WP"/>
      <sheetName val="CT_JK"/>
      <sheetName val="CT_HW"/>
      <sheetName val="CT_FB"/>
      <sheetName val="CT_WS"/>
      <sheetName val="CT_LH"/>
      <sheetName val="MC1"/>
      <sheetName val="MC2"/>
      <sheetName val="MC3"/>
      <sheetName val="MC4"/>
      <sheetName val="MC3_G1"/>
      <sheetName val="MC4_G1"/>
      <sheetName val="MC3_G2"/>
      <sheetName val="MC4_G2"/>
      <sheetName val="MC3_G3"/>
      <sheetName val="MC4_G3"/>
      <sheetName val="MC_DSL"/>
      <sheetName val="Susq"/>
      <sheetName val="BI1"/>
      <sheetName val="BI2"/>
      <sheetName val="BI3"/>
      <sheetName val="BI_DSL"/>
      <sheetName val="SB4"/>
      <sheetName val="SB1_2"/>
      <sheetName val="SB1_3"/>
      <sheetName val="SB_DSL"/>
      <sheetName val="MO1"/>
      <sheetName val="MO2"/>
      <sheetName val="H17"/>
      <sheetName val="HL3"/>
      <sheetName val="EASTON"/>
      <sheetName val="LOCOPSLI"/>
      <sheetName val="Formulas"/>
      <sheetName val="Module1"/>
      <sheetName val="Module4"/>
      <sheetName val="Module3"/>
      <sheetName val="Module2"/>
      <sheetName val="Gross_to_Net"/>
      <sheetName val="UPDATE"/>
      <sheetName val="netgen"/>
      <sheetName val="MPFdays"/>
      <sheetName val="Generation Chart"/>
      <sheetName val="Sheet1"/>
    </sheetNames>
    <definedNames>
      <definedName name="Create_Easton_Cost_Report"/>
      <definedName name="View_Graph3"/>
    </definedNames>
    <sheetDataSet>
      <sheetData sheetId="0" refreshError="1">
        <row r="49">
          <cell r="A49" t="str">
            <v>All Steam Electric Stations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3">
          <cell r="V3" t="str">
            <v>FUEL TYPE</v>
          </cell>
        </row>
        <row r="4">
          <cell r="V4" t="str">
            <v>Coal</v>
          </cell>
          <cell r="W4" t="str">
            <v>Ton</v>
          </cell>
          <cell r="Y4" t="str">
            <v>Fuel Mix Cost $/</v>
          </cell>
          <cell r="Z4" t="str">
            <v>Bit Coal FOB $/</v>
          </cell>
          <cell r="AA4" t="str">
            <v>Fuel Hand. $/</v>
          </cell>
          <cell r="AB4" t="str">
            <v>Stock Mult.</v>
          </cell>
          <cell r="AC4" t="str">
            <v>Inc Maint. $/</v>
          </cell>
          <cell r="AD4" t="str">
            <v>No Load Cost $</v>
          </cell>
          <cell r="AE4" t="str">
            <v>Pickup MW</v>
          </cell>
          <cell r="AF4" t="str">
            <v>Incr. Costs M/K</v>
          </cell>
          <cell r="AG4" t="str">
            <v>Perf Fact</v>
          </cell>
        </row>
        <row r="5">
          <cell r="V5" t="str">
            <v>CT</v>
          </cell>
          <cell r="W5" t="str">
            <v>Gal</v>
          </cell>
          <cell r="Y5" t="str">
            <v>Fuel Mix Cost $/</v>
          </cell>
          <cell r="Z5" t="str">
            <v>FOB $/</v>
          </cell>
          <cell r="AB5" t="str">
            <v>Pipeline Var. Cost $/</v>
          </cell>
          <cell r="AC5" t="str">
            <v>Fuel Stock Mult.</v>
          </cell>
          <cell r="AD5" t="str">
            <v>Normal</v>
          </cell>
          <cell r="AE5" t="str">
            <v>Emerg.</v>
          </cell>
          <cell r="AF5" t="str">
            <v>Machine Hr Cost Incl. Maint. $</v>
          </cell>
          <cell r="AG5" t="str">
            <v>Perf Fact</v>
          </cell>
        </row>
        <row r="6">
          <cell r="V6" t="str">
            <v>Diesel</v>
          </cell>
          <cell r="W6" t="str">
            <v>Gal</v>
          </cell>
          <cell r="Y6" t="str">
            <v>Fuel Mix Cost $/</v>
          </cell>
          <cell r="Z6" t="str">
            <v>Port of Entry $/</v>
          </cell>
          <cell r="AB6" t="str">
            <v>Pipeline Var. Cost $/</v>
          </cell>
          <cell r="AC6" t="str">
            <v>Fuel Stock Mult.</v>
          </cell>
          <cell r="AD6" t="str">
            <v>Normal</v>
          </cell>
          <cell r="AE6" t="str">
            <v>Emerg.</v>
          </cell>
          <cell r="AF6" t="str">
            <v>Machine Hr Cost Incl. Maint. $</v>
          </cell>
          <cell r="AG6" t="str">
            <v>Perf Fact</v>
          </cell>
        </row>
        <row r="7">
          <cell r="V7" t="str">
            <v>Gas</v>
          </cell>
          <cell r="W7" t="str">
            <v>MCF</v>
          </cell>
          <cell r="Y7" t="str">
            <v>Fuel Mix Cost $/</v>
          </cell>
          <cell r="Z7" t="str">
            <v>Deliv. $/</v>
          </cell>
          <cell r="AA7" t="str">
            <v>Fuel Hand. $/</v>
          </cell>
          <cell r="AB7" t="str">
            <v>Pipeline Var. Cost $/</v>
          </cell>
          <cell r="AC7" t="str">
            <v>Incr. Maint. $/</v>
          </cell>
          <cell r="AD7" t="str">
            <v>No Load Cost $</v>
          </cell>
          <cell r="AE7" t="str">
            <v>Pickup MW</v>
          </cell>
          <cell r="AF7" t="str">
            <v>Incr. Costs M/K</v>
          </cell>
          <cell r="AG7" t="str">
            <v>Perf Fact</v>
          </cell>
        </row>
        <row r="8">
          <cell r="V8" t="str">
            <v>LtOil</v>
          </cell>
          <cell r="W8" t="str">
            <v>Gal</v>
          </cell>
          <cell r="Y8" t="str">
            <v>Fuel Mix Cost $/</v>
          </cell>
          <cell r="Z8" t="str">
            <v>Port of Entry $/</v>
          </cell>
          <cell r="AA8" t="str">
            <v>Fuel Hand. $/</v>
          </cell>
          <cell r="AB8" t="str">
            <v>Pipeline Var. Cost $/</v>
          </cell>
          <cell r="AC8" t="str">
            <v>Incr. Maint. $/</v>
          </cell>
          <cell r="AD8" t="str">
            <v>No Load Cost $</v>
          </cell>
          <cell r="AE8" t="str">
            <v>Pickup MW</v>
          </cell>
          <cell r="AF8" t="str">
            <v>Incr. Costs M/K</v>
          </cell>
          <cell r="AG8" t="str">
            <v>Perf Fact</v>
          </cell>
        </row>
        <row r="9">
          <cell r="V9" t="str">
            <v>NUCLEAR</v>
          </cell>
          <cell r="W9" t="str">
            <v>MBTU</v>
          </cell>
          <cell r="Y9" t="str">
            <v>Fuel Mix Cost $/</v>
          </cell>
          <cell r="Z9" t="str">
            <v>Uran $/</v>
          </cell>
          <cell r="AA9" t="str">
            <v>Fuel Hand. $/</v>
          </cell>
          <cell r="AB9" t="str">
            <v>Stock Mult.</v>
          </cell>
          <cell r="AC9" t="str">
            <v>Incr. Maint. $/</v>
          </cell>
          <cell r="AD9" t="str">
            <v>No Load Cost $</v>
          </cell>
          <cell r="AG9" t="str">
            <v>Perf Fact</v>
          </cell>
        </row>
        <row r="10">
          <cell r="V10" t="str">
            <v>Resid</v>
          </cell>
          <cell r="W10" t="str">
            <v>BBL</v>
          </cell>
          <cell r="Y10" t="str">
            <v>Fuel Mix Cost $/</v>
          </cell>
          <cell r="AA10" t="str">
            <v>Fuel Hand. $/</v>
          </cell>
          <cell r="AB10" t="str">
            <v>Pipeline Var. Cost $/</v>
          </cell>
          <cell r="AC10" t="str">
            <v>Incr. Maint. $/</v>
          </cell>
          <cell r="AD10" t="str">
            <v>No Load Cost $</v>
          </cell>
          <cell r="AE10" t="str">
            <v>Pickup MW</v>
          </cell>
          <cell r="AF10" t="str">
            <v>Incr. Costs M/K</v>
          </cell>
          <cell r="AG10" t="str">
            <v>Perf Fact</v>
          </cell>
        </row>
        <row r="11">
          <cell r="V11" t="str">
            <v>Steam</v>
          </cell>
          <cell r="W11" t="str">
            <v>Ton</v>
          </cell>
          <cell r="Y11" t="str">
            <v>Fuel Mix Cost $/</v>
          </cell>
          <cell r="AA11" t="str">
            <v>Fuel Hand. $/</v>
          </cell>
          <cell r="AB11" t="str">
            <v>Stock Mult.</v>
          </cell>
          <cell r="AC11" t="str">
            <v>Incr. Maint. $/</v>
          </cell>
          <cell r="AD11" t="str">
            <v>No Load Cost $</v>
          </cell>
          <cell r="AF11" t="str">
            <v>Incr. Costs M/K</v>
          </cell>
          <cell r="AG11" t="str">
            <v>Perf Fact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Dummy Sheet"/>
      <sheetName val="Cap Struct &amp; Rates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Power Summary"/>
      <sheetName val="Gas Summary"/>
      <sheetName val="Gas Txns"/>
      <sheetName val="Summary (no formulas)"/>
      <sheetName val="Presentation Summary"/>
      <sheetName val="Forward Curves"/>
      <sheetName val="Gen Summary"/>
      <sheetName val="Wholesale"/>
      <sheetName val="Griffith Baseload"/>
      <sheetName val="Griffith Duct"/>
      <sheetName val="DETM Call"/>
      <sheetName val="EP Gas Cap"/>
      <sheetName val="TW Gas Cap"/>
      <sheetName val="Txn Vol"/>
      <sheetName val="Txn Price"/>
      <sheetName val="Txn MTM"/>
      <sheetName val="Gas Trades"/>
      <sheetName val="Dep Inputs-Carey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 Report"/>
      <sheetName val="log"/>
      <sheetName val="Forward Curves"/>
    </sheetNames>
    <sheetDataSet>
      <sheetData sheetId="0" refreshError="1"/>
      <sheetData sheetId="1" refreshError="1">
        <row r="2">
          <cell r="A2">
            <v>36871</v>
          </cell>
          <cell r="B2">
            <v>19747684.676977403</v>
          </cell>
          <cell r="C2">
            <v>41476591.969697088</v>
          </cell>
          <cell r="D2">
            <v>31624545.093866769</v>
          </cell>
        </row>
        <row r="3">
          <cell r="A3">
            <v>36872</v>
          </cell>
          <cell r="B3">
            <v>20329162.818263318</v>
          </cell>
          <cell r="C3">
            <v>41455589.93258068</v>
          </cell>
          <cell r="D3">
            <v>31613356.161898252</v>
          </cell>
        </row>
        <row r="4">
          <cell r="A4">
            <v>36873</v>
          </cell>
          <cell r="B4">
            <v>20007669.204480212</v>
          </cell>
          <cell r="C4">
            <v>38443977.149326935</v>
          </cell>
          <cell r="D4">
            <v>31602161.022218544</v>
          </cell>
        </row>
        <row r="5">
          <cell r="A5">
            <v>36874</v>
          </cell>
          <cell r="B5">
            <v>18196543.823898382</v>
          </cell>
          <cell r="C5">
            <v>27014533.205937713</v>
          </cell>
          <cell r="D5">
            <v>27662769.42473698</v>
          </cell>
        </row>
        <row r="6">
          <cell r="A6">
            <v>36875</v>
          </cell>
          <cell r="B6">
            <v>18982030.197664648</v>
          </cell>
          <cell r="C6">
            <v>29358428.020846445</v>
          </cell>
          <cell r="D6">
            <v>27654059.933368877</v>
          </cell>
        </row>
        <row r="7">
          <cell r="A7">
            <v>36876</v>
          </cell>
        </row>
        <row r="8">
          <cell r="A8">
            <v>36877</v>
          </cell>
        </row>
        <row r="9">
          <cell r="A9">
            <v>36878</v>
          </cell>
          <cell r="B9">
            <v>16581969.498042641</v>
          </cell>
          <cell r="C9">
            <v>25111531.956776187</v>
          </cell>
          <cell r="D9">
            <v>26630918.76663778</v>
          </cell>
        </row>
        <row r="10">
          <cell r="A10">
            <v>36879</v>
          </cell>
          <cell r="B10">
            <v>17103034.497307215</v>
          </cell>
          <cell r="C10">
            <v>25062023.496590931</v>
          </cell>
          <cell r="D10">
            <v>26622729.518348858</v>
          </cell>
        </row>
        <row r="11">
          <cell r="A11">
            <v>36880</v>
          </cell>
          <cell r="B11">
            <v>13090925.921442755</v>
          </cell>
          <cell r="C11">
            <v>20088552.113040041</v>
          </cell>
          <cell r="D11">
            <v>21594681.199939765</v>
          </cell>
        </row>
        <row r="12">
          <cell r="A12">
            <v>36881</v>
          </cell>
        </row>
        <row r="13">
          <cell r="A13">
            <v>36882</v>
          </cell>
        </row>
        <row r="14">
          <cell r="A14">
            <v>36883</v>
          </cell>
        </row>
        <row r="15">
          <cell r="A15">
            <v>36884</v>
          </cell>
        </row>
        <row r="16">
          <cell r="A16">
            <v>36885</v>
          </cell>
        </row>
        <row r="17">
          <cell r="A17">
            <v>36886</v>
          </cell>
        </row>
        <row r="18">
          <cell r="A18">
            <v>36887</v>
          </cell>
        </row>
        <row r="19">
          <cell r="A19">
            <v>36888</v>
          </cell>
        </row>
        <row r="20">
          <cell r="A20">
            <v>36889</v>
          </cell>
        </row>
        <row r="21">
          <cell r="A21">
            <v>36890</v>
          </cell>
        </row>
        <row r="22">
          <cell r="A22">
            <v>36891</v>
          </cell>
        </row>
        <row r="23">
          <cell r="A23">
            <v>36892</v>
          </cell>
        </row>
        <row r="24">
          <cell r="A24">
            <v>36893</v>
          </cell>
        </row>
        <row r="25">
          <cell r="A25">
            <v>36894</v>
          </cell>
          <cell r="B25">
            <v>11726980.287109973</v>
          </cell>
          <cell r="C25">
            <v>21247274.018170431</v>
          </cell>
          <cell r="D25">
            <v>23225451.958970312</v>
          </cell>
        </row>
        <row r="26">
          <cell r="A26">
            <v>36895</v>
          </cell>
          <cell r="B26">
            <v>10844614.013357455</v>
          </cell>
          <cell r="C26">
            <v>21235927.243156884</v>
          </cell>
          <cell r="D26">
            <v>23217166.799713973</v>
          </cell>
        </row>
        <row r="27">
          <cell r="A27">
            <v>36896</v>
          </cell>
          <cell r="B27">
            <v>10711686.809907285</v>
          </cell>
          <cell r="C27">
            <v>19996375.363194939</v>
          </cell>
          <cell r="D27">
            <v>23401859.969474513</v>
          </cell>
        </row>
        <row r="28">
          <cell r="A28">
            <v>36897</v>
          </cell>
        </row>
        <row r="29">
          <cell r="A29">
            <v>36898</v>
          </cell>
        </row>
        <row r="30">
          <cell r="A30">
            <v>36899</v>
          </cell>
          <cell r="B30">
            <v>10968313.869173497</v>
          </cell>
          <cell r="C30">
            <v>20740553.126030341</v>
          </cell>
          <cell r="D30">
            <v>24290332.173937574</v>
          </cell>
        </row>
        <row r="31">
          <cell r="A31">
            <v>36900</v>
          </cell>
          <cell r="B31">
            <v>10520093.418664079</v>
          </cell>
          <cell r="C31">
            <v>18925781.577693708</v>
          </cell>
          <cell r="D31">
            <v>22748822.677889023</v>
          </cell>
        </row>
        <row r="32">
          <cell r="A32">
            <v>36901</v>
          </cell>
          <cell r="B32">
            <v>10416434.054027673</v>
          </cell>
          <cell r="C32">
            <v>24180655.924037989</v>
          </cell>
          <cell r="D32">
            <v>22739765.392673813</v>
          </cell>
        </row>
        <row r="33">
          <cell r="A33">
            <v>36902</v>
          </cell>
          <cell r="B33">
            <v>9989621.0112026669</v>
          </cell>
          <cell r="C33">
            <v>18603363.478503969</v>
          </cell>
          <cell r="D33">
            <v>21219512.232783366</v>
          </cell>
        </row>
        <row r="34">
          <cell r="A34">
            <v>36903</v>
          </cell>
          <cell r="B34">
            <v>10441906.885880383</v>
          </cell>
          <cell r="C34">
            <v>18291455.959143601</v>
          </cell>
          <cell r="D34">
            <v>20607118.917349331</v>
          </cell>
        </row>
        <row r="35">
          <cell r="A35">
            <v>36904</v>
          </cell>
        </row>
        <row r="36">
          <cell r="A36">
            <v>36905</v>
          </cell>
        </row>
        <row r="37">
          <cell r="A37">
            <v>36906</v>
          </cell>
          <cell r="B37">
            <v>10467309.551937519</v>
          </cell>
          <cell r="C37">
            <v>17361102.966880962</v>
          </cell>
          <cell r="D37">
            <v>19295503.101033583</v>
          </cell>
        </row>
        <row r="38">
          <cell r="A38">
            <v>36907</v>
          </cell>
          <cell r="B38">
            <v>10459602.523519199</v>
          </cell>
          <cell r="C38">
            <v>17348535.284834489</v>
          </cell>
          <cell r="D38">
            <v>19286164.22500661</v>
          </cell>
        </row>
        <row r="39">
          <cell r="A39">
            <v>36908</v>
          </cell>
          <cell r="B39">
            <v>10637477.298199529</v>
          </cell>
          <cell r="C39">
            <v>17671122.336877067</v>
          </cell>
          <cell r="D39">
            <v>19629099.473271452</v>
          </cell>
        </row>
        <row r="40">
          <cell r="A40">
            <v>36909</v>
          </cell>
          <cell r="B40">
            <v>10995738.956751009</v>
          </cell>
          <cell r="C40">
            <v>18452327.966234837</v>
          </cell>
          <cell r="D40">
            <v>21260358.373966865</v>
          </cell>
        </row>
        <row r="41">
          <cell r="A41">
            <v>36910</v>
          </cell>
          <cell r="B41">
            <v>10663796.022479452</v>
          </cell>
          <cell r="C41">
            <v>18165949.618490428</v>
          </cell>
          <cell r="D41">
            <v>20896204.901932783</v>
          </cell>
        </row>
        <row r="42">
          <cell r="A42">
            <v>36913</v>
          </cell>
          <cell r="B42">
            <v>10714292.656678865</v>
          </cell>
          <cell r="C42">
            <v>19319291.211899094</v>
          </cell>
          <cell r="D42">
            <v>21023349.972710148</v>
          </cell>
        </row>
        <row r="43">
          <cell r="A43">
            <v>36914</v>
          </cell>
          <cell r="B43">
            <v>10561958.866244385</v>
          </cell>
          <cell r="C43">
            <v>19306938.996438593</v>
          </cell>
          <cell r="D43">
            <v>21014079.505759384</v>
          </cell>
        </row>
        <row r="44">
          <cell r="A44">
            <v>36915</v>
          </cell>
          <cell r="B44">
            <v>10099865.555071961</v>
          </cell>
          <cell r="C44">
            <v>19046945.142904386</v>
          </cell>
          <cell r="D44">
            <v>20880401.199090693</v>
          </cell>
        </row>
        <row r="45">
          <cell r="A45">
            <v>36916</v>
          </cell>
          <cell r="B45">
            <v>10559310.282285549</v>
          </cell>
          <cell r="C45">
            <v>19383366.718628563</v>
          </cell>
          <cell r="D45">
            <v>21549892.540011611</v>
          </cell>
        </row>
        <row r="46">
          <cell r="A46">
            <v>36917</v>
          </cell>
          <cell r="B46">
            <v>10557049.240513002</v>
          </cell>
          <cell r="C46">
            <v>18961643.911366045</v>
          </cell>
          <cell r="D46">
            <v>21038418.559920616</v>
          </cell>
        </row>
        <row r="47">
          <cell r="A47">
            <v>36920</v>
          </cell>
          <cell r="B47">
            <v>9911347.5685862955</v>
          </cell>
          <cell r="C47">
            <v>17836927.753669798</v>
          </cell>
          <cell r="D47">
            <v>20012992.941514593</v>
          </cell>
        </row>
        <row r="48">
          <cell r="A48">
            <v>36921</v>
          </cell>
          <cell r="B48">
            <v>11424817.660802411</v>
          </cell>
          <cell r="C48">
            <v>19772797.937928163</v>
          </cell>
          <cell r="D48">
            <v>20974996.123772163</v>
          </cell>
        </row>
        <row r="49">
          <cell r="A49">
            <v>36922</v>
          </cell>
          <cell r="B49">
            <v>10981112.823655032</v>
          </cell>
          <cell r="C49">
            <v>19345596.925232448</v>
          </cell>
          <cell r="D49">
            <v>19980170.571258109</v>
          </cell>
        </row>
        <row r="50">
          <cell r="A50">
            <v>36923</v>
          </cell>
          <cell r="B50">
            <v>10981112.823655032</v>
          </cell>
          <cell r="C50">
            <v>19345596.925232448</v>
          </cell>
          <cell r="D50">
            <v>19980170.571258109</v>
          </cell>
        </row>
        <row r="51">
          <cell r="A51">
            <v>36924</v>
          </cell>
          <cell r="B51">
            <v>10254710.710918175</v>
          </cell>
          <cell r="C51">
            <v>18924004.371012237</v>
          </cell>
          <cell r="D51">
            <v>19700170.718226947</v>
          </cell>
        </row>
        <row r="52">
          <cell r="A52">
            <v>36927</v>
          </cell>
          <cell r="B52">
            <v>10470651.309335416</v>
          </cell>
          <cell r="C52">
            <v>18771163.682242911</v>
          </cell>
          <cell r="D52">
            <v>19485248.660601154</v>
          </cell>
        </row>
        <row r="53">
          <cell r="A53">
            <v>36928</v>
          </cell>
          <cell r="B53">
            <v>11165058.471774496</v>
          </cell>
          <cell r="C53">
            <v>19581572.320155736</v>
          </cell>
          <cell r="D53">
            <v>19769051.341368053</v>
          </cell>
        </row>
        <row r="54">
          <cell r="A54">
            <v>36929</v>
          </cell>
          <cell r="B54">
            <v>10893141.758987892</v>
          </cell>
          <cell r="C54">
            <v>19159107.147364974</v>
          </cell>
          <cell r="D54">
            <v>19353499.905029859</v>
          </cell>
        </row>
        <row r="55">
          <cell r="A55">
            <v>36930</v>
          </cell>
          <cell r="B55">
            <v>9742835.0890560932</v>
          </cell>
          <cell r="C55">
            <v>18038175.91746429</v>
          </cell>
          <cell r="D55">
            <v>18497728.086987115</v>
          </cell>
        </row>
        <row r="56">
          <cell r="A56">
            <v>36931</v>
          </cell>
          <cell r="B56">
            <v>9999892.5434658099</v>
          </cell>
          <cell r="C56">
            <v>19104770.786341295</v>
          </cell>
          <cell r="D56">
            <v>18648464.371180728</v>
          </cell>
        </row>
        <row r="57">
          <cell r="A57">
            <v>36934</v>
          </cell>
          <cell r="B57">
            <v>10010573.676399721</v>
          </cell>
          <cell r="C57">
            <v>19274878.762049217</v>
          </cell>
          <cell r="D57">
            <v>18971885.78889735</v>
          </cell>
        </row>
        <row r="58">
          <cell r="A58">
            <v>36935</v>
          </cell>
          <cell r="B58">
            <v>10147939.495791942</v>
          </cell>
          <cell r="C58">
            <v>19085960.588534288</v>
          </cell>
          <cell r="D58">
            <v>18869184.945235789</v>
          </cell>
        </row>
        <row r="59">
          <cell r="A59">
            <v>36936</v>
          </cell>
          <cell r="B59">
            <v>9446368.13010085</v>
          </cell>
          <cell r="C59">
            <v>18703704.628075536</v>
          </cell>
          <cell r="D59">
            <v>18670250.802944146</v>
          </cell>
        </row>
        <row r="60">
          <cell r="A60">
            <v>36937</v>
          </cell>
          <cell r="B60">
            <v>10058122.150522577</v>
          </cell>
          <cell r="C60">
            <v>19630264.885451537</v>
          </cell>
          <cell r="D60">
            <v>19416368.924870513</v>
          </cell>
        </row>
        <row r="61">
          <cell r="A61">
            <v>36938</v>
          </cell>
          <cell r="B61">
            <v>9872561.7960242666</v>
          </cell>
          <cell r="C61">
            <v>19276722.154891029</v>
          </cell>
          <cell r="D61">
            <v>19068561.657035876</v>
          </cell>
        </row>
        <row r="62">
          <cell r="A62">
            <v>36941</v>
          </cell>
        </row>
        <row r="63">
          <cell r="A63">
            <v>36942</v>
          </cell>
          <cell r="B63">
            <v>9793132.7210171744</v>
          </cell>
          <cell r="C63">
            <v>19086163.973505553</v>
          </cell>
          <cell r="D63">
            <v>18789108.728107583</v>
          </cell>
        </row>
        <row r="64">
          <cell r="A64">
            <v>36943</v>
          </cell>
          <cell r="B64">
            <v>10271807.743603654</v>
          </cell>
          <cell r="C64">
            <v>19621688.111857817</v>
          </cell>
          <cell r="D64">
            <v>19239230.454358514</v>
          </cell>
        </row>
        <row r="65">
          <cell r="A65">
            <v>36944</v>
          </cell>
          <cell r="B65">
            <v>10433784.87566499</v>
          </cell>
          <cell r="C65">
            <v>19880287.774347819</v>
          </cell>
          <cell r="D65">
            <v>19462778.361221015</v>
          </cell>
        </row>
        <row r="66">
          <cell r="A66">
            <v>36945</v>
          </cell>
          <cell r="B66">
            <v>10454568.375055242</v>
          </cell>
          <cell r="C66">
            <v>19791677.201867122</v>
          </cell>
          <cell r="D66">
            <v>19356773.080570348</v>
          </cell>
        </row>
        <row r="67">
          <cell r="A67">
            <v>36948</v>
          </cell>
          <cell r="B67">
            <v>10356483.147666864</v>
          </cell>
          <cell r="C67">
            <v>19640596.869749412</v>
          </cell>
          <cell r="D67">
            <v>19228094.048483528</v>
          </cell>
        </row>
        <row r="68">
          <cell r="A68">
            <v>36949</v>
          </cell>
          <cell r="B68">
            <v>10433556.046335138</v>
          </cell>
          <cell r="C68">
            <v>19839981.226307217</v>
          </cell>
          <cell r="D68">
            <v>19132607.179810628</v>
          </cell>
        </row>
        <row r="69">
          <cell r="A69">
            <v>36950</v>
          </cell>
          <cell r="B69">
            <v>10082388.778191421</v>
          </cell>
          <cell r="C69">
            <v>19306077.878911588</v>
          </cell>
          <cell r="D69">
            <v>18589377.915873911</v>
          </cell>
        </row>
        <row r="70">
          <cell r="A70">
            <v>36951</v>
          </cell>
        </row>
        <row r="71">
          <cell r="A71">
            <v>36952</v>
          </cell>
          <cell r="B71">
            <v>10652449.154016944</v>
          </cell>
          <cell r="C71">
            <v>18725589.62416992</v>
          </cell>
          <cell r="D71">
            <v>18516405.526619729</v>
          </cell>
        </row>
        <row r="72">
          <cell r="A72">
            <v>36955</v>
          </cell>
          <cell r="B72">
            <v>10069050.511222979</v>
          </cell>
          <cell r="C72">
            <v>18003748.614362221</v>
          </cell>
          <cell r="D72">
            <v>18171600.908202074</v>
          </cell>
        </row>
        <row r="73">
          <cell r="A73">
            <v>36956</v>
          </cell>
          <cell r="B73">
            <v>10081841.939620223</v>
          </cell>
          <cell r="C73">
            <v>17551060.090047192</v>
          </cell>
          <cell r="D73">
            <v>17911132.853111934</v>
          </cell>
        </row>
        <row r="74">
          <cell r="A74">
            <v>36957</v>
          </cell>
          <cell r="B74">
            <v>10183100.701210164</v>
          </cell>
          <cell r="C74">
            <v>17554799.796206579</v>
          </cell>
          <cell r="D74">
            <v>17805139.374740198</v>
          </cell>
        </row>
        <row r="75">
          <cell r="A75">
            <v>36958</v>
          </cell>
          <cell r="B75">
            <v>9810289.4658397548</v>
          </cell>
          <cell r="C75">
            <v>17305493.909898549</v>
          </cell>
          <cell r="D75">
            <v>17483071.444814295</v>
          </cell>
        </row>
        <row r="76">
          <cell r="A76">
            <v>36959</v>
          </cell>
          <cell r="B76">
            <v>10230180.612449808</v>
          </cell>
          <cell r="C76">
            <v>17691068.870608423</v>
          </cell>
          <cell r="D76">
            <v>17473693.763518091</v>
          </cell>
        </row>
        <row r="77">
          <cell r="A77">
            <v>36962</v>
          </cell>
          <cell r="B77">
            <v>11070784.130018916</v>
          </cell>
          <cell r="C77">
            <v>19129628.165865239</v>
          </cell>
          <cell r="D77">
            <v>18547338.863773461</v>
          </cell>
        </row>
        <row r="78">
          <cell r="A78">
            <v>36963</v>
          </cell>
          <cell r="B78">
            <v>10927335.964952279</v>
          </cell>
          <cell r="C78">
            <v>18922979.565290865</v>
          </cell>
          <cell r="D78">
            <v>18412035.482537657</v>
          </cell>
        </row>
        <row r="79">
          <cell r="A79">
            <v>36964</v>
          </cell>
          <cell r="B79">
            <v>11435368.971299127</v>
          </cell>
          <cell r="C79">
            <v>18967007.504656114</v>
          </cell>
          <cell r="D79">
            <v>18379684.122528777</v>
          </cell>
        </row>
        <row r="80">
          <cell r="A80">
            <v>36965</v>
          </cell>
          <cell r="B80">
            <v>11470400.930385115</v>
          </cell>
          <cell r="C80">
            <v>19394473.400893446</v>
          </cell>
          <cell r="D80">
            <v>18939860.467065945</v>
          </cell>
        </row>
        <row r="81">
          <cell r="A81">
            <v>36966</v>
          </cell>
          <cell r="B81">
            <v>10965246.782046426</v>
          </cell>
          <cell r="C81">
            <v>19163704.190897293</v>
          </cell>
          <cell r="D81">
            <v>18996498.841330227</v>
          </cell>
        </row>
        <row r="82">
          <cell r="A82">
            <v>36969</v>
          </cell>
          <cell r="B82">
            <v>9436813.7360558845</v>
          </cell>
          <cell r="C82">
            <v>16405246.311772866</v>
          </cell>
          <cell r="D82">
            <v>16647994.740785195</v>
          </cell>
        </row>
        <row r="83">
          <cell r="A83">
            <v>36970</v>
          </cell>
          <cell r="B83">
            <v>9407936.5291859098</v>
          </cell>
          <cell r="C83">
            <v>16296045.978534073</v>
          </cell>
          <cell r="D83">
            <v>16701948.587913297</v>
          </cell>
        </row>
        <row r="84">
          <cell r="A84">
            <v>36971</v>
          </cell>
          <cell r="B84">
            <v>9400070.5888954271</v>
          </cell>
          <cell r="C84">
            <v>16344148.410459293</v>
          </cell>
          <cell r="D84">
            <v>16580098.82632274</v>
          </cell>
        </row>
        <row r="85">
          <cell r="A85">
            <v>36972</v>
          </cell>
          <cell r="B85">
            <v>9383657.827892907</v>
          </cell>
          <cell r="C85">
            <v>16407216.175751144</v>
          </cell>
          <cell r="D85">
            <v>17106166.294376541</v>
          </cell>
        </row>
        <row r="86">
          <cell r="A86">
            <v>36973</v>
          </cell>
          <cell r="B86">
            <v>8617235.456374066</v>
          </cell>
          <cell r="C86">
            <v>16354943.163469506</v>
          </cell>
          <cell r="D86">
            <v>17302791.958467573</v>
          </cell>
        </row>
        <row r="87">
          <cell r="A87">
            <v>36976</v>
          </cell>
          <cell r="B87">
            <v>8743313.6896918174</v>
          </cell>
          <cell r="C87">
            <v>16284231.110368762</v>
          </cell>
          <cell r="D87">
            <v>17389985.711957362</v>
          </cell>
        </row>
        <row r="88">
          <cell r="A88">
            <v>36977</v>
          </cell>
          <cell r="B88">
            <v>8641854.6527331229</v>
          </cell>
          <cell r="C88">
            <v>16011188.215861123</v>
          </cell>
          <cell r="D88">
            <v>17100921.574446358</v>
          </cell>
        </row>
        <row r="89">
          <cell r="A89">
            <v>36978</v>
          </cell>
          <cell r="B89">
            <v>8315788.3848471968</v>
          </cell>
          <cell r="C89">
            <v>15204485.119872931</v>
          </cell>
          <cell r="D89">
            <v>16774336.049800994</v>
          </cell>
        </row>
        <row r="90">
          <cell r="A90">
            <v>36979</v>
          </cell>
          <cell r="B90">
            <v>8547225.5039873384</v>
          </cell>
          <cell r="C90">
            <v>15714815.562329169</v>
          </cell>
          <cell r="D90">
            <v>16951530.489253912</v>
          </cell>
        </row>
        <row r="91">
          <cell r="A91">
            <v>36980</v>
          </cell>
          <cell r="B91">
            <v>5791338.6635964457</v>
          </cell>
          <cell r="C91">
            <v>16235567.118480286</v>
          </cell>
          <cell r="D91">
            <v>17265538.696414676</v>
          </cell>
        </row>
        <row r="92">
          <cell r="A92">
            <v>36983</v>
          </cell>
          <cell r="B92">
            <v>5854847.3177724397</v>
          </cell>
          <cell r="C92">
            <v>15935016.765743544</v>
          </cell>
          <cell r="D92">
            <v>15861842.435142286</v>
          </cell>
        </row>
        <row r="93">
          <cell r="A93">
            <v>36984</v>
          </cell>
        </row>
        <row r="94">
          <cell r="A94">
            <v>36985</v>
          </cell>
        </row>
        <row r="95">
          <cell r="A95">
            <v>36986</v>
          </cell>
        </row>
        <row r="96">
          <cell r="A96">
            <v>36987</v>
          </cell>
        </row>
        <row r="97">
          <cell r="A97">
            <v>36990</v>
          </cell>
        </row>
        <row r="98">
          <cell r="A98">
            <v>36991</v>
          </cell>
        </row>
        <row r="99">
          <cell r="A99">
            <v>36992</v>
          </cell>
        </row>
        <row r="100">
          <cell r="A100">
            <v>36993</v>
          </cell>
        </row>
        <row r="101">
          <cell r="A101">
            <v>36994</v>
          </cell>
        </row>
        <row r="102">
          <cell r="A102">
            <v>36997</v>
          </cell>
        </row>
        <row r="103">
          <cell r="A103">
            <v>36998</v>
          </cell>
        </row>
        <row r="104">
          <cell r="A104">
            <v>36999</v>
          </cell>
        </row>
        <row r="105">
          <cell r="A105">
            <v>37000</v>
          </cell>
        </row>
        <row r="106">
          <cell r="A106">
            <v>37001</v>
          </cell>
        </row>
        <row r="107">
          <cell r="A107">
            <v>37004</v>
          </cell>
        </row>
        <row r="108">
          <cell r="A108">
            <v>37005</v>
          </cell>
        </row>
        <row r="109">
          <cell r="A109">
            <v>37006</v>
          </cell>
        </row>
        <row r="110">
          <cell r="A110">
            <v>37007</v>
          </cell>
        </row>
        <row r="111">
          <cell r="A111">
            <v>37008</v>
          </cell>
        </row>
        <row r="112">
          <cell r="A112">
            <v>37011</v>
          </cell>
        </row>
        <row r="113">
          <cell r="A113">
            <v>37012</v>
          </cell>
        </row>
        <row r="114">
          <cell r="A114">
            <v>37013</v>
          </cell>
        </row>
        <row r="115">
          <cell r="A115">
            <v>37014</v>
          </cell>
        </row>
        <row r="116">
          <cell r="A116">
            <v>37015</v>
          </cell>
        </row>
        <row r="117">
          <cell r="A117">
            <v>37018</v>
          </cell>
        </row>
        <row r="118">
          <cell r="A118">
            <v>37019</v>
          </cell>
        </row>
        <row r="119">
          <cell r="A119">
            <v>37020</v>
          </cell>
        </row>
        <row r="120">
          <cell r="A120">
            <v>37021</v>
          </cell>
        </row>
        <row r="121">
          <cell r="A121">
            <v>37022</v>
          </cell>
        </row>
        <row r="122">
          <cell r="A122">
            <v>37025</v>
          </cell>
        </row>
        <row r="123">
          <cell r="A123">
            <v>37026</v>
          </cell>
        </row>
        <row r="124">
          <cell r="A124">
            <v>37027</v>
          </cell>
        </row>
        <row r="125">
          <cell r="A125">
            <v>37028</v>
          </cell>
        </row>
        <row r="126">
          <cell r="A126">
            <v>37029</v>
          </cell>
        </row>
        <row r="127">
          <cell r="A127">
            <v>37032</v>
          </cell>
        </row>
        <row r="128">
          <cell r="A128">
            <v>37033</v>
          </cell>
        </row>
        <row r="129">
          <cell r="A129">
            <v>37034</v>
          </cell>
        </row>
        <row r="130">
          <cell r="A130">
            <v>37035</v>
          </cell>
        </row>
        <row r="131">
          <cell r="A131">
            <v>37036</v>
          </cell>
        </row>
        <row r="132">
          <cell r="A132">
            <v>37039</v>
          </cell>
        </row>
        <row r="133">
          <cell r="A133">
            <v>37040</v>
          </cell>
        </row>
        <row r="134">
          <cell r="A134">
            <v>37041</v>
          </cell>
        </row>
        <row r="135">
          <cell r="A135">
            <v>37042</v>
          </cell>
        </row>
        <row r="136">
          <cell r="A136">
            <v>37043</v>
          </cell>
        </row>
        <row r="137">
          <cell r="A137">
            <v>37046</v>
          </cell>
        </row>
        <row r="138">
          <cell r="A138">
            <v>37047</v>
          </cell>
        </row>
        <row r="139">
          <cell r="A139">
            <v>37048</v>
          </cell>
        </row>
        <row r="140">
          <cell r="A140">
            <v>37049</v>
          </cell>
        </row>
        <row r="141">
          <cell r="A141">
            <v>37050</v>
          </cell>
        </row>
        <row r="142">
          <cell r="A142">
            <v>37053</v>
          </cell>
        </row>
        <row r="143">
          <cell r="A143">
            <v>37054</v>
          </cell>
        </row>
        <row r="144">
          <cell r="A144">
            <v>37055</v>
          </cell>
        </row>
        <row r="145">
          <cell r="A145">
            <v>37056</v>
          </cell>
        </row>
        <row r="146">
          <cell r="A146">
            <v>37057</v>
          </cell>
        </row>
        <row r="147">
          <cell r="A147">
            <v>37060</v>
          </cell>
        </row>
        <row r="148">
          <cell r="A148">
            <v>37061</v>
          </cell>
        </row>
        <row r="149">
          <cell r="A149">
            <v>37062</v>
          </cell>
        </row>
        <row r="150">
          <cell r="A150">
            <v>37063</v>
          </cell>
        </row>
        <row r="151">
          <cell r="A151">
            <v>37064</v>
          </cell>
        </row>
        <row r="152">
          <cell r="A152">
            <v>37067</v>
          </cell>
        </row>
        <row r="153">
          <cell r="A153">
            <v>37068</v>
          </cell>
        </row>
        <row r="154">
          <cell r="A154">
            <v>37069</v>
          </cell>
        </row>
        <row r="155">
          <cell r="A155">
            <v>37070</v>
          </cell>
        </row>
        <row r="156">
          <cell r="A156">
            <v>37071</v>
          </cell>
        </row>
        <row r="157">
          <cell r="A157">
            <v>37074</v>
          </cell>
        </row>
        <row r="158">
          <cell r="A158">
            <v>37075</v>
          </cell>
        </row>
        <row r="159">
          <cell r="A159">
            <v>37076</v>
          </cell>
        </row>
        <row r="160">
          <cell r="A160">
            <v>37077</v>
          </cell>
        </row>
        <row r="161">
          <cell r="A161">
            <v>37078</v>
          </cell>
        </row>
        <row r="162">
          <cell r="A162">
            <v>37081</v>
          </cell>
        </row>
        <row r="163">
          <cell r="A163">
            <v>37082</v>
          </cell>
        </row>
        <row r="164">
          <cell r="A164">
            <v>37083</v>
          </cell>
        </row>
        <row r="165">
          <cell r="A165">
            <v>37084</v>
          </cell>
        </row>
        <row r="166">
          <cell r="A166">
            <v>37085</v>
          </cell>
        </row>
        <row r="167">
          <cell r="A167">
            <v>37088</v>
          </cell>
        </row>
        <row r="168">
          <cell r="A168">
            <v>37089</v>
          </cell>
        </row>
        <row r="169">
          <cell r="A169">
            <v>37090</v>
          </cell>
        </row>
        <row r="170">
          <cell r="A170">
            <v>37091</v>
          </cell>
        </row>
        <row r="171">
          <cell r="A171">
            <v>37092</v>
          </cell>
        </row>
        <row r="172">
          <cell r="A172">
            <v>37095</v>
          </cell>
        </row>
        <row r="173">
          <cell r="A173">
            <v>37096</v>
          </cell>
        </row>
        <row r="174">
          <cell r="A174">
            <v>37097</v>
          </cell>
        </row>
        <row r="175">
          <cell r="A175">
            <v>37098</v>
          </cell>
        </row>
        <row r="176">
          <cell r="A176">
            <v>37099</v>
          </cell>
        </row>
        <row r="177">
          <cell r="A177">
            <v>37102</v>
          </cell>
        </row>
        <row r="178">
          <cell r="A178">
            <v>37103</v>
          </cell>
        </row>
        <row r="179">
          <cell r="A179">
            <v>37104</v>
          </cell>
        </row>
        <row r="180">
          <cell r="A180">
            <v>37105</v>
          </cell>
        </row>
        <row r="181">
          <cell r="A181">
            <v>37106</v>
          </cell>
        </row>
        <row r="182">
          <cell r="A182">
            <v>37109</v>
          </cell>
        </row>
        <row r="183">
          <cell r="A183">
            <v>37110</v>
          </cell>
        </row>
        <row r="184">
          <cell r="A184">
            <v>37111</v>
          </cell>
        </row>
        <row r="185">
          <cell r="A185">
            <v>37112</v>
          </cell>
        </row>
        <row r="186">
          <cell r="A186">
            <v>37113</v>
          </cell>
        </row>
        <row r="187">
          <cell r="A187">
            <v>37116</v>
          </cell>
        </row>
        <row r="188">
          <cell r="A188">
            <v>37117</v>
          </cell>
        </row>
        <row r="189">
          <cell r="A189">
            <v>37118</v>
          </cell>
        </row>
        <row r="190">
          <cell r="A190">
            <v>37119</v>
          </cell>
        </row>
        <row r="191">
          <cell r="A191">
            <v>37120</v>
          </cell>
        </row>
        <row r="192">
          <cell r="A192">
            <v>37123</v>
          </cell>
        </row>
        <row r="193">
          <cell r="A193">
            <v>37124</v>
          </cell>
        </row>
        <row r="194">
          <cell r="A194">
            <v>37125</v>
          </cell>
        </row>
        <row r="195">
          <cell r="A195">
            <v>37126</v>
          </cell>
        </row>
        <row r="196">
          <cell r="A196">
            <v>37127</v>
          </cell>
        </row>
        <row r="197">
          <cell r="A197">
            <v>37130</v>
          </cell>
        </row>
        <row r="198">
          <cell r="A198">
            <v>37131</v>
          </cell>
        </row>
        <row r="199">
          <cell r="A199">
            <v>37132</v>
          </cell>
        </row>
        <row r="200">
          <cell r="A200">
            <v>37133</v>
          </cell>
        </row>
        <row r="201">
          <cell r="A201">
            <v>37134</v>
          </cell>
        </row>
        <row r="202">
          <cell r="A202">
            <v>37137</v>
          </cell>
        </row>
        <row r="203">
          <cell r="A203">
            <v>37138</v>
          </cell>
        </row>
        <row r="204">
          <cell r="A204">
            <v>37139</v>
          </cell>
        </row>
        <row r="205">
          <cell r="A205">
            <v>37140</v>
          </cell>
        </row>
        <row r="206">
          <cell r="A206">
            <v>37141</v>
          </cell>
        </row>
        <row r="207">
          <cell r="A207">
            <v>37144</v>
          </cell>
        </row>
        <row r="208">
          <cell r="A208">
            <v>37145</v>
          </cell>
        </row>
        <row r="209">
          <cell r="A209">
            <v>37146</v>
          </cell>
        </row>
        <row r="210">
          <cell r="A210">
            <v>37147</v>
          </cell>
        </row>
        <row r="211">
          <cell r="A211">
            <v>37148</v>
          </cell>
        </row>
        <row r="212">
          <cell r="A212">
            <v>37151</v>
          </cell>
        </row>
        <row r="213">
          <cell r="A213">
            <v>37152</v>
          </cell>
        </row>
        <row r="214">
          <cell r="A214">
            <v>37153</v>
          </cell>
        </row>
        <row r="215">
          <cell r="A215">
            <v>37154</v>
          </cell>
        </row>
        <row r="216">
          <cell r="A216">
            <v>37155</v>
          </cell>
        </row>
        <row r="217">
          <cell r="A217">
            <v>37158</v>
          </cell>
        </row>
        <row r="218">
          <cell r="A218">
            <v>37159</v>
          </cell>
        </row>
        <row r="219">
          <cell r="A219">
            <v>37160</v>
          </cell>
        </row>
        <row r="220">
          <cell r="A220">
            <v>37161</v>
          </cell>
        </row>
        <row r="221">
          <cell r="A221">
            <v>37162</v>
          </cell>
        </row>
        <row r="222">
          <cell r="A222">
            <v>37165</v>
          </cell>
        </row>
        <row r="223">
          <cell r="A223">
            <v>37166</v>
          </cell>
        </row>
        <row r="224">
          <cell r="A224">
            <v>37167</v>
          </cell>
        </row>
        <row r="225">
          <cell r="A225">
            <v>37168</v>
          </cell>
        </row>
        <row r="226">
          <cell r="A226">
            <v>37169</v>
          </cell>
        </row>
        <row r="227">
          <cell r="A227">
            <v>37172</v>
          </cell>
        </row>
        <row r="228">
          <cell r="A228">
            <v>37173</v>
          </cell>
        </row>
        <row r="229">
          <cell r="A229">
            <v>37174</v>
          </cell>
        </row>
        <row r="230">
          <cell r="A230">
            <v>37175</v>
          </cell>
        </row>
        <row r="231">
          <cell r="A231">
            <v>37176</v>
          </cell>
        </row>
        <row r="232">
          <cell r="A232">
            <v>37179</v>
          </cell>
        </row>
        <row r="233">
          <cell r="A233">
            <v>37180</v>
          </cell>
        </row>
        <row r="234">
          <cell r="A234">
            <v>37181</v>
          </cell>
        </row>
        <row r="235">
          <cell r="A235">
            <v>37182</v>
          </cell>
        </row>
        <row r="236">
          <cell r="A236">
            <v>37183</v>
          </cell>
        </row>
        <row r="237">
          <cell r="A237">
            <v>37186</v>
          </cell>
        </row>
        <row r="238">
          <cell r="A238">
            <v>37187</v>
          </cell>
        </row>
        <row r="239">
          <cell r="A239">
            <v>37188</v>
          </cell>
        </row>
        <row r="240">
          <cell r="A240">
            <v>37189</v>
          </cell>
        </row>
        <row r="241">
          <cell r="A241">
            <v>37190</v>
          </cell>
        </row>
        <row r="242">
          <cell r="A242">
            <v>37193</v>
          </cell>
        </row>
        <row r="243">
          <cell r="A243">
            <v>37194</v>
          </cell>
        </row>
        <row r="244">
          <cell r="A244">
            <v>37195</v>
          </cell>
        </row>
        <row r="245">
          <cell r="A245">
            <v>37196</v>
          </cell>
        </row>
        <row r="246">
          <cell r="A246">
            <v>37197</v>
          </cell>
        </row>
        <row r="247">
          <cell r="A247">
            <v>37200</v>
          </cell>
        </row>
        <row r="248">
          <cell r="A248">
            <v>37201</v>
          </cell>
        </row>
        <row r="249">
          <cell r="A249">
            <v>37202</v>
          </cell>
        </row>
        <row r="250">
          <cell r="A250">
            <v>37203</v>
          </cell>
        </row>
        <row r="251">
          <cell r="A251">
            <v>37204</v>
          </cell>
        </row>
        <row r="252">
          <cell r="A252">
            <v>37207</v>
          </cell>
        </row>
        <row r="253">
          <cell r="A253">
            <v>37208</v>
          </cell>
        </row>
        <row r="254">
          <cell r="A254">
            <v>37209</v>
          </cell>
        </row>
        <row r="255">
          <cell r="A255">
            <v>37210</v>
          </cell>
        </row>
        <row r="256">
          <cell r="A256">
            <v>37211</v>
          </cell>
        </row>
        <row r="257">
          <cell r="A257">
            <v>37214</v>
          </cell>
        </row>
        <row r="258">
          <cell r="A258">
            <v>37215</v>
          </cell>
        </row>
        <row r="259">
          <cell r="A259">
            <v>37216</v>
          </cell>
        </row>
        <row r="260">
          <cell r="A260">
            <v>37217</v>
          </cell>
        </row>
        <row r="261">
          <cell r="A261">
            <v>37218</v>
          </cell>
        </row>
        <row r="262">
          <cell r="A262">
            <v>37221</v>
          </cell>
        </row>
        <row r="263">
          <cell r="A263">
            <v>37222</v>
          </cell>
        </row>
        <row r="264">
          <cell r="A264">
            <v>37223</v>
          </cell>
        </row>
        <row r="265">
          <cell r="A265">
            <v>37224</v>
          </cell>
        </row>
        <row r="266">
          <cell r="A266">
            <v>37225</v>
          </cell>
        </row>
        <row r="267">
          <cell r="A267">
            <v>37228</v>
          </cell>
        </row>
        <row r="268">
          <cell r="A268">
            <v>37229</v>
          </cell>
        </row>
        <row r="269">
          <cell r="A269">
            <v>37230</v>
          </cell>
        </row>
        <row r="270">
          <cell r="A270">
            <v>37231</v>
          </cell>
        </row>
        <row r="271">
          <cell r="A271">
            <v>37232</v>
          </cell>
        </row>
        <row r="272">
          <cell r="A272">
            <v>37235</v>
          </cell>
        </row>
        <row r="273">
          <cell r="A273">
            <v>37236</v>
          </cell>
        </row>
        <row r="274">
          <cell r="A274">
            <v>37237</v>
          </cell>
        </row>
        <row r="275">
          <cell r="A275">
            <v>37238</v>
          </cell>
        </row>
        <row r="276">
          <cell r="A276">
            <v>37239</v>
          </cell>
        </row>
        <row r="277">
          <cell r="A277">
            <v>37242</v>
          </cell>
        </row>
        <row r="278">
          <cell r="A278">
            <v>37243</v>
          </cell>
        </row>
        <row r="279">
          <cell r="A279">
            <v>37244</v>
          </cell>
        </row>
        <row r="280">
          <cell r="A280">
            <v>37245</v>
          </cell>
        </row>
        <row r="281">
          <cell r="A281">
            <v>37246</v>
          </cell>
        </row>
        <row r="282">
          <cell r="A282">
            <v>37249</v>
          </cell>
        </row>
        <row r="283">
          <cell r="A283">
            <v>37250</v>
          </cell>
        </row>
        <row r="284">
          <cell r="A284">
            <v>37251</v>
          </cell>
        </row>
        <row r="285">
          <cell r="A285">
            <v>37252</v>
          </cell>
        </row>
        <row r="286">
          <cell r="A286">
            <v>37253</v>
          </cell>
        </row>
        <row r="287">
          <cell r="A287">
            <v>37256</v>
          </cell>
        </row>
        <row r="288">
          <cell r="A288">
            <v>37257</v>
          </cell>
        </row>
        <row r="289">
          <cell r="A289">
            <v>37258</v>
          </cell>
        </row>
        <row r="290">
          <cell r="A290">
            <v>37259</v>
          </cell>
        </row>
        <row r="291">
          <cell r="A291">
            <v>37260</v>
          </cell>
        </row>
        <row r="292">
          <cell r="A292">
            <v>37263</v>
          </cell>
        </row>
        <row r="293">
          <cell r="A293">
            <v>37264</v>
          </cell>
        </row>
        <row r="294">
          <cell r="A294">
            <v>37265</v>
          </cell>
        </row>
        <row r="295">
          <cell r="A295">
            <v>37266</v>
          </cell>
        </row>
        <row r="296">
          <cell r="A296">
            <v>37267</v>
          </cell>
        </row>
        <row r="297">
          <cell r="A297">
            <v>37270</v>
          </cell>
        </row>
        <row r="298">
          <cell r="A298">
            <v>37271</v>
          </cell>
        </row>
        <row r="299">
          <cell r="A299">
            <v>37272</v>
          </cell>
        </row>
        <row r="300">
          <cell r="A300">
            <v>37273</v>
          </cell>
        </row>
        <row r="301">
          <cell r="A301">
            <v>37274</v>
          </cell>
        </row>
        <row r="302">
          <cell r="A302">
            <v>37277</v>
          </cell>
        </row>
        <row r="303">
          <cell r="A303">
            <v>37278</v>
          </cell>
        </row>
        <row r="304">
          <cell r="A304">
            <v>37279</v>
          </cell>
        </row>
        <row r="305">
          <cell r="A305">
            <v>37280</v>
          </cell>
        </row>
        <row r="306">
          <cell r="A306">
            <v>37281</v>
          </cell>
        </row>
        <row r="307">
          <cell r="A307">
            <v>37284</v>
          </cell>
        </row>
        <row r="308">
          <cell r="A308">
            <v>37285</v>
          </cell>
        </row>
        <row r="309">
          <cell r="A309">
            <v>37286</v>
          </cell>
        </row>
        <row r="310">
          <cell r="A310">
            <v>37287</v>
          </cell>
        </row>
        <row r="311">
          <cell r="A311">
            <v>37288</v>
          </cell>
        </row>
        <row r="312">
          <cell r="A312">
            <v>37291</v>
          </cell>
        </row>
        <row r="313">
          <cell r="A313">
            <v>37292</v>
          </cell>
        </row>
        <row r="314">
          <cell r="A314">
            <v>37293</v>
          </cell>
        </row>
        <row r="315">
          <cell r="A315">
            <v>37294</v>
          </cell>
        </row>
        <row r="316">
          <cell r="A316">
            <v>37295</v>
          </cell>
        </row>
        <row r="317">
          <cell r="A317">
            <v>37298</v>
          </cell>
        </row>
        <row r="318">
          <cell r="A318">
            <v>37299</v>
          </cell>
        </row>
        <row r="319">
          <cell r="A319">
            <v>37300</v>
          </cell>
        </row>
        <row r="320">
          <cell r="A320">
            <v>37301</v>
          </cell>
        </row>
        <row r="321">
          <cell r="A321">
            <v>37302</v>
          </cell>
        </row>
        <row r="322">
          <cell r="A322">
            <v>37305</v>
          </cell>
        </row>
        <row r="323">
          <cell r="A323">
            <v>37306</v>
          </cell>
        </row>
        <row r="324">
          <cell r="A324">
            <v>37307</v>
          </cell>
        </row>
        <row r="325">
          <cell r="A325">
            <v>37308</v>
          </cell>
        </row>
        <row r="326">
          <cell r="A326">
            <v>37309</v>
          </cell>
        </row>
        <row r="327">
          <cell r="A327">
            <v>37312</v>
          </cell>
        </row>
        <row r="328">
          <cell r="A328">
            <v>37313</v>
          </cell>
        </row>
        <row r="329">
          <cell r="A329">
            <v>37314</v>
          </cell>
        </row>
        <row r="330">
          <cell r="A330">
            <v>37315</v>
          </cell>
        </row>
        <row r="331">
          <cell r="A331">
            <v>37316</v>
          </cell>
        </row>
        <row r="332">
          <cell r="A332">
            <v>37319</v>
          </cell>
        </row>
        <row r="333">
          <cell r="A333">
            <v>37320</v>
          </cell>
        </row>
        <row r="334">
          <cell r="A334">
            <v>37321</v>
          </cell>
        </row>
        <row r="335">
          <cell r="A335">
            <v>37322</v>
          </cell>
        </row>
        <row r="336">
          <cell r="A336">
            <v>37323</v>
          </cell>
        </row>
        <row r="337">
          <cell r="A337">
            <v>37326</v>
          </cell>
        </row>
        <row r="338">
          <cell r="A338">
            <v>37327</v>
          </cell>
        </row>
        <row r="339">
          <cell r="A339">
            <v>37328</v>
          </cell>
        </row>
        <row r="340">
          <cell r="A340">
            <v>37329</v>
          </cell>
        </row>
        <row r="341">
          <cell r="A341">
            <v>37330</v>
          </cell>
        </row>
        <row r="342">
          <cell r="A342">
            <v>37333</v>
          </cell>
        </row>
        <row r="343">
          <cell r="A343">
            <v>37334</v>
          </cell>
        </row>
        <row r="344">
          <cell r="A344">
            <v>37335</v>
          </cell>
        </row>
        <row r="345">
          <cell r="A345">
            <v>37336</v>
          </cell>
        </row>
        <row r="346">
          <cell r="A346">
            <v>37337</v>
          </cell>
        </row>
        <row r="347">
          <cell r="A347">
            <v>37340</v>
          </cell>
        </row>
        <row r="348">
          <cell r="A348">
            <v>37341</v>
          </cell>
        </row>
        <row r="349">
          <cell r="A349">
            <v>37342</v>
          </cell>
        </row>
        <row r="350">
          <cell r="A350">
            <v>37343</v>
          </cell>
        </row>
        <row r="351">
          <cell r="A351">
            <v>37344</v>
          </cell>
        </row>
        <row r="352">
          <cell r="A352">
            <v>37347</v>
          </cell>
        </row>
        <row r="353">
          <cell r="A353">
            <v>37348</v>
          </cell>
        </row>
        <row r="354">
          <cell r="A354">
            <v>37349</v>
          </cell>
        </row>
        <row r="355">
          <cell r="A355">
            <v>37350</v>
          </cell>
        </row>
        <row r="356">
          <cell r="A356">
            <v>37351</v>
          </cell>
        </row>
        <row r="357">
          <cell r="A357">
            <v>37354</v>
          </cell>
        </row>
        <row r="358">
          <cell r="A358">
            <v>37355</v>
          </cell>
        </row>
        <row r="359">
          <cell r="A359">
            <v>37356</v>
          </cell>
        </row>
        <row r="360">
          <cell r="A360">
            <v>37357</v>
          </cell>
        </row>
        <row r="361">
          <cell r="A361">
            <v>37358</v>
          </cell>
        </row>
        <row r="362">
          <cell r="A362">
            <v>37361</v>
          </cell>
        </row>
        <row r="363">
          <cell r="A363">
            <v>37362</v>
          </cell>
        </row>
        <row r="364">
          <cell r="A364">
            <v>37363</v>
          </cell>
        </row>
        <row r="365">
          <cell r="A365">
            <v>37364</v>
          </cell>
        </row>
        <row r="366">
          <cell r="A366">
            <v>37365</v>
          </cell>
        </row>
        <row r="367">
          <cell r="A367">
            <v>37368</v>
          </cell>
        </row>
        <row r="368">
          <cell r="A368">
            <v>37369</v>
          </cell>
        </row>
        <row r="369">
          <cell r="A369">
            <v>37370</v>
          </cell>
        </row>
        <row r="370">
          <cell r="A370">
            <v>37371</v>
          </cell>
        </row>
        <row r="371">
          <cell r="A371">
            <v>37372</v>
          </cell>
        </row>
        <row r="372">
          <cell r="A372">
            <v>37375</v>
          </cell>
        </row>
        <row r="373">
          <cell r="A373">
            <v>37376</v>
          </cell>
        </row>
        <row r="374">
          <cell r="A374">
            <v>37377</v>
          </cell>
        </row>
        <row r="375">
          <cell r="A375">
            <v>37378</v>
          </cell>
        </row>
        <row r="376">
          <cell r="A376">
            <v>37379</v>
          </cell>
        </row>
        <row r="377">
          <cell r="A377">
            <v>37382</v>
          </cell>
        </row>
        <row r="378">
          <cell r="A378">
            <v>37383</v>
          </cell>
        </row>
        <row r="379">
          <cell r="A379">
            <v>37384</v>
          </cell>
        </row>
        <row r="380">
          <cell r="A380">
            <v>37385</v>
          </cell>
        </row>
        <row r="381">
          <cell r="A381">
            <v>37386</v>
          </cell>
        </row>
        <row r="382">
          <cell r="A382">
            <v>37389</v>
          </cell>
        </row>
        <row r="383">
          <cell r="A383">
            <v>37390</v>
          </cell>
        </row>
        <row r="384">
          <cell r="A384">
            <v>37391</v>
          </cell>
        </row>
        <row r="385">
          <cell r="A385">
            <v>37392</v>
          </cell>
        </row>
        <row r="386">
          <cell r="A386">
            <v>37393</v>
          </cell>
        </row>
        <row r="387">
          <cell r="A387">
            <v>37396</v>
          </cell>
        </row>
        <row r="388">
          <cell r="A388">
            <v>37397</v>
          </cell>
        </row>
        <row r="389">
          <cell r="A389">
            <v>37398</v>
          </cell>
        </row>
        <row r="390">
          <cell r="A390">
            <v>37399</v>
          </cell>
        </row>
        <row r="391">
          <cell r="A391">
            <v>37400</v>
          </cell>
        </row>
        <row r="392">
          <cell r="A392">
            <v>37403</v>
          </cell>
        </row>
        <row r="393">
          <cell r="A393">
            <v>37404</v>
          </cell>
        </row>
        <row r="394">
          <cell r="A394">
            <v>37405</v>
          </cell>
        </row>
        <row r="395">
          <cell r="A395">
            <v>37406</v>
          </cell>
        </row>
        <row r="396">
          <cell r="A396">
            <v>37407</v>
          </cell>
        </row>
        <row r="397">
          <cell r="A397">
            <v>37410</v>
          </cell>
        </row>
        <row r="398">
          <cell r="A398">
            <v>37411</v>
          </cell>
        </row>
        <row r="399">
          <cell r="A399">
            <v>37412</v>
          </cell>
        </row>
        <row r="400">
          <cell r="A400">
            <v>37413</v>
          </cell>
        </row>
        <row r="401">
          <cell r="A401">
            <v>37414</v>
          </cell>
        </row>
        <row r="402">
          <cell r="A402">
            <v>37417</v>
          </cell>
        </row>
        <row r="403">
          <cell r="A403">
            <v>37418</v>
          </cell>
        </row>
        <row r="404">
          <cell r="A404">
            <v>37419</v>
          </cell>
        </row>
        <row r="405">
          <cell r="A405">
            <v>37420</v>
          </cell>
        </row>
        <row r="406">
          <cell r="A406">
            <v>37421</v>
          </cell>
        </row>
        <row r="407">
          <cell r="A407">
            <v>37424</v>
          </cell>
        </row>
        <row r="408">
          <cell r="A408">
            <v>37425</v>
          </cell>
        </row>
        <row r="409">
          <cell r="A409">
            <v>37426</v>
          </cell>
        </row>
        <row r="410">
          <cell r="A410">
            <v>37427</v>
          </cell>
        </row>
        <row r="411">
          <cell r="A411">
            <v>37428</v>
          </cell>
        </row>
        <row r="412">
          <cell r="A412">
            <v>37431</v>
          </cell>
        </row>
        <row r="413">
          <cell r="A413">
            <v>37432</v>
          </cell>
        </row>
        <row r="414">
          <cell r="A414">
            <v>37433</v>
          </cell>
        </row>
        <row r="415">
          <cell r="A415">
            <v>37434</v>
          </cell>
        </row>
        <row r="416">
          <cell r="A416">
            <v>37435</v>
          </cell>
        </row>
        <row r="417">
          <cell r="A417">
            <v>37438</v>
          </cell>
        </row>
        <row r="418">
          <cell r="A418">
            <v>37439</v>
          </cell>
        </row>
        <row r="419">
          <cell r="A419">
            <v>37440</v>
          </cell>
        </row>
        <row r="420">
          <cell r="A420">
            <v>37441</v>
          </cell>
        </row>
        <row r="421">
          <cell r="A421">
            <v>37442</v>
          </cell>
        </row>
        <row r="422">
          <cell r="A422">
            <v>37445</v>
          </cell>
        </row>
        <row r="423">
          <cell r="A423">
            <v>37446</v>
          </cell>
        </row>
        <row r="424">
          <cell r="A424">
            <v>37447</v>
          </cell>
        </row>
        <row r="425">
          <cell r="A425">
            <v>37448</v>
          </cell>
        </row>
        <row r="426">
          <cell r="A426">
            <v>37449</v>
          </cell>
        </row>
        <row r="427">
          <cell r="A427">
            <v>37452</v>
          </cell>
        </row>
        <row r="428">
          <cell r="A428">
            <v>37453</v>
          </cell>
        </row>
        <row r="429">
          <cell r="A429">
            <v>37454</v>
          </cell>
        </row>
        <row r="430">
          <cell r="A430">
            <v>37455</v>
          </cell>
        </row>
        <row r="431">
          <cell r="A431">
            <v>37456</v>
          </cell>
        </row>
        <row r="432">
          <cell r="A432">
            <v>37459</v>
          </cell>
        </row>
        <row r="433">
          <cell r="A433">
            <v>37460</v>
          </cell>
        </row>
        <row r="434">
          <cell r="A434">
            <v>37461</v>
          </cell>
        </row>
        <row r="435">
          <cell r="A435">
            <v>37462</v>
          </cell>
        </row>
        <row r="436">
          <cell r="A436">
            <v>37463</v>
          </cell>
        </row>
        <row r="437">
          <cell r="A437">
            <v>37466</v>
          </cell>
        </row>
        <row r="438">
          <cell r="A438">
            <v>37467</v>
          </cell>
        </row>
        <row r="439">
          <cell r="A439">
            <v>37468</v>
          </cell>
        </row>
        <row r="440">
          <cell r="A440">
            <v>37469</v>
          </cell>
        </row>
        <row r="441">
          <cell r="A441">
            <v>37470</v>
          </cell>
        </row>
        <row r="442">
          <cell r="A442">
            <v>37473</v>
          </cell>
        </row>
        <row r="443">
          <cell r="A443">
            <v>37474</v>
          </cell>
        </row>
        <row r="444">
          <cell r="A444">
            <v>37475</v>
          </cell>
        </row>
        <row r="445">
          <cell r="A445">
            <v>37476</v>
          </cell>
        </row>
        <row r="446">
          <cell r="A446">
            <v>37477</v>
          </cell>
        </row>
        <row r="447">
          <cell r="A447">
            <v>37480</v>
          </cell>
        </row>
        <row r="448">
          <cell r="A448">
            <v>37481</v>
          </cell>
        </row>
        <row r="449">
          <cell r="A449">
            <v>37482</v>
          </cell>
        </row>
        <row r="450">
          <cell r="A450">
            <v>37483</v>
          </cell>
        </row>
        <row r="451">
          <cell r="A451">
            <v>37484</v>
          </cell>
        </row>
        <row r="452">
          <cell r="A452">
            <v>37487</v>
          </cell>
        </row>
        <row r="453">
          <cell r="A453">
            <v>37488</v>
          </cell>
        </row>
        <row r="454">
          <cell r="A454">
            <v>37489</v>
          </cell>
        </row>
        <row r="455">
          <cell r="A455">
            <v>37490</v>
          </cell>
        </row>
        <row r="456">
          <cell r="A456">
            <v>37491</v>
          </cell>
        </row>
        <row r="457">
          <cell r="A457">
            <v>37494</v>
          </cell>
        </row>
        <row r="458">
          <cell r="A458">
            <v>37495</v>
          </cell>
        </row>
        <row r="459">
          <cell r="A459">
            <v>37496</v>
          </cell>
        </row>
        <row r="460">
          <cell r="A460">
            <v>37497</v>
          </cell>
        </row>
        <row r="461">
          <cell r="A461">
            <v>37498</v>
          </cell>
        </row>
        <row r="462">
          <cell r="A462">
            <v>37501</v>
          </cell>
        </row>
        <row r="463">
          <cell r="A463">
            <v>37502</v>
          </cell>
        </row>
        <row r="464">
          <cell r="A464">
            <v>37503</v>
          </cell>
        </row>
        <row r="465">
          <cell r="A465">
            <v>37504</v>
          </cell>
        </row>
        <row r="466">
          <cell r="A466">
            <v>37505</v>
          </cell>
        </row>
        <row r="467">
          <cell r="A467">
            <v>37508</v>
          </cell>
        </row>
        <row r="468">
          <cell r="A468">
            <v>37509</v>
          </cell>
        </row>
        <row r="469">
          <cell r="A469">
            <v>37510</v>
          </cell>
        </row>
        <row r="470">
          <cell r="A470">
            <v>37511</v>
          </cell>
        </row>
        <row r="471">
          <cell r="A471">
            <v>37512</v>
          </cell>
        </row>
        <row r="472">
          <cell r="A472">
            <v>37515</v>
          </cell>
        </row>
        <row r="473">
          <cell r="A473">
            <v>37516</v>
          </cell>
        </row>
        <row r="474">
          <cell r="A474">
            <v>37517</v>
          </cell>
        </row>
        <row r="475">
          <cell r="A475">
            <v>37518</v>
          </cell>
        </row>
        <row r="476">
          <cell r="A476">
            <v>37519</v>
          </cell>
        </row>
        <row r="477">
          <cell r="A477">
            <v>37522</v>
          </cell>
        </row>
        <row r="478">
          <cell r="A478">
            <v>37523</v>
          </cell>
        </row>
        <row r="479">
          <cell r="A479">
            <v>37524</v>
          </cell>
        </row>
        <row r="480">
          <cell r="A480">
            <v>37525</v>
          </cell>
        </row>
        <row r="481">
          <cell r="A481">
            <v>37526</v>
          </cell>
        </row>
        <row r="482">
          <cell r="A482">
            <v>37529</v>
          </cell>
        </row>
        <row r="483">
          <cell r="A483">
            <v>37530</v>
          </cell>
        </row>
        <row r="484">
          <cell r="A484">
            <v>37531</v>
          </cell>
        </row>
        <row r="485">
          <cell r="A485">
            <v>37532</v>
          </cell>
        </row>
        <row r="486">
          <cell r="A486">
            <v>37533</v>
          </cell>
        </row>
        <row r="487">
          <cell r="A487">
            <v>37536</v>
          </cell>
        </row>
        <row r="488">
          <cell r="A488">
            <v>37537</v>
          </cell>
        </row>
        <row r="489">
          <cell r="A489">
            <v>37538</v>
          </cell>
        </row>
        <row r="490">
          <cell r="A490">
            <v>37539</v>
          </cell>
        </row>
        <row r="491">
          <cell r="A491">
            <v>37540</v>
          </cell>
        </row>
        <row r="492">
          <cell r="A492">
            <v>37543</v>
          </cell>
        </row>
        <row r="493">
          <cell r="A493">
            <v>37544</v>
          </cell>
        </row>
        <row r="494">
          <cell r="A494">
            <v>37545</v>
          </cell>
        </row>
        <row r="495">
          <cell r="A495">
            <v>37546</v>
          </cell>
        </row>
        <row r="496">
          <cell r="A496">
            <v>37547</v>
          </cell>
        </row>
        <row r="497">
          <cell r="A497">
            <v>37550</v>
          </cell>
        </row>
        <row r="498">
          <cell r="A498">
            <v>37551</v>
          </cell>
        </row>
        <row r="499">
          <cell r="A499">
            <v>37552</v>
          </cell>
        </row>
        <row r="500">
          <cell r="A500">
            <v>37553</v>
          </cell>
        </row>
        <row r="501">
          <cell r="A501">
            <v>37554</v>
          </cell>
        </row>
        <row r="502">
          <cell r="A502">
            <v>37557</v>
          </cell>
        </row>
        <row r="503">
          <cell r="A503">
            <v>37558</v>
          </cell>
        </row>
        <row r="504">
          <cell r="A504">
            <v>37559</v>
          </cell>
        </row>
        <row r="505">
          <cell r="A505">
            <v>37560</v>
          </cell>
        </row>
        <row r="506">
          <cell r="A506">
            <v>37561</v>
          </cell>
        </row>
        <row r="507">
          <cell r="A507">
            <v>37564</v>
          </cell>
        </row>
        <row r="508">
          <cell r="A508">
            <v>37565</v>
          </cell>
        </row>
        <row r="509">
          <cell r="A509">
            <v>37566</v>
          </cell>
        </row>
        <row r="510">
          <cell r="A510">
            <v>37567</v>
          </cell>
        </row>
        <row r="511">
          <cell r="A511">
            <v>37568</v>
          </cell>
        </row>
        <row r="512">
          <cell r="A512">
            <v>37571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ctric"/>
      <sheetName val="Deprate"/>
      <sheetName val="Controls"/>
      <sheetName val="Reserve"/>
      <sheetName val="Reserve - Prod (by vint)"/>
    </sheetNames>
    <sheetDataSet>
      <sheetData sheetId="0"/>
      <sheetData sheetId="1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 t="str">
            <v xml:space="preserve">311.00 41           </v>
          </cell>
          <cell r="B2">
            <v>46022</v>
          </cell>
          <cell r="C2">
            <v>90</v>
          </cell>
          <cell r="D2" t="str">
            <v xml:space="preserve">   R2</v>
          </cell>
          <cell r="E2">
            <v>-12</v>
          </cell>
          <cell r="F2">
            <v>9209467.8399999999</v>
          </cell>
          <cell r="G2">
            <v>5369107.8200000003</v>
          </cell>
          <cell r="H2">
            <v>4945496</v>
          </cell>
          <cell r="I2">
            <v>541769</v>
          </cell>
          <cell r="J2">
            <v>5.88</v>
          </cell>
          <cell r="K2">
            <v>9.1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58.3</v>
          </cell>
          <cell r="P2">
            <v>27.3</v>
          </cell>
          <cell r="Q2">
            <v>6650779</v>
          </cell>
          <cell r="R2">
            <v>400940</v>
          </cell>
          <cell r="S2">
            <v>4.3499999999999996</v>
          </cell>
        </row>
        <row r="3">
          <cell r="A3" t="str">
            <v xml:space="preserve">311.00 42           </v>
          </cell>
          <cell r="B3">
            <v>46022</v>
          </cell>
          <cell r="C3">
            <v>90</v>
          </cell>
          <cell r="D3" t="str">
            <v xml:space="preserve">   R2</v>
          </cell>
          <cell r="E3">
            <v>-12</v>
          </cell>
          <cell r="F3">
            <v>4336957.28</v>
          </cell>
          <cell r="G3">
            <v>1063478.6000000001</v>
          </cell>
          <cell r="H3">
            <v>3793914</v>
          </cell>
          <cell r="I3">
            <v>413933</v>
          </cell>
          <cell r="J3">
            <v>9.5399999999999991</v>
          </cell>
          <cell r="K3">
            <v>9.1999999999999993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24.5</v>
          </cell>
          <cell r="P3">
            <v>14.1</v>
          </cell>
          <cell r="Q3">
            <v>2349811</v>
          </cell>
          <cell r="R3">
            <v>273250</v>
          </cell>
          <cell r="S3">
            <v>6.3</v>
          </cell>
        </row>
        <row r="4">
          <cell r="A4" t="str">
            <v xml:space="preserve">311.00 43           </v>
          </cell>
          <cell r="B4">
            <v>49490</v>
          </cell>
          <cell r="C4">
            <v>90</v>
          </cell>
          <cell r="D4" t="str">
            <v xml:space="preserve">   R2</v>
          </cell>
          <cell r="E4">
            <v>-13</v>
          </cell>
          <cell r="F4">
            <v>29664979.16</v>
          </cell>
          <cell r="G4">
            <v>21454594.690000001</v>
          </cell>
          <cell r="H4">
            <v>12066832</v>
          </cell>
          <cell r="I4">
            <v>666220</v>
          </cell>
          <cell r="J4">
            <v>2.25</v>
          </cell>
          <cell r="K4">
            <v>18.100000000000001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72.3</v>
          </cell>
          <cell r="P4">
            <v>30.6</v>
          </cell>
          <cell r="Q4">
            <v>20166988</v>
          </cell>
          <cell r="R4">
            <v>738423</v>
          </cell>
          <cell r="S4">
            <v>2.4900000000000002</v>
          </cell>
        </row>
        <row r="5">
          <cell r="A5" t="str">
            <v xml:space="preserve">311.00 44           </v>
          </cell>
          <cell r="B5">
            <v>49490</v>
          </cell>
          <cell r="C5">
            <v>90</v>
          </cell>
          <cell r="D5" t="str">
            <v xml:space="preserve">   R2</v>
          </cell>
          <cell r="E5">
            <v>-13</v>
          </cell>
          <cell r="F5">
            <v>27862834.57</v>
          </cell>
          <cell r="G5">
            <v>19334080.890000001</v>
          </cell>
          <cell r="H5">
            <v>12150922</v>
          </cell>
          <cell r="I5">
            <v>669654</v>
          </cell>
          <cell r="J5">
            <v>2.4</v>
          </cell>
          <cell r="K5">
            <v>18.100000000000001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69.400000000000006</v>
          </cell>
          <cell r="P5">
            <v>28.8</v>
          </cell>
          <cell r="Q5">
            <v>18488671</v>
          </cell>
          <cell r="R5">
            <v>715123</v>
          </cell>
          <cell r="S5">
            <v>2.57</v>
          </cell>
        </row>
        <row r="6">
          <cell r="A6" t="str">
            <v xml:space="preserve">311.00 45           </v>
          </cell>
          <cell r="B6">
            <v>46022</v>
          </cell>
          <cell r="C6">
            <v>90</v>
          </cell>
          <cell r="D6" t="str">
            <v xml:space="preserve">   R2</v>
          </cell>
          <cell r="E6">
            <v>-12</v>
          </cell>
          <cell r="F6">
            <v>30934199.879999999</v>
          </cell>
          <cell r="G6">
            <v>26913190.699999999</v>
          </cell>
          <cell r="H6">
            <v>7733113</v>
          </cell>
          <cell r="I6">
            <v>851260</v>
          </cell>
          <cell r="J6">
            <v>2.75</v>
          </cell>
          <cell r="K6">
            <v>9.1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87</v>
          </cell>
          <cell r="P6">
            <v>35.5</v>
          </cell>
          <cell r="Q6">
            <v>27075578</v>
          </cell>
          <cell r="R6">
            <v>833830</v>
          </cell>
          <cell r="S6">
            <v>2.7</v>
          </cell>
        </row>
        <row r="7">
          <cell r="A7" t="str">
            <v xml:space="preserve">311.00 47           </v>
          </cell>
          <cell r="B7">
            <v>49490</v>
          </cell>
          <cell r="C7">
            <v>90</v>
          </cell>
          <cell r="D7" t="str">
            <v xml:space="preserve">   R2</v>
          </cell>
          <cell r="E7">
            <v>-13</v>
          </cell>
          <cell r="F7">
            <v>70065640.599999994</v>
          </cell>
          <cell r="G7">
            <v>52568883.729999997</v>
          </cell>
          <cell r="H7">
            <v>26605290</v>
          </cell>
          <cell r="I7">
            <v>1471709</v>
          </cell>
          <cell r="J7">
            <v>2.1</v>
          </cell>
          <cell r="K7">
            <v>18.100000000000001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75</v>
          </cell>
          <cell r="P7">
            <v>31.4</v>
          </cell>
          <cell r="Q7">
            <v>49063763</v>
          </cell>
          <cell r="R7">
            <v>1664647</v>
          </cell>
          <cell r="S7">
            <v>2.38</v>
          </cell>
        </row>
        <row r="8">
          <cell r="A8" t="str">
            <v xml:space="preserve">311.00 71           </v>
          </cell>
          <cell r="B8">
            <v>52047</v>
          </cell>
          <cell r="C8">
            <v>90</v>
          </cell>
          <cell r="D8" t="str">
            <v xml:space="preserve">   R2</v>
          </cell>
          <cell r="E8">
            <v>-5</v>
          </cell>
          <cell r="F8">
            <v>403636</v>
          </cell>
          <cell r="G8">
            <v>8557.1200000000008</v>
          </cell>
          <cell r="H8">
            <v>415261</v>
          </cell>
          <cell r="I8">
            <v>16597</v>
          </cell>
          <cell r="J8">
            <v>4.1100000000000003</v>
          </cell>
          <cell r="K8">
            <v>25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2.1</v>
          </cell>
          <cell r="P8">
            <v>12.2</v>
          </cell>
          <cell r="Q8">
            <v>135431</v>
          </cell>
          <cell r="R8">
            <v>11528</v>
          </cell>
          <cell r="S8">
            <v>2.86</v>
          </cell>
        </row>
        <row r="9">
          <cell r="A9" t="str">
            <v xml:space="preserve">311.00 72           </v>
          </cell>
          <cell r="B9">
            <v>52778</v>
          </cell>
          <cell r="C9">
            <v>90</v>
          </cell>
          <cell r="D9" t="str">
            <v xml:space="preserve">   R2</v>
          </cell>
          <cell r="E9">
            <v>-5</v>
          </cell>
          <cell r="F9">
            <v>2131451.9700000002</v>
          </cell>
          <cell r="G9">
            <v>1475543.82</v>
          </cell>
          <cell r="H9">
            <v>762481</v>
          </cell>
          <cell r="I9">
            <v>28273</v>
          </cell>
          <cell r="J9">
            <v>1.33</v>
          </cell>
          <cell r="K9">
            <v>27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69.2</v>
          </cell>
          <cell r="P9">
            <v>9</v>
          </cell>
          <cell r="Q9">
            <v>542187</v>
          </cell>
          <cell r="R9">
            <v>62894</v>
          </cell>
          <cell r="S9">
            <v>2.95</v>
          </cell>
        </row>
        <row r="10">
          <cell r="A10" t="str">
            <v xml:space="preserve">311.00 74           </v>
          </cell>
          <cell r="B10">
            <v>53873</v>
          </cell>
          <cell r="C10">
            <v>90</v>
          </cell>
          <cell r="D10" t="str">
            <v xml:space="preserve">   R2</v>
          </cell>
          <cell r="E10">
            <v>-5</v>
          </cell>
          <cell r="F10">
            <v>458042</v>
          </cell>
          <cell r="G10">
            <v>117385.54</v>
          </cell>
          <cell r="H10">
            <v>363559</v>
          </cell>
          <cell r="I10">
            <v>12208</v>
          </cell>
          <cell r="J10">
            <v>2.67</v>
          </cell>
          <cell r="K10">
            <v>29.8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25.6</v>
          </cell>
          <cell r="P10">
            <v>8.1999999999999993</v>
          </cell>
          <cell r="Q10">
            <v>100936</v>
          </cell>
          <cell r="R10">
            <v>12745</v>
          </cell>
          <cell r="S10">
            <v>2.78</v>
          </cell>
        </row>
        <row r="11">
          <cell r="A11" t="str">
            <v xml:space="preserve">311.00 75           </v>
          </cell>
          <cell r="B11">
            <v>48760</v>
          </cell>
          <cell r="C11">
            <v>90</v>
          </cell>
          <cell r="D11" t="str">
            <v xml:space="preserve">   R2</v>
          </cell>
          <cell r="E11">
            <v>-5</v>
          </cell>
          <cell r="F11">
            <v>1492711.69</v>
          </cell>
          <cell r="G11">
            <v>1197365.06</v>
          </cell>
          <cell r="H11">
            <v>369982</v>
          </cell>
          <cell r="I11">
            <v>22408</v>
          </cell>
          <cell r="J11">
            <v>1.5</v>
          </cell>
          <cell r="K11">
            <v>16.5</v>
          </cell>
          <cell r="L11" t="str">
            <v xml:space="preserve">               </v>
          </cell>
          <cell r="M11" t="str">
            <v xml:space="preserve">               </v>
          </cell>
          <cell r="N11" t="str">
            <v xml:space="preserve">               </v>
          </cell>
          <cell r="O11">
            <v>80.2</v>
          </cell>
          <cell r="P11">
            <v>8.1</v>
          </cell>
          <cell r="Q11">
            <v>508406</v>
          </cell>
          <cell r="R11">
            <v>64090</v>
          </cell>
          <cell r="S11">
            <v>4.29</v>
          </cell>
        </row>
        <row r="12">
          <cell r="A12" t="str">
            <v xml:space="preserve">311.00 97           </v>
          </cell>
          <cell r="B12">
            <v>49125</v>
          </cell>
          <cell r="C12">
            <v>90</v>
          </cell>
          <cell r="D12" t="str">
            <v xml:space="preserve">   R2</v>
          </cell>
          <cell r="E12">
            <v>-5</v>
          </cell>
          <cell r="F12">
            <v>571513.38</v>
          </cell>
          <cell r="G12">
            <v>367245.85</v>
          </cell>
          <cell r="H12">
            <v>232843</v>
          </cell>
          <cell r="I12">
            <v>13296</v>
          </cell>
          <cell r="J12">
            <v>2.33</v>
          </cell>
          <cell r="K12">
            <v>17.5</v>
          </cell>
          <cell r="L12" t="str">
            <v xml:space="preserve">               </v>
          </cell>
          <cell r="M12" t="str">
            <v xml:space="preserve">               </v>
          </cell>
          <cell r="N12" t="str">
            <v xml:space="preserve">               </v>
          </cell>
          <cell r="O12">
            <v>64.3</v>
          </cell>
          <cell r="P12">
            <v>4.0999999999999996</v>
          </cell>
          <cell r="Q12">
            <v>112294</v>
          </cell>
          <cell r="R12">
            <v>27829</v>
          </cell>
          <cell r="S12">
            <v>4.87</v>
          </cell>
        </row>
        <row r="13">
          <cell r="A13" t="str">
            <v xml:space="preserve">312.00 41           </v>
          </cell>
          <cell r="B13">
            <v>46022</v>
          </cell>
          <cell r="C13">
            <v>75</v>
          </cell>
          <cell r="D13" t="str">
            <v xml:space="preserve">   S0</v>
          </cell>
          <cell r="E13">
            <v>-12</v>
          </cell>
          <cell r="F13">
            <v>88145747.640000001</v>
          </cell>
          <cell r="G13">
            <v>42279305.32</v>
          </cell>
          <cell r="H13">
            <v>56443932</v>
          </cell>
          <cell r="I13">
            <v>6246137</v>
          </cell>
          <cell r="J13">
            <v>7.09</v>
          </cell>
          <cell r="K13">
            <v>9</v>
          </cell>
          <cell r="L13" t="str">
            <v xml:space="preserve">               </v>
          </cell>
          <cell r="M13" t="str">
            <v xml:space="preserve">               </v>
          </cell>
          <cell r="N13" t="str">
            <v xml:space="preserve">               </v>
          </cell>
          <cell r="O13">
            <v>48</v>
          </cell>
          <cell r="P13">
            <v>20.7</v>
          </cell>
          <cell r="Q13">
            <v>55295210</v>
          </cell>
          <cell r="R13">
            <v>4790539</v>
          </cell>
          <cell r="S13">
            <v>5.43</v>
          </cell>
        </row>
        <row r="14">
          <cell r="A14" t="str">
            <v xml:space="preserve">312.00 42           </v>
          </cell>
          <cell r="B14">
            <v>46022</v>
          </cell>
          <cell r="C14">
            <v>75</v>
          </cell>
          <cell r="D14" t="str">
            <v xml:space="preserve">   S0</v>
          </cell>
          <cell r="E14">
            <v>-12</v>
          </cell>
          <cell r="F14">
            <v>88368523.219999999</v>
          </cell>
          <cell r="G14">
            <v>36998691.5</v>
          </cell>
          <cell r="H14">
            <v>61974055</v>
          </cell>
          <cell r="I14">
            <v>6850645</v>
          </cell>
          <cell r="J14">
            <v>7.75</v>
          </cell>
          <cell r="K14">
            <v>9</v>
          </cell>
          <cell r="L14" t="str">
            <v xml:space="preserve">               </v>
          </cell>
          <cell r="M14" t="str">
            <v xml:space="preserve">               </v>
          </cell>
          <cell r="N14" t="str">
            <v xml:space="preserve">               </v>
          </cell>
          <cell r="O14">
            <v>41.9</v>
          </cell>
          <cell r="P14">
            <v>18.5</v>
          </cell>
          <cell r="Q14">
            <v>52374450</v>
          </cell>
          <cell r="R14">
            <v>5131348</v>
          </cell>
          <cell r="S14">
            <v>5.81</v>
          </cell>
        </row>
        <row r="15">
          <cell r="A15" t="str">
            <v xml:space="preserve">312.00 43           </v>
          </cell>
          <cell r="B15">
            <v>49490</v>
          </cell>
          <cell r="C15">
            <v>75</v>
          </cell>
          <cell r="D15" t="str">
            <v xml:space="preserve">   S0</v>
          </cell>
          <cell r="E15">
            <v>-12</v>
          </cell>
          <cell r="F15">
            <v>137645881.58000001</v>
          </cell>
          <cell r="G15">
            <v>88664394.599999994</v>
          </cell>
          <cell r="H15">
            <v>65498993</v>
          </cell>
          <cell r="I15">
            <v>3728844</v>
          </cell>
          <cell r="J15">
            <v>2.71</v>
          </cell>
          <cell r="K15">
            <v>17.600000000000001</v>
          </cell>
          <cell r="L15" t="str">
            <v xml:space="preserve">               </v>
          </cell>
          <cell r="M15" t="str">
            <v xml:space="preserve">               </v>
          </cell>
          <cell r="N15" t="str">
            <v xml:space="preserve">               </v>
          </cell>
          <cell r="O15">
            <v>64.400000000000006</v>
          </cell>
          <cell r="P15">
            <v>26.3</v>
          </cell>
          <cell r="Q15">
            <v>82086559</v>
          </cell>
          <cell r="R15">
            <v>4109370</v>
          </cell>
          <cell r="S15">
            <v>2.99</v>
          </cell>
        </row>
        <row r="16">
          <cell r="A16" t="str">
            <v xml:space="preserve">312.00 44           </v>
          </cell>
          <cell r="B16">
            <v>49490</v>
          </cell>
          <cell r="C16">
            <v>75</v>
          </cell>
          <cell r="D16" t="str">
            <v xml:space="preserve">   S0</v>
          </cell>
          <cell r="E16">
            <v>-12</v>
          </cell>
          <cell r="F16">
            <v>126930413.23</v>
          </cell>
          <cell r="G16">
            <v>74762985.319999993</v>
          </cell>
          <cell r="H16">
            <v>67399077</v>
          </cell>
          <cell r="I16">
            <v>3825428</v>
          </cell>
          <cell r="J16">
            <v>3.01</v>
          </cell>
          <cell r="K16">
            <v>17.600000000000001</v>
          </cell>
          <cell r="L16" t="str">
            <v xml:space="preserve">               </v>
          </cell>
          <cell r="M16" t="str">
            <v xml:space="preserve">               </v>
          </cell>
          <cell r="N16" t="str">
            <v xml:space="preserve">               </v>
          </cell>
          <cell r="O16">
            <v>58.9</v>
          </cell>
          <cell r="P16">
            <v>24.3</v>
          </cell>
          <cell r="Q16">
            <v>72613068</v>
          </cell>
          <cell r="R16">
            <v>3946122</v>
          </cell>
          <cell r="S16">
            <v>3.11</v>
          </cell>
        </row>
        <row r="17">
          <cell r="A17" t="str">
            <v xml:space="preserve">312.00 45           </v>
          </cell>
          <cell r="B17">
            <v>46022</v>
          </cell>
          <cell r="C17">
            <v>75</v>
          </cell>
          <cell r="D17" t="str">
            <v xml:space="preserve">   S0</v>
          </cell>
          <cell r="E17">
            <v>-12</v>
          </cell>
          <cell r="F17">
            <v>6043572.0999999996</v>
          </cell>
          <cell r="G17">
            <v>5184006.7300000004</v>
          </cell>
          <cell r="H17">
            <v>1584794</v>
          </cell>
          <cell r="I17">
            <v>179222</v>
          </cell>
          <cell r="J17">
            <v>2.97</v>
          </cell>
          <cell r="K17">
            <v>8.8000000000000007</v>
          </cell>
          <cell r="L17" t="str">
            <v xml:space="preserve">               </v>
          </cell>
          <cell r="M17" t="str">
            <v xml:space="preserve">               </v>
          </cell>
          <cell r="N17" t="str">
            <v xml:space="preserve">               </v>
          </cell>
          <cell r="O17">
            <v>85.8</v>
          </cell>
          <cell r="P17">
            <v>38.799999999999997</v>
          </cell>
          <cell r="Q17">
            <v>5364029</v>
          </cell>
          <cell r="R17">
            <v>158886</v>
          </cell>
          <cell r="S17">
            <v>2.63</v>
          </cell>
        </row>
        <row r="18">
          <cell r="A18" t="str">
            <v xml:space="preserve">312.00 47           </v>
          </cell>
          <cell r="B18">
            <v>49490</v>
          </cell>
          <cell r="C18">
            <v>75</v>
          </cell>
          <cell r="D18" t="str">
            <v xml:space="preserve">   S0</v>
          </cell>
          <cell r="E18">
            <v>-12</v>
          </cell>
          <cell r="F18">
            <v>15254041.73</v>
          </cell>
          <cell r="G18">
            <v>10094597.470000001</v>
          </cell>
          <cell r="H18">
            <v>6989929</v>
          </cell>
          <cell r="I18">
            <v>404976</v>
          </cell>
          <cell r="J18">
            <v>2.65</v>
          </cell>
          <cell r="K18">
            <v>17.3</v>
          </cell>
          <cell r="L18" t="str">
            <v xml:space="preserve">               </v>
          </cell>
          <cell r="M18" t="str">
            <v xml:space="preserve">               </v>
          </cell>
          <cell r="N18" t="str">
            <v xml:space="preserve">               </v>
          </cell>
          <cell r="O18">
            <v>66.2</v>
          </cell>
          <cell r="P18">
            <v>30.8</v>
          </cell>
          <cell r="Q18">
            <v>10442054</v>
          </cell>
          <cell r="R18">
            <v>384573</v>
          </cell>
          <cell r="S18">
            <v>2.52</v>
          </cell>
        </row>
        <row r="19">
          <cell r="A19" t="str">
            <v xml:space="preserve">312.00 60           </v>
          </cell>
          <cell r="B19">
            <v>48760</v>
          </cell>
          <cell r="C19">
            <v>75</v>
          </cell>
          <cell r="D19" t="str">
            <v xml:space="preserve">   S0</v>
          </cell>
          <cell r="E19">
            <v>-5</v>
          </cell>
          <cell r="F19">
            <v>42923481.280000001</v>
          </cell>
          <cell r="G19">
            <v>34057590.030000001</v>
          </cell>
          <cell r="H19">
            <v>11012065</v>
          </cell>
          <cell r="I19">
            <v>689589</v>
          </cell>
          <cell r="J19">
            <v>1.61</v>
          </cell>
          <cell r="K19">
            <v>16</v>
          </cell>
          <cell r="L19" t="str">
            <v xml:space="preserve">               </v>
          </cell>
          <cell r="M19" t="str">
            <v xml:space="preserve">               </v>
          </cell>
          <cell r="N19" t="str">
            <v xml:space="preserve">               </v>
          </cell>
          <cell r="O19">
            <v>79.3</v>
          </cell>
          <cell r="P19">
            <v>16.100000000000001</v>
          </cell>
          <cell r="Q19">
            <v>21846851</v>
          </cell>
          <cell r="R19">
            <v>1454709</v>
          </cell>
          <cell r="S19">
            <v>3.39</v>
          </cell>
        </row>
        <row r="20">
          <cell r="A20" t="str">
            <v xml:space="preserve">312.00 71           </v>
          </cell>
          <cell r="B20">
            <v>52047</v>
          </cell>
          <cell r="C20">
            <v>75</v>
          </cell>
          <cell r="D20" t="str">
            <v xml:space="preserve">   S0</v>
          </cell>
          <cell r="E20">
            <v>-5</v>
          </cell>
          <cell r="F20">
            <v>18138531.280000001</v>
          </cell>
          <cell r="G20">
            <v>7308605.0700000003</v>
          </cell>
          <cell r="H20">
            <v>11736853</v>
          </cell>
          <cell r="I20">
            <v>489745</v>
          </cell>
          <cell r="J20">
            <v>2.7</v>
          </cell>
          <cell r="K20">
            <v>24</v>
          </cell>
          <cell r="L20" t="str">
            <v xml:space="preserve">               </v>
          </cell>
          <cell r="M20" t="str">
            <v xml:space="preserve">               </v>
          </cell>
          <cell r="N20" t="str">
            <v xml:space="preserve">               </v>
          </cell>
          <cell r="O20">
            <v>40.299999999999997</v>
          </cell>
          <cell r="P20">
            <v>12.2</v>
          </cell>
          <cell r="Q20">
            <v>6143948</v>
          </cell>
          <cell r="R20">
            <v>538035</v>
          </cell>
          <cell r="S20">
            <v>2.97</v>
          </cell>
        </row>
        <row r="21">
          <cell r="A21" t="str">
            <v xml:space="preserve">312.00 72           </v>
          </cell>
          <cell r="B21">
            <v>52778</v>
          </cell>
          <cell r="C21">
            <v>75</v>
          </cell>
          <cell r="D21" t="str">
            <v xml:space="preserve">   S0</v>
          </cell>
          <cell r="E21">
            <v>-5</v>
          </cell>
          <cell r="F21">
            <v>86173649.709999993</v>
          </cell>
          <cell r="G21">
            <v>66841916.810000002</v>
          </cell>
          <cell r="H21">
            <v>23640415</v>
          </cell>
          <cell r="I21">
            <v>914220</v>
          </cell>
          <cell r="J21">
            <v>1.06</v>
          </cell>
          <cell r="K21">
            <v>25.9</v>
          </cell>
          <cell r="L21" t="str">
            <v xml:space="preserve">               </v>
          </cell>
          <cell r="M21" t="str">
            <v xml:space="preserve">               </v>
          </cell>
          <cell r="N21" t="str">
            <v xml:space="preserve">               </v>
          </cell>
          <cell r="O21">
            <v>77.599999999999994</v>
          </cell>
          <cell r="P21">
            <v>9.1999999999999993</v>
          </cell>
          <cell r="Q21">
            <v>22846712</v>
          </cell>
          <cell r="R21">
            <v>2617482</v>
          </cell>
          <cell r="S21">
            <v>3.04</v>
          </cell>
        </row>
        <row r="22">
          <cell r="A22" t="str">
            <v xml:space="preserve">312.00 74           </v>
          </cell>
          <cell r="B22">
            <v>53873</v>
          </cell>
          <cell r="C22">
            <v>75</v>
          </cell>
          <cell r="D22" t="str">
            <v xml:space="preserve">   S0</v>
          </cell>
          <cell r="E22">
            <v>-5</v>
          </cell>
          <cell r="F22">
            <v>26297846.77</v>
          </cell>
          <cell r="G22">
            <v>3059103.69</v>
          </cell>
          <cell r="H22">
            <v>24553635</v>
          </cell>
          <cell r="I22">
            <v>860987</v>
          </cell>
          <cell r="J22">
            <v>3.27</v>
          </cell>
          <cell r="K22">
            <v>28.5</v>
          </cell>
          <cell r="L22" t="str">
            <v xml:space="preserve">               </v>
          </cell>
          <cell r="M22" t="str">
            <v xml:space="preserve">               </v>
          </cell>
          <cell r="N22" t="str">
            <v xml:space="preserve">               </v>
          </cell>
          <cell r="O22">
            <v>11.6</v>
          </cell>
          <cell r="P22">
            <v>7.5</v>
          </cell>
          <cell r="Q22">
            <v>5463024</v>
          </cell>
          <cell r="R22">
            <v>777224</v>
          </cell>
          <cell r="S22">
            <v>2.96</v>
          </cell>
        </row>
        <row r="23">
          <cell r="A23" t="str">
            <v xml:space="preserve">312.00 75           </v>
          </cell>
          <cell r="B23">
            <v>48760</v>
          </cell>
          <cell r="C23">
            <v>75</v>
          </cell>
          <cell r="D23" t="str">
            <v xml:space="preserve">   S0</v>
          </cell>
          <cell r="E23">
            <v>-5</v>
          </cell>
          <cell r="F23">
            <v>15704258.640000001</v>
          </cell>
          <cell r="G23">
            <v>13938346.76</v>
          </cell>
          <cell r="H23">
            <v>2551125</v>
          </cell>
          <cell r="I23">
            <v>157672</v>
          </cell>
          <cell r="J23">
            <v>1</v>
          </cell>
          <cell r="K23">
            <v>16.2</v>
          </cell>
          <cell r="L23" t="str">
            <v xml:space="preserve">               </v>
          </cell>
          <cell r="M23" t="str">
            <v xml:space="preserve">               </v>
          </cell>
          <cell r="N23" t="str">
            <v xml:space="preserve">               </v>
          </cell>
          <cell r="O23">
            <v>88.8</v>
          </cell>
          <cell r="P23">
            <v>8.1999999999999993</v>
          </cell>
          <cell r="Q23">
            <v>5446472</v>
          </cell>
          <cell r="R23">
            <v>682664</v>
          </cell>
          <cell r="S23">
            <v>4.3499999999999996</v>
          </cell>
        </row>
        <row r="24">
          <cell r="A24" t="str">
            <v xml:space="preserve">312.00 97           </v>
          </cell>
          <cell r="B24">
            <v>49125</v>
          </cell>
          <cell r="C24">
            <v>75</v>
          </cell>
          <cell r="D24" t="str">
            <v xml:space="preserve">   S0</v>
          </cell>
          <cell r="E24">
            <v>-5</v>
          </cell>
          <cell r="F24">
            <v>44686467.799999997</v>
          </cell>
          <cell r="G24">
            <v>30590588.719999999</v>
          </cell>
          <cell r="H24">
            <v>16330202</v>
          </cell>
          <cell r="I24">
            <v>947227</v>
          </cell>
          <cell r="J24">
            <v>2.12</v>
          </cell>
          <cell r="K24">
            <v>17.2</v>
          </cell>
          <cell r="L24" t="str">
            <v xml:space="preserve">               </v>
          </cell>
          <cell r="M24" t="str">
            <v xml:space="preserve">               </v>
          </cell>
          <cell r="N24" t="str">
            <v xml:space="preserve">               </v>
          </cell>
          <cell r="O24">
            <v>68.5</v>
          </cell>
          <cell r="P24">
            <v>4.2</v>
          </cell>
          <cell r="Q24">
            <v>9138763</v>
          </cell>
          <cell r="R24">
            <v>2191201</v>
          </cell>
          <cell r="S24">
            <v>4.9000000000000004</v>
          </cell>
        </row>
        <row r="25">
          <cell r="A25" t="str">
            <v xml:space="preserve">314.00 41           </v>
          </cell>
          <cell r="B25">
            <v>46022</v>
          </cell>
          <cell r="C25">
            <v>45</v>
          </cell>
          <cell r="D25" t="str">
            <v xml:space="preserve"> R1.5</v>
          </cell>
          <cell r="E25">
            <v>-11</v>
          </cell>
          <cell r="F25">
            <v>28781740.460000001</v>
          </cell>
          <cell r="G25">
            <v>9901631.0199999996</v>
          </cell>
          <cell r="H25">
            <v>22046101</v>
          </cell>
          <cell r="I25">
            <v>2519619</v>
          </cell>
          <cell r="J25">
            <v>8.75</v>
          </cell>
          <cell r="K25">
            <v>8.6999999999999993</v>
          </cell>
          <cell r="L25" t="str">
            <v xml:space="preserve">               </v>
          </cell>
          <cell r="M25" t="str">
            <v xml:space="preserve">               </v>
          </cell>
          <cell r="N25" t="str">
            <v xml:space="preserve">               </v>
          </cell>
          <cell r="O25">
            <v>34.4</v>
          </cell>
          <cell r="P25">
            <v>16.5</v>
          </cell>
          <cell r="Q25">
            <v>16661516</v>
          </cell>
          <cell r="R25">
            <v>1725919</v>
          </cell>
          <cell r="S25">
            <v>6</v>
          </cell>
        </row>
        <row r="26">
          <cell r="A26" t="str">
            <v xml:space="preserve">314.00 42           </v>
          </cell>
          <cell r="B26">
            <v>46022</v>
          </cell>
          <cell r="C26">
            <v>45</v>
          </cell>
          <cell r="D26" t="str">
            <v xml:space="preserve"> R1.5</v>
          </cell>
          <cell r="E26">
            <v>-11</v>
          </cell>
          <cell r="F26">
            <v>34145118.659999996</v>
          </cell>
          <cell r="G26">
            <v>12039662.810000001</v>
          </cell>
          <cell r="H26">
            <v>25861419</v>
          </cell>
          <cell r="I26">
            <v>2946710</v>
          </cell>
          <cell r="J26">
            <v>8.6300000000000008</v>
          </cell>
          <cell r="K26">
            <v>8.8000000000000007</v>
          </cell>
          <cell r="L26" t="str">
            <v xml:space="preserve">               </v>
          </cell>
          <cell r="M26" t="str">
            <v xml:space="preserve">               </v>
          </cell>
          <cell r="N26" t="str">
            <v xml:space="preserve">               </v>
          </cell>
          <cell r="O26">
            <v>35.299999999999997</v>
          </cell>
          <cell r="P26">
            <v>15.7</v>
          </cell>
          <cell r="Q26">
            <v>19882037</v>
          </cell>
          <cell r="R26">
            <v>2031562</v>
          </cell>
          <cell r="S26">
            <v>5.95</v>
          </cell>
        </row>
        <row r="27">
          <cell r="A27" t="str">
            <v xml:space="preserve">314.00 43           </v>
          </cell>
          <cell r="B27">
            <v>49490</v>
          </cell>
          <cell r="C27">
            <v>45</v>
          </cell>
          <cell r="D27" t="str">
            <v xml:space="preserve"> R1.5</v>
          </cell>
          <cell r="E27">
            <v>-10</v>
          </cell>
          <cell r="F27">
            <v>42228337.039999999</v>
          </cell>
          <cell r="G27">
            <v>15440101.08</v>
          </cell>
          <cell r="H27">
            <v>31011070</v>
          </cell>
          <cell r="I27">
            <v>1919620</v>
          </cell>
          <cell r="J27">
            <v>4.55</v>
          </cell>
          <cell r="K27">
            <v>16.2</v>
          </cell>
          <cell r="L27" t="str">
            <v xml:space="preserve">               </v>
          </cell>
          <cell r="M27" t="str">
            <v xml:space="preserve">               </v>
          </cell>
          <cell r="N27" t="str">
            <v xml:space="preserve">               </v>
          </cell>
          <cell r="O27">
            <v>36.6</v>
          </cell>
          <cell r="P27">
            <v>21.5</v>
          </cell>
          <cell r="Q27">
            <v>22105557</v>
          </cell>
          <cell r="R27">
            <v>1488042</v>
          </cell>
          <cell r="S27">
            <v>3.52</v>
          </cell>
        </row>
        <row r="28">
          <cell r="A28" t="str">
            <v xml:space="preserve">314.00 44           </v>
          </cell>
          <cell r="B28">
            <v>49490</v>
          </cell>
          <cell r="C28">
            <v>45</v>
          </cell>
          <cell r="D28" t="str">
            <v xml:space="preserve"> R1.5</v>
          </cell>
          <cell r="E28">
            <v>-10</v>
          </cell>
          <cell r="F28">
            <v>39133170.240000002</v>
          </cell>
          <cell r="G28">
            <v>15579408.57</v>
          </cell>
          <cell r="H28">
            <v>27467079</v>
          </cell>
          <cell r="I28">
            <v>1672938</v>
          </cell>
          <cell r="J28">
            <v>4.2699999999999996</v>
          </cell>
          <cell r="K28">
            <v>16.399999999999999</v>
          </cell>
          <cell r="L28" t="str">
            <v xml:space="preserve">               </v>
          </cell>
          <cell r="M28" t="str">
            <v xml:space="preserve">               </v>
          </cell>
          <cell r="N28" t="str">
            <v xml:space="preserve">               </v>
          </cell>
          <cell r="O28">
            <v>39.799999999999997</v>
          </cell>
          <cell r="P28">
            <v>20</v>
          </cell>
          <cell r="Q28">
            <v>19677171</v>
          </cell>
          <cell r="R28">
            <v>1413332</v>
          </cell>
          <cell r="S28">
            <v>3.61</v>
          </cell>
        </row>
        <row r="29">
          <cell r="A29" t="str">
            <v xml:space="preserve">314.00 45           </v>
          </cell>
          <cell r="B29">
            <v>46022</v>
          </cell>
          <cell r="C29">
            <v>45</v>
          </cell>
          <cell r="D29" t="str">
            <v xml:space="preserve"> R1.5</v>
          </cell>
          <cell r="E29">
            <v>-10</v>
          </cell>
          <cell r="F29">
            <v>3813725.5</v>
          </cell>
          <cell r="G29">
            <v>3575881.91</v>
          </cell>
          <cell r="H29">
            <v>619216</v>
          </cell>
          <cell r="I29">
            <v>76638</v>
          </cell>
          <cell r="J29">
            <v>2.0099999999999998</v>
          </cell>
          <cell r="K29">
            <v>8.1</v>
          </cell>
          <cell r="L29" t="str">
            <v xml:space="preserve">               </v>
          </cell>
          <cell r="M29" t="str">
            <v xml:space="preserve">               </v>
          </cell>
          <cell r="N29" t="str">
            <v xml:space="preserve">               </v>
          </cell>
          <cell r="O29">
            <v>93.8</v>
          </cell>
          <cell r="P29">
            <v>38.299999999999997</v>
          </cell>
          <cell r="Q29">
            <v>3307521</v>
          </cell>
          <cell r="R29">
            <v>109896</v>
          </cell>
          <cell r="S29">
            <v>2.88</v>
          </cell>
        </row>
        <row r="30">
          <cell r="A30" t="str">
            <v xml:space="preserve">314.00 60           </v>
          </cell>
          <cell r="B30">
            <v>48760</v>
          </cell>
          <cell r="C30">
            <v>45</v>
          </cell>
          <cell r="D30" t="str">
            <v xml:space="preserve"> R1.5</v>
          </cell>
          <cell r="E30">
            <v>-5</v>
          </cell>
          <cell r="F30">
            <v>20710885.199999999</v>
          </cell>
          <cell r="G30">
            <v>16987715.850000001</v>
          </cell>
          <cell r="H30">
            <v>4758714</v>
          </cell>
          <cell r="I30">
            <v>309829</v>
          </cell>
          <cell r="J30">
            <v>1.5</v>
          </cell>
          <cell r="K30">
            <v>15.4</v>
          </cell>
          <cell r="L30" t="str">
            <v xml:space="preserve">               </v>
          </cell>
          <cell r="M30" t="str">
            <v xml:space="preserve">               </v>
          </cell>
          <cell r="N30" t="str">
            <v xml:space="preserve">               </v>
          </cell>
          <cell r="O30">
            <v>82</v>
          </cell>
          <cell r="P30">
            <v>16</v>
          </cell>
          <cell r="Q30">
            <v>10361245</v>
          </cell>
          <cell r="R30">
            <v>741284</v>
          </cell>
          <cell r="S30">
            <v>3.58</v>
          </cell>
        </row>
        <row r="31">
          <cell r="A31" t="str">
            <v xml:space="preserve">314.00 71           </v>
          </cell>
          <cell r="B31">
            <v>52047</v>
          </cell>
          <cell r="C31">
            <v>45</v>
          </cell>
          <cell r="D31" t="str">
            <v xml:space="preserve"> R1.5</v>
          </cell>
          <cell r="E31">
            <v>-5</v>
          </cell>
          <cell r="F31">
            <v>15800824.039999999</v>
          </cell>
          <cell r="G31">
            <v>6391663.0700000003</v>
          </cell>
          <cell r="H31">
            <v>10199202</v>
          </cell>
          <cell r="I31">
            <v>452092</v>
          </cell>
          <cell r="J31">
            <v>2.86</v>
          </cell>
          <cell r="K31">
            <v>22.6</v>
          </cell>
          <cell r="L31" t="str">
            <v xml:space="preserve">               </v>
          </cell>
          <cell r="M31" t="str">
            <v xml:space="preserve">               </v>
          </cell>
          <cell r="N31" t="str">
            <v xml:space="preserve">               </v>
          </cell>
          <cell r="O31">
            <v>40.5</v>
          </cell>
          <cell r="P31">
            <v>12.2</v>
          </cell>
          <cell r="Q31">
            <v>5272743</v>
          </cell>
          <cell r="R31">
            <v>501044</v>
          </cell>
          <cell r="S31">
            <v>3.17</v>
          </cell>
        </row>
        <row r="32">
          <cell r="A32" t="str">
            <v xml:space="preserve">314.00 72           </v>
          </cell>
          <cell r="B32">
            <v>52778</v>
          </cell>
          <cell r="C32">
            <v>45</v>
          </cell>
          <cell r="D32" t="str">
            <v xml:space="preserve"> R1.5</v>
          </cell>
          <cell r="E32">
            <v>-5</v>
          </cell>
          <cell r="F32">
            <v>89524456.269999996</v>
          </cell>
          <cell r="G32">
            <v>69143032.489999995</v>
          </cell>
          <cell r="H32">
            <v>24857647</v>
          </cell>
          <cell r="I32">
            <v>1016648</v>
          </cell>
          <cell r="J32">
            <v>1.1399999999999999</v>
          </cell>
          <cell r="K32">
            <v>24.5</v>
          </cell>
          <cell r="L32" t="str">
            <v xml:space="preserve">               </v>
          </cell>
          <cell r="M32" t="str">
            <v xml:space="preserve">               </v>
          </cell>
          <cell r="N32" t="str">
            <v xml:space="preserve">               </v>
          </cell>
          <cell r="O32">
            <v>77.2</v>
          </cell>
          <cell r="P32">
            <v>9.1</v>
          </cell>
          <cell r="Q32">
            <v>22932359</v>
          </cell>
          <cell r="R32">
            <v>2912882</v>
          </cell>
          <cell r="S32">
            <v>3.25</v>
          </cell>
        </row>
        <row r="33">
          <cell r="A33" t="str">
            <v xml:space="preserve">314.00 74           </v>
          </cell>
          <cell r="B33">
            <v>53873</v>
          </cell>
          <cell r="C33">
            <v>45</v>
          </cell>
          <cell r="D33" t="str">
            <v xml:space="preserve"> R1.5</v>
          </cell>
          <cell r="E33">
            <v>-5</v>
          </cell>
          <cell r="F33">
            <v>24647469.629999999</v>
          </cell>
          <cell r="G33">
            <v>6463275.29</v>
          </cell>
          <cell r="H33">
            <v>19416568</v>
          </cell>
          <cell r="I33">
            <v>728552</v>
          </cell>
          <cell r="J33">
            <v>2.96</v>
          </cell>
          <cell r="K33">
            <v>26.7</v>
          </cell>
          <cell r="L33" t="str">
            <v xml:space="preserve">               </v>
          </cell>
          <cell r="M33" t="str">
            <v xml:space="preserve">               </v>
          </cell>
          <cell r="N33" t="str">
            <v xml:space="preserve">               </v>
          </cell>
          <cell r="O33">
            <v>26.2</v>
          </cell>
          <cell r="P33">
            <v>8.1999999999999993</v>
          </cell>
          <cell r="Q33">
            <v>5399464</v>
          </cell>
          <cell r="R33">
            <v>769506</v>
          </cell>
          <cell r="S33">
            <v>3.12</v>
          </cell>
        </row>
        <row r="34">
          <cell r="A34" t="str">
            <v xml:space="preserve">314.00 75           </v>
          </cell>
          <cell r="B34">
            <v>48760</v>
          </cell>
          <cell r="C34">
            <v>45</v>
          </cell>
          <cell r="D34" t="str">
            <v xml:space="preserve"> R1.5</v>
          </cell>
          <cell r="E34">
            <v>-5</v>
          </cell>
          <cell r="F34">
            <v>22032534.57</v>
          </cell>
          <cell r="G34">
            <v>17817477.420000002</v>
          </cell>
          <cell r="H34">
            <v>5316684</v>
          </cell>
          <cell r="I34">
            <v>336528</v>
          </cell>
          <cell r="J34">
            <v>1.53</v>
          </cell>
          <cell r="K34">
            <v>15.8</v>
          </cell>
          <cell r="L34" t="str">
            <v xml:space="preserve">               </v>
          </cell>
          <cell r="M34" t="str">
            <v xml:space="preserve">               </v>
          </cell>
          <cell r="N34" t="str">
            <v xml:space="preserve">               </v>
          </cell>
          <cell r="O34">
            <v>80.900000000000006</v>
          </cell>
          <cell r="P34">
            <v>7.9</v>
          </cell>
          <cell r="Q34">
            <v>7183797</v>
          </cell>
          <cell r="R34">
            <v>1011153</v>
          </cell>
          <cell r="S34">
            <v>4.59</v>
          </cell>
        </row>
        <row r="35">
          <cell r="A35" t="str">
            <v xml:space="preserve">314.00 97           </v>
          </cell>
          <cell r="B35">
            <v>49125</v>
          </cell>
          <cell r="C35">
            <v>45</v>
          </cell>
          <cell r="D35" t="str">
            <v xml:space="preserve"> R1.5</v>
          </cell>
          <cell r="E35">
            <v>-5</v>
          </cell>
          <cell r="F35">
            <v>18176144.670000002</v>
          </cell>
          <cell r="G35">
            <v>11698599.039999999</v>
          </cell>
          <cell r="H35">
            <v>7386353</v>
          </cell>
          <cell r="I35">
            <v>439610</v>
          </cell>
          <cell r="J35">
            <v>2.42</v>
          </cell>
          <cell r="K35">
            <v>16.8</v>
          </cell>
          <cell r="L35" t="str">
            <v xml:space="preserve">               </v>
          </cell>
          <cell r="M35" t="str">
            <v xml:space="preserve">               </v>
          </cell>
          <cell r="N35" t="str">
            <v xml:space="preserve">               </v>
          </cell>
          <cell r="O35">
            <v>64.400000000000006</v>
          </cell>
          <cell r="P35">
            <v>4.2</v>
          </cell>
          <cell r="Q35">
            <v>3579371</v>
          </cell>
          <cell r="R35">
            <v>923131</v>
          </cell>
          <cell r="S35">
            <v>5.08</v>
          </cell>
        </row>
        <row r="36">
          <cell r="A36" t="str">
            <v xml:space="preserve">315.00 41           </v>
          </cell>
          <cell r="B36">
            <v>46022</v>
          </cell>
          <cell r="C36">
            <v>60</v>
          </cell>
          <cell r="D36" t="str">
            <v xml:space="preserve">   S2</v>
          </cell>
          <cell r="E36">
            <v>-11</v>
          </cell>
          <cell r="F36">
            <v>7465362.6200000001</v>
          </cell>
          <cell r="G36">
            <v>4686399.93</v>
          </cell>
          <cell r="H36">
            <v>3600153</v>
          </cell>
          <cell r="I36">
            <v>405035</v>
          </cell>
          <cell r="J36">
            <v>5.43</v>
          </cell>
          <cell r="K36">
            <v>8.9</v>
          </cell>
          <cell r="L36" t="str">
            <v xml:space="preserve">               </v>
          </cell>
          <cell r="M36" t="str">
            <v xml:space="preserve">               </v>
          </cell>
          <cell r="N36" t="str">
            <v xml:space="preserve">               </v>
          </cell>
          <cell r="O36">
            <v>62.8</v>
          </cell>
          <cell r="P36">
            <v>29.9</v>
          </cell>
          <cell r="Q36">
            <v>5290780</v>
          </cell>
          <cell r="R36">
            <v>334535</v>
          </cell>
          <cell r="S36">
            <v>4.4800000000000004</v>
          </cell>
        </row>
        <row r="37">
          <cell r="A37" t="str">
            <v xml:space="preserve">315.00 42           </v>
          </cell>
          <cell r="B37">
            <v>46022</v>
          </cell>
          <cell r="C37">
            <v>60</v>
          </cell>
          <cell r="D37" t="str">
            <v xml:space="preserve">   S2</v>
          </cell>
          <cell r="E37">
            <v>-11</v>
          </cell>
          <cell r="F37">
            <v>4167725.42</v>
          </cell>
          <cell r="G37">
            <v>1460587.68</v>
          </cell>
          <cell r="H37">
            <v>3165588</v>
          </cell>
          <cell r="I37">
            <v>352461</v>
          </cell>
          <cell r="J37">
            <v>8.4600000000000009</v>
          </cell>
          <cell r="K37">
            <v>9</v>
          </cell>
          <cell r="L37" t="str">
            <v xml:space="preserve">               </v>
          </cell>
          <cell r="M37" t="str">
            <v xml:space="preserve">               </v>
          </cell>
          <cell r="N37" t="str">
            <v xml:space="preserve">               </v>
          </cell>
          <cell r="O37">
            <v>35</v>
          </cell>
          <cell r="P37">
            <v>21</v>
          </cell>
          <cell r="Q37">
            <v>2553509</v>
          </cell>
          <cell r="R37">
            <v>227835</v>
          </cell>
          <cell r="S37">
            <v>5.47</v>
          </cell>
        </row>
        <row r="38">
          <cell r="A38" t="str">
            <v xml:space="preserve">315.00 43           </v>
          </cell>
          <cell r="B38">
            <v>49490</v>
          </cell>
          <cell r="C38">
            <v>60</v>
          </cell>
          <cell r="D38" t="str">
            <v xml:space="preserve">   S2</v>
          </cell>
          <cell r="E38">
            <v>-10</v>
          </cell>
          <cell r="F38">
            <v>6769581.5</v>
          </cell>
          <cell r="G38">
            <v>4484209.88</v>
          </cell>
          <cell r="H38">
            <v>2962330</v>
          </cell>
          <cell r="I38">
            <v>175611</v>
          </cell>
          <cell r="J38">
            <v>2.59</v>
          </cell>
          <cell r="K38">
            <v>16.899999999999999</v>
          </cell>
          <cell r="L38" t="str">
            <v xml:space="preserve">               </v>
          </cell>
          <cell r="M38" t="str">
            <v xml:space="preserve">               </v>
          </cell>
          <cell r="N38" t="str">
            <v xml:space="preserve">               </v>
          </cell>
          <cell r="O38">
            <v>66.2</v>
          </cell>
          <cell r="P38">
            <v>29.7</v>
          </cell>
          <cell r="Q38">
            <v>4511051</v>
          </cell>
          <cell r="R38">
            <v>173782</v>
          </cell>
          <cell r="S38">
            <v>2.57</v>
          </cell>
        </row>
        <row r="39">
          <cell r="A39" t="str">
            <v xml:space="preserve">315.00 44           </v>
          </cell>
          <cell r="B39">
            <v>49490</v>
          </cell>
          <cell r="C39">
            <v>60</v>
          </cell>
          <cell r="D39" t="str">
            <v xml:space="preserve">   S2</v>
          </cell>
          <cell r="E39">
            <v>-11</v>
          </cell>
          <cell r="F39">
            <v>6474413.5999999996</v>
          </cell>
          <cell r="G39">
            <v>3767316.75</v>
          </cell>
          <cell r="H39">
            <v>3419282</v>
          </cell>
          <cell r="I39">
            <v>197994</v>
          </cell>
          <cell r="J39">
            <v>3.06</v>
          </cell>
          <cell r="K39">
            <v>17.3</v>
          </cell>
          <cell r="L39" t="str">
            <v xml:space="preserve">               </v>
          </cell>
          <cell r="M39" t="str">
            <v xml:space="preserve">               </v>
          </cell>
          <cell r="N39" t="str">
            <v xml:space="preserve">               </v>
          </cell>
          <cell r="O39">
            <v>58.2</v>
          </cell>
          <cell r="P39">
            <v>26.1</v>
          </cell>
          <cell r="Q39">
            <v>3976793</v>
          </cell>
          <cell r="R39">
            <v>185702</v>
          </cell>
          <cell r="S39">
            <v>2.87</v>
          </cell>
        </row>
        <row r="40">
          <cell r="A40" t="str">
            <v xml:space="preserve">315.00 45           </v>
          </cell>
          <cell r="B40">
            <v>46022</v>
          </cell>
          <cell r="C40">
            <v>60</v>
          </cell>
          <cell r="D40" t="str">
            <v xml:space="preserve">   S2</v>
          </cell>
          <cell r="E40">
            <v>-10</v>
          </cell>
          <cell r="F40">
            <v>2272860.64</v>
          </cell>
          <cell r="G40">
            <v>1998202.47</v>
          </cell>
          <cell r="H40">
            <v>501944</v>
          </cell>
          <cell r="I40">
            <v>58744</v>
          </cell>
          <cell r="J40">
            <v>2.58</v>
          </cell>
          <cell r="K40">
            <v>8.5</v>
          </cell>
          <cell r="L40" t="str">
            <v xml:space="preserve">               </v>
          </cell>
          <cell r="M40" t="str">
            <v xml:space="preserve">               </v>
          </cell>
          <cell r="N40" t="str">
            <v xml:space="preserve">               </v>
          </cell>
          <cell r="O40">
            <v>87.9</v>
          </cell>
          <cell r="P40">
            <v>39.4</v>
          </cell>
          <cell r="Q40">
            <v>2025890</v>
          </cell>
          <cell r="R40">
            <v>55516</v>
          </cell>
          <cell r="S40">
            <v>2.44</v>
          </cell>
        </row>
        <row r="41">
          <cell r="A41" t="str">
            <v xml:space="preserve">315.00 47           </v>
          </cell>
          <cell r="B41">
            <v>49490</v>
          </cell>
          <cell r="C41">
            <v>60</v>
          </cell>
          <cell r="D41" t="str">
            <v xml:space="preserve">   S2</v>
          </cell>
          <cell r="E41">
            <v>-10</v>
          </cell>
          <cell r="F41">
            <v>7639006.2400000002</v>
          </cell>
          <cell r="G41">
            <v>5452900.6699999999</v>
          </cell>
          <cell r="H41">
            <v>2950006</v>
          </cell>
          <cell r="I41">
            <v>176897</v>
          </cell>
          <cell r="J41">
            <v>2.3199999999999998</v>
          </cell>
          <cell r="K41">
            <v>16.7</v>
          </cell>
          <cell r="L41" t="str">
            <v xml:space="preserve">               </v>
          </cell>
          <cell r="M41" t="str">
            <v xml:space="preserve">               </v>
          </cell>
          <cell r="N41" t="str">
            <v xml:space="preserve">               </v>
          </cell>
          <cell r="O41">
            <v>71.400000000000006</v>
          </cell>
          <cell r="P41">
            <v>30.9</v>
          </cell>
          <cell r="Q41">
            <v>5364330</v>
          </cell>
          <cell r="R41">
            <v>182228</v>
          </cell>
          <cell r="S41">
            <v>2.39</v>
          </cell>
        </row>
        <row r="42">
          <cell r="A42" t="str">
            <v xml:space="preserve">315.00 60           </v>
          </cell>
          <cell r="B42">
            <v>48760</v>
          </cell>
          <cell r="C42">
            <v>60</v>
          </cell>
          <cell r="D42" t="str">
            <v xml:space="preserve">   S2</v>
          </cell>
          <cell r="E42">
            <v>0</v>
          </cell>
          <cell r="F42">
            <v>1678558.68</v>
          </cell>
          <cell r="G42">
            <v>1328205.7</v>
          </cell>
          <cell r="H42">
            <v>350353</v>
          </cell>
          <cell r="I42">
            <v>21481</v>
          </cell>
          <cell r="J42">
            <v>1.28</v>
          </cell>
          <cell r="K42">
            <v>16.3</v>
          </cell>
          <cell r="L42" t="str">
            <v xml:space="preserve">               </v>
          </cell>
          <cell r="M42" t="str">
            <v xml:space="preserve">               </v>
          </cell>
          <cell r="N42" t="str">
            <v xml:space="preserve">               </v>
          </cell>
          <cell r="O42">
            <v>79.099999999999994</v>
          </cell>
          <cell r="P42">
            <v>16.2</v>
          </cell>
          <cell r="Q42">
            <v>835402</v>
          </cell>
          <cell r="R42">
            <v>51700</v>
          </cell>
          <cell r="S42">
            <v>3.08</v>
          </cell>
        </row>
        <row r="43">
          <cell r="A43" t="str">
            <v xml:space="preserve">315.00 71           </v>
          </cell>
          <cell r="B43">
            <v>52047</v>
          </cell>
          <cell r="C43">
            <v>60</v>
          </cell>
          <cell r="D43" t="str">
            <v xml:space="preserve">   S2</v>
          </cell>
          <cell r="E43">
            <v>0</v>
          </cell>
          <cell r="F43">
            <v>962486.71</v>
          </cell>
          <cell r="G43">
            <v>358861.47</v>
          </cell>
          <cell r="H43">
            <v>603625</v>
          </cell>
          <cell r="I43">
            <v>24389</v>
          </cell>
          <cell r="J43">
            <v>2.5299999999999998</v>
          </cell>
          <cell r="K43">
            <v>24.7</v>
          </cell>
          <cell r="L43" t="str">
            <v xml:space="preserve">               </v>
          </cell>
          <cell r="M43" t="str">
            <v xml:space="preserve">               </v>
          </cell>
          <cell r="N43" t="str">
            <v xml:space="preserve">               </v>
          </cell>
          <cell r="O43">
            <v>37.299999999999997</v>
          </cell>
          <cell r="P43">
            <v>12.2</v>
          </cell>
          <cell r="Q43">
            <v>317967</v>
          </cell>
          <cell r="R43">
            <v>26083</v>
          </cell>
          <cell r="S43">
            <v>2.71</v>
          </cell>
        </row>
        <row r="44">
          <cell r="A44" t="str">
            <v xml:space="preserve">315.00 72           </v>
          </cell>
          <cell r="B44">
            <v>52778</v>
          </cell>
          <cell r="C44">
            <v>60</v>
          </cell>
          <cell r="D44" t="str">
            <v xml:space="preserve">   S2</v>
          </cell>
          <cell r="E44">
            <v>0</v>
          </cell>
          <cell r="F44">
            <v>7300879</v>
          </cell>
          <cell r="G44">
            <v>5714399.6299999999</v>
          </cell>
          <cell r="H44">
            <v>1586479</v>
          </cell>
          <cell r="I44">
            <v>59087</v>
          </cell>
          <cell r="J44">
            <v>0.81</v>
          </cell>
          <cell r="K44">
            <v>26.8</v>
          </cell>
          <cell r="L44" t="str">
            <v xml:space="preserve">               </v>
          </cell>
          <cell r="M44" t="str">
            <v xml:space="preserve">               </v>
          </cell>
          <cell r="N44" t="str">
            <v xml:space="preserve">               </v>
          </cell>
          <cell r="O44">
            <v>78.3</v>
          </cell>
          <cell r="P44">
            <v>9.1999999999999993</v>
          </cell>
          <cell r="Q44">
            <v>1869244</v>
          </cell>
          <cell r="R44">
            <v>202234</v>
          </cell>
          <cell r="S44">
            <v>2.77</v>
          </cell>
        </row>
        <row r="45">
          <cell r="A45" t="str">
            <v xml:space="preserve">315.00 74           </v>
          </cell>
          <cell r="B45">
            <v>53873</v>
          </cell>
          <cell r="C45">
            <v>60</v>
          </cell>
          <cell r="D45" t="str">
            <v xml:space="preserve">   S2</v>
          </cell>
          <cell r="E45">
            <v>0</v>
          </cell>
          <cell r="F45">
            <v>2199936</v>
          </cell>
          <cell r="G45">
            <v>586806.03</v>
          </cell>
          <cell r="H45">
            <v>1613130</v>
          </cell>
          <cell r="I45">
            <v>54516</v>
          </cell>
          <cell r="J45">
            <v>2.48</v>
          </cell>
          <cell r="K45">
            <v>29.6</v>
          </cell>
          <cell r="L45" t="str">
            <v xml:space="preserve">               </v>
          </cell>
          <cell r="M45" t="str">
            <v xml:space="preserve">               </v>
          </cell>
          <cell r="N45" t="str">
            <v xml:space="preserve">               </v>
          </cell>
          <cell r="O45">
            <v>26.7</v>
          </cell>
          <cell r="P45">
            <v>8.1999999999999993</v>
          </cell>
          <cell r="Q45">
            <v>479190</v>
          </cell>
          <cell r="R45">
            <v>58078</v>
          </cell>
          <cell r="S45">
            <v>2.64</v>
          </cell>
        </row>
        <row r="46">
          <cell r="A46" t="str">
            <v xml:space="preserve">315.00 75           </v>
          </cell>
          <cell r="B46">
            <v>48760</v>
          </cell>
          <cell r="C46">
            <v>60</v>
          </cell>
          <cell r="D46" t="str">
            <v xml:space="preserve">   S2</v>
          </cell>
          <cell r="E46">
            <v>0</v>
          </cell>
          <cell r="F46">
            <v>670281.89</v>
          </cell>
          <cell r="G46">
            <v>579011.38</v>
          </cell>
          <cell r="H46">
            <v>91271</v>
          </cell>
          <cell r="I46">
            <v>5491</v>
          </cell>
          <cell r="J46">
            <v>0.82</v>
          </cell>
          <cell r="K46">
            <v>16.600000000000001</v>
          </cell>
          <cell r="L46" t="str">
            <v xml:space="preserve">               </v>
          </cell>
          <cell r="M46" t="str">
            <v xml:space="preserve">               </v>
          </cell>
          <cell r="N46" t="str">
            <v xml:space="preserve">               </v>
          </cell>
          <cell r="O46">
            <v>86.4</v>
          </cell>
          <cell r="P46">
            <v>8.1999999999999993</v>
          </cell>
          <cell r="Q46">
            <v>221076</v>
          </cell>
          <cell r="R46">
            <v>27019</v>
          </cell>
          <cell r="S46">
            <v>4.03</v>
          </cell>
        </row>
        <row r="47">
          <cell r="A47" t="str">
            <v xml:space="preserve">315.00 97           </v>
          </cell>
          <cell r="B47">
            <v>49125</v>
          </cell>
          <cell r="C47">
            <v>60</v>
          </cell>
          <cell r="D47" t="str">
            <v xml:space="preserve">   S2</v>
          </cell>
          <cell r="E47">
            <v>0</v>
          </cell>
          <cell r="F47">
            <v>1279531</v>
          </cell>
          <cell r="G47">
            <v>862621.84</v>
          </cell>
          <cell r="H47">
            <v>416909</v>
          </cell>
          <cell r="I47">
            <v>23581</v>
          </cell>
          <cell r="J47">
            <v>1.84</v>
          </cell>
          <cell r="K47">
            <v>17.7</v>
          </cell>
          <cell r="L47" t="str">
            <v xml:space="preserve">               </v>
          </cell>
          <cell r="M47" t="str">
            <v xml:space="preserve">               </v>
          </cell>
          <cell r="N47" t="str">
            <v xml:space="preserve">               </v>
          </cell>
          <cell r="O47">
            <v>67.400000000000006</v>
          </cell>
          <cell r="P47">
            <v>4.2</v>
          </cell>
          <cell r="Q47">
            <v>247973</v>
          </cell>
          <cell r="R47">
            <v>58347</v>
          </cell>
          <cell r="S47">
            <v>4.5599999999999996</v>
          </cell>
        </row>
        <row r="48">
          <cell r="A48" t="str">
            <v xml:space="preserve">316.00 41           </v>
          </cell>
          <cell r="B48">
            <v>46022</v>
          </cell>
          <cell r="C48">
            <v>50</v>
          </cell>
          <cell r="D48" t="str">
            <v xml:space="preserve"> R1.5</v>
          </cell>
          <cell r="E48">
            <v>-11</v>
          </cell>
          <cell r="F48">
            <v>946611.59</v>
          </cell>
          <cell r="G48">
            <v>373568.68</v>
          </cell>
          <cell r="H48">
            <v>677170</v>
          </cell>
          <cell r="I48">
            <v>75581</v>
          </cell>
          <cell r="J48">
            <v>7.98</v>
          </cell>
          <cell r="K48">
            <v>9</v>
          </cell>
          <cell r="L48" t="str">
            <v xml:space="preserve">               </v>
          </cell>
          <cell r="M48" t="str">
            <v xml:space="preserve">               </v>
          </cell>
          <cell r="N48" t="str">
            <v xml:space="preserve">               </v>
          </cell>
          <cell r="O48">
            <v>39.5</v>
          </cell>
          <cell r="P48">
            <v>13.1</v>
          </cell>
          <cell r="Q48">
            <v>542444</v>
          </cell>
          <cell r="R48">
            <v>56597</v>
          </cell>
          <cell r="S48">
            <v>5.98</v>
          </cell>
        </row>
        <row r="49">
          <cell r="A49" t="str">
            <v xml:space="preserve">316.00 42           </v>
          </cell>
          <cell r="B49">
            <v>46022</v>
          </cell>
          <cell r="C49">
            <v>50</v>
          </cell>
          <cell r="D49" t="str">
            <v xml:space="preserve"> R1.5</v>
          </cell>
          <cell r="E49">
            <v>-11</v>
          </cell>
          <cell r="F49">
            <v>1075704.3200000001</v>
          </cell>
          <cell r="G49">
            <v>483996.02</v>
          </cell>
          <cell r="H49">
            <v>710036</v>
          </cell>
          <cell r="I49">
            <v>79792</v>
          </cell>
          <cell r="J49">
            <v>7.42</v>
          </cell>
          <cell r="K49">
            <v>8.9</v>
          </cell>
          <cell r="L49" t="str">
            <v xml:space="preserve">               </v>
          </cell>
          <cell r="M49" t="str">
            <v xml:space="preserve">               </v>
          </cell>
          <cell r="N49" t="str">
            <v xml:space="preserve">               </v>
          </cell>
          <cell r="O49">
            <v>45</v>
          </cell>
          <cell r="P49">
            <v>16.5</v>
          </cell>
          <cell r="Q49">
            <v>652964</v>
          </cell>
          <cell r="R49">
            <v>60521</v>
          </cell>
          <cell r="S49">
            <v>5.63</v>
          </cell>
        </row>
        <row r="50">
          <cell r="A50" t="str">
            <v xml:space="preserve">316.00 43           </v>
          </cell>
          <cell r="B50">
            <v>49490</v>
          </cell>
          <cell r="C50">
            <v>50</v>
          </cell>
          <cell r="D50" t="str">
            <v xml:space="preserve"> R1.5</v>
          </cell>
          <cell r="E50">
            <v>-11</v>
          </cell>
          <cell r="F50">
            <v>1043990.99</v>
          </cell>
          <cell r="G50">
            <v>378123.11</v>
          </cell>
          <cell r="H50">
            <v>780707</v>
          </cell>
          <cell r="I50">
            <v>45212</v>
          </cell>
          <cell r="J50">
            <v>4.33</v>
          </cell>
          <cell r="K50">
            <v>17.3</v>
          </cell>
          <cell r="L50" t="str">
            <v xml:space="preserve">               </v>
          </cell>
          <cell r="M50" t="str">
            <v xml:space="preserve">               </v>
          </cell>
          <cell r="N50" t="str">
            <v xml:space="preserve">               </v>
          </cell>
          <cell r="O50">
            <v>36.200000000000003</v>
          </cell>
          <cell r="P50">
            <v>15.3</v>
          </cell>
          <cell r="Q50">
            <v>432820</v>
          </cell>
          <cell r="R50">
            <v>41897</v>
          </cell>
          <cell r="S50">
            <v>4.01</v>
          </cell>
        </row>
        <row r="51">
          <cell r="A51" t="str">
            <v xml:space="preserve">316.00 44           </v>
          </cell>
          <cell r="B51">
            <v>49490</v>
          </cell>
          <cell r="C51">
            <v>50</v>
          </cell>
          <cell r="D51" t="str">
            <v xml:space="preserve"> R1.5</v>
          </cell>
          <cell r="E51">
            <v>-11</v>
          </cell>
          <cell r="F51">
            <v>1165681.21</v>
          </cell>
          <cell r="G51">
            <v>420604.1</v>
          </cell>
          <cell r="H51">
            <v>873302</v>
          </cell>
          <cell r="I51">
            <v>50848</v>
          </cell>
          <cell r="J51">
            <v>4.3600000000000003</v>
          </cell>
          <cell r="K51">
            <v>17.2</v>
          </cell>
          <cell r="L51" t="str">
            <v xml:space="preserve">               </v>
          </cell>
          <cell r="M51" t="str">
            <v xml:space="preserve">               </v>
          </cell>
          <cell r="N51" t="str">
            <v xml:space="preserve">               </v>
          </cell>
          <cell r="O51">
            <v>36.1</v>
          </cell>
          <cell r="P51">
            <v>16.600000000000001</v>
          </cell>
          <cell r="Q51">
            <v>513748</v>
          </cell>
          <cell r="R51">
            <v>45241</v>
          </cell>
          <cell r="S51">
            <v>3.88</v>
          </cell>
        </row>
        <row r="52">
          <cell r="A52" t="str">
            <v xml:space="preserve">316.00 45           </v>
          </cell>
          <cell r="B52">
            <v>46022</v>
          </cell>
          <cell r="C52">
            <v>50</v>
          </cell>
          <cell r="D52" t="str">
            <v xml:space="preserve"> R1.5</v>
          </cell>
          <cell r="E52">
            <v>-11</v>
          </cell>
          <cell r="F52">
            <v>6205596.7199999997</v>
          </cell>
          <cell r="G52">
            <v>5331195.47</v>
          </cell>
          <cell r="H52">
            <v>1557017</v>
          </cell>
          <cell r="I52">
            <v>179687</v>
          </cell>
          <cell r="J52">
            <v>2.9</v>
          </cell>
          <cell r="K52">
            <v>8.6999999999999993</v>
          </cell>
          <cell r="L52" t="str">
            <v xml:space="preserve">               </v>
          </cell>
          <cell r="M52" t="str">
            <v xml:space="preserve">               </v>
          </cell>
          <cell r="N52" t="str">
            <v xml:space="preserve">               </v>
          </cell>
          <cell r="O52">
            <v>85.9</v>
          </cell>
          <cell r="P52">
            <v>29.9</v>
          </cell>
          <cell r="Q52">
            <v>5099391</v>
          </cell>
          <cell r="R52">
            <v>206640</v>
          </cell>
          <cell r="S52">
            <v>3.33</v>
          </cell>
        </row>
        <row r="53">
          <cell r="A53" t="str">
            <v xml:space="preserve">316.00 46           </v>
          </cell>
          <cell r="B53">
            <v>49490</v>
          </cell>
          <cell r="C53">
            <v>50</v>
          </cell>
          <cell r="D53" t="str">
            <v xml:space="preserve"> R1.5</v>
          </cell>
          <cell r="E53">
            <v>-9</v>
          </cell>
          <cell r="F53">
            <v>251533.56</v>
          </cell>
          <cell r="G53">
            <v>195027.13</v>
          </cell>
          <cell r="H53">
            <v>79144</v>
          </cell>
          <cell r="I53">
            <v>4975</v>
          </cell>
          <cell r="J53">
            <v>1.98</v>
          </cell>
          <cell r="K53">
            <v>15.9</v>
          </cell>
          <cell r="L53" t="str">
            <v xml:space="preserve">               </v>
          </cell>
          <cell r="M53" t="str">
            <v xml:space="preserve">               </v>
          </cell>
          <cell r="N53" t="str">
            <v xml:space="preserve">               </v>
          </cell>
          <cell r="O53">
            <v>77.5</v>
          </cell>
          <cell r="P53">
            <v>31.2</v>
          </cell>
          <cell r="Q53">
            <v>168796</v>
          </cell>
          <cell r="R53">
            <v>6621</v>
          </cell>
          <cell r="S53">
            <v>2.63</v>
          </cell>
        </row>
        <row r="54">
          <cell r="A54" t="str">
            <v xml:space="preserve">316.00 47           </v>
          </cell>
          <cell r="B54">
            <v>49490</v>
          </cell>
          <cell r="C54">
            <v>50</v>
          </cell>
          <cell r="D54" t="str">
            <v xml:space="preserve"> R1.5</v>
          </cell>
          <cell r="E54">
            <v>-10</v>
          </cell>
          <cell r="F54">
            <v>4444375.42</v>
          </cell>
          <cell r="G54">
            <v>2910937.53</v>
          </cell>
          <cell r="H54">
            <v>1977875</v>
          </cell>
          <cell r="I54">
            <v>121076</v>
          </cell>
          <cell r="J54">
            <v>2.72</v>
          </cell>
          <cell r="K54">
            <v>16.3</v>
          </cell>
          <cell r="L54" t="str">
            <v xml:space="preserve">               </v>
          </cell>
          <cell r="M54" t="str">
            <v xml:space="preserve">               </v>
          </cell>
          <cell r="N54" t="str">
            <v xml:space="preserve">               </v>
          </cell>
          <cell r="O54">
            <v>65.5</v>
          </cell>
          <cell r="P54">
            <v>27.4</v>
          </cell>
          <cell r="Q54">
            <v>2828751</v>
          </cell>
          <cell r="R54">
            <v>126108</v>
          </cell>
          <cell r="S54">
            <v>2.84</v>
          </cell>
        </row>
        <row r="55">
          <cell r="A55" t="str">
            <v xml:space="preserve">316.00 71           </v>
          </cell>
          <cell r="B55">
            <v>52047</v>
          </cell>
          <cell r="C55">
            <v>50</v>
          </cell>
          <cell r="D55" t="str">
            <v xml:space="preserve"> R1.5</v>
          </cell>
          <cell r="E55">
            <v>0</v>
          </cell>
          <cell r="F55">
            <v>336377.91</v>
          </cell>
          <cell r="G55">
            <v>138260.22</v>
          </cell>
          <cell r="H55">
            <v>198118</v>
          </cell>
          <cell r="I55">
            <v>8565</v>
          </cell>
          <cell r="J55">
            <v>2.5499999999999998</v>
          </cell>
          <cell r="K55">
            <v>23.1</v>
          </cell>
          <cell r="L55" t="str">
            <v xml:space="preserve">               </v>
          </cell>
          <cell r="M55" t="str">
            <v xml:space="preserve">               </v>
          </cell>
          <cell r="N55" t="str">
            <v xml:space="preserve">               </v>
          </cell>
          <cell r="O55">
            <v>41.1</v>
          </cell>
          <cell r="P55">
            <v>12.2</v>
          </cell>
          <cell r="Q55">
            <v>106326</v>
          </cell>
          <cell r="R55">
            <v>9957</v>
          </cell>
          <cell r="S55">
            <v>2.96</v>
          </cell>
        </row>
        <row r="56">
          <cell r="A56" t="str">
            <v xml:space="preserve">316.00 72           </v>
          </cell>
          <cell r="B56">
            <v>52778</v>
          </cell>
          <cell r="C56">
            <v>50</v>
          </cell>
          <cell r="D56" t="str">
            <v xml:space="preserve"> R1.5</v>
          </cell>
          <cell r="E56">
            <v>0</v>
          </cell>
          <cell r="F56">
            <v>6163</v>
          </cell>
          <cell r="G56">
            <v>4823.62</v>
          </cell>
          <cell r="H56">
            <v>1339</v>
          </cell>
          <cell r="I56">
            <v>54</v>
          </cell>
          <cell r="J56">
            <v>0.88</v>
          </cell>
          <cell r="K56">
            <v>24.8</v>
          </cell>
          <cell r="L56" t="str">
            <v xml:space="preserve">               </v>
          </cell>
          <cell r="M56" t="str">
            <v xml:space="preserve">               </v>
          </cell>
          <cell r="N56" t="str">
            <v xml:space="preserve">               </v>
          </cell>
          <cell r="O56">
            <v>78.3</v>
          </cell>
          <cell r="P56">
            <v>9.1999999999999993</v>
          </cell>
          <cell r="Q56">
            <v>1510</v>
          </cell>
          <cell r="R56">
            <v>186</v>
          </cell>
          <cell r="S56">
            <v>3.02</v>
          </cell>
        </row>
        <row r="57">
          <cell r="A57" t="str">
            <v xml:space="preserve">316.00 74           </v>
          </cell>
          <cell r="B57">
            <v>53873</v>
          </cell>
          <cell r="C57">
            <v>50</v>
          </cell>
          <cell r="D57" t="str">
            <v xml:space="preserve"> R1.5</v>
          </cell>
          <cell r="E57">
            <v>0</v>
          </cell>
          <cell r="F57">
            <v>152757</v>
          </cell>
          <cell r="G57">
            <v>38798.85</v>
          </cell>
          <cell r="H57">
            <v>113958</v>
          </cell>
          <cell r="I57">
            <v>4168</v>
          </cell>
          <cell r="J57">
            <v>2.73</v>
          </cell>
          <cell r="K57">
            <v>27.3</v>
          </cell>
          <cell r="L57" t="str">
            <v xml:space="preserve">               </v>
          </cell>
          <cell r="M57" t="str">
            <v xml:space="preserve">               </v>
          </cell>
          <cell r="N57" t="str">
            <v xml:space="preserve">               </v>
          </cell>
          <cell r="O57">
            <v>25.4</v>
          </cell>
          <cell r="P57">
            <v>8.1999999999999993</v>
          </cell>
          <cell r="Q57">
            <v>31842</v>
          </cell>
          <cell r="R57">
            <v>4430</v>
          </cell>
          <cell r="S57">
            <v>2.9</v>
          </cell>
        </row>
        <row r="58">
          <cell r="A58" t="str">
            <v xml:space="preserve">316.00 75           </v>
          </cell>
          <cell r="B58">
            <v>48760</v>
          </cell>
          <cell r="C58">
            <v>50</v>
          </cell>
          <cell r="D58" t="str">
            <v xml:space="preserve"> R1.5</v>
          </cell>
          <cell r="E58">
            <v>0</v>
          </cell>
          <cell r="F58">
            <v>123691</v>
          </cell>
          <cell r="G58">
            <v>109782.03</v>
          </cell>
          <cell r="H58">
            <v>13909</v>
          </cell>
          <cell r="I58">
            <v>874</v>
          </cell>
          <cell r="J58">
            <v>0.71</v>
          </cell>
          <cell r="K58">
            <v>15.9</v>
          </cell>
          <cell r="L58" t="str">
            <v xml:space="preserve">               </v>
          </cell>
          <cell r="M58" t="str">
            <v xml:space="preserve">               </v>
          </cell>
          <cell r="N58" t="str">
            <v xml:space="preserve">               </v>
          </cell>
          <cell r="O58">
            <v>88.8</v>
          </cell>
          <cell r="P58">
            <v>8.1999999999999993</v>
          </cell>
          <cell r="Q58">
            <v>39914</v>
          </cell>
          <cell r="R58">
            <v>5269</v>
          </cell>
          <cell r="S58">
            <v>4.26</v>
          </cell>
        </row>
        <row r="59">
          <cell r="A59" t="str">
            <v xml:space="preserve">316.00 97           </v>
          </cell>
          <cell r="B59">
            <v>49125</v>
          </cell>
          <cell r="C59">
            <v>50</v>
          </cell>
          <cell r="D59" t="str">
            <v xml:space="preserve"> R1.5</v>
          </cell>
          <cell r="E59">
            <v>0</v>
          </cell>
          <cell r="F59">
            <v>62866</v>
          </cell>
          <cell r="G59">
            <v>43035.78</v>
          </cell>
          <cell r="H59">
            <v>19830</v>
          </cell>
          <cell r="I59">
            <v>1171</v>
          </cell>
          <cell r="J59">
            <v>1.86</v>
          </cell>
          <cell r="K59">
            <v>16.899999999999999</v>
          </cell>
          <cell r="L59" t="str">
            <v xml:space="preserve">               </v>
          </cell>
          <cell r="M59" t="str">
            <v xml:space="preserve">               </v>
          </cell>
          <cell r="N59" t="str">
            <v xml:space="preserve">               </v>
          </cell>
          <cell r="O59">
            <v>68.5</v>
          </cell>
          <cell r="P59">
            <v>4.2</v>
          </cell>
          <cell r="Q59">
            <v>11868</v>
          </cell>
          <cell r="R59">
            <v>3011</v>
          </cell>
          <cell r="S59">
            <v>4.79</v>
          </cell>
        </row>
        <row r="60">
          <cell r="A60">
            <v>330.1</v>
          </cell>
          <cell r="B60">
            <v>54604</v>
          </cell>
          <cell r="C60">
            <v>200</v>
          </cell>
          <cell r="D60" t="str">
            <v xml:space="preserve">   SQ</v>
          </cell>
          <cell r="E60">
            <v>0</v>
          </cell>
          <cell r="F60">
            <v>32898.730000000003</v>
          </cell>
          <cell r="G60">
            <v>11389.88</v>
          </cell>
          <cell r="H60">
            <v>21509</v>
          </cell>
          <cell r="I60">
            <v>657</v>
          </cell>
          <cell r="J60">
            <v>2</v>
          </cell>
          <cell r="K60">
            <v>32.700000000000003</v>
          </cell>
          <cell r="L60" t="str">
            <v xml:space="preserve">               </v>
          </cell>
          <cell r="M60" t="str">
            <v xml:space="preserve">               </v>
          </cell>
          <cell r="N60" t="str">
            <v xml:space="preserve">               </v>
          </cell>
          <cell r="O60">
            <v>34.6</v>
          </cell>
          <cell r="P60">
            <v>12.2</v>
          </cell>
          <cell r="Q60">
            <v>8956</v>
          </cell>
          <cell r="R60">
            <v>730</v>
          </cell>
          <cell r="S60">
            <v>2.2200000000000002</v>
          </cell>
        </row>
        <row r="61">
          <cell r="A61" t="str">
            <v xml:space="preserve">331.00 10           </v>
          </cell>
          <cell r="B61">
            <v>58014</v>
          </cell>
          <cell r="C61">
            <v>75</v>
          </cell>
          <cell r="D61" t="str">
            <v xml:space="preserve">   S1</v>
          </cell>
          <cell r="E61">
            <v>-6</v>
          </cell>
          <cell r="F61">
            <v>35273454.280000001</v>
          </cell>
          <cell r="G61">
            <v>6306965.7300000004</v>
          </cell>
          <cell r="H61">
            <v>31082896</v>
          </cell>
          <cell r="I61">
            <v>785827</v>
          </cell>
          <cell r="J61">
            <v>2.23</v>
          </cell>
          <cell r="K61">
            <v>39.6</v>
          </cell>
          <cell r="L61" t="str">
            <v xml:space="preserve">               </v>
          </cell>
          <cell r="M61" t="str">
            <v xml:space="preserve">               </v>
          </cell>
          <cell r="N61" t="str">
            <v xml:space="preserve">               </v>
          </cell>
          <cell r="O61">
            <v>17.899999999999999</v>
          </cell>
          <cell r="P61">
            <v>6.9</v>
          </cell>
          <cell r="Q61">
            <v>4396885</v>
          </cell>
          <cell r="R61">
            <v>839307</v>
          </cell>
          <cell r="S61">
            <v>2.38</v>
          </cell>
        </row>
        <row r="62">
          <cell r="A62" t="str">
            <v xml:space="preserve">331.00 20           </v>
          </cell>
          <cell r="B62">
            <v>58014</v>
          </cell>
          <cell r="C62">
            <v>75</v>
          </cell>
          <cell r="D62" t="str">
            <v xml:space="preserve">   S1</v>
          </cell>
          <cell r="E62">
            <v>-8</v>
          </cell>
          <cell r="F62">
            <v>15612653.91</v>
          </cell>
          <cell r="G62">
            <v>6565230.3499999996</v>
          </cell>
          <cell r="H62">
            <v>10296436</v>
          </cell>
          <cell r="I62">
            <v>264822</v>
          </cell>
          <cell r="J62">
            <v>1.7</v>
          </cell>
          <cell r="K62">
            <v>38.9</v>
          </cell>
          <cell r="L62" t="str">
            <v xml:space="preserve">               </v>
          </cell>
          <cell r="M62" t="str">
            <v xml:space="preserve">               </v>
          </cell>
          <cell r="N62" t="str">
            <v xml:space="preserve">               </v>
          </cell>
          <cell r="O62">
            <v>42.1</v>
          </cell>
          <cell r="P62">
            <v>14.6</v>
          </cell>
          <cell r="Q62">
            <v>3879941</v>
          </cell>
          <cell r="R62">
            <v>342765</v>
          </cell>
          <cell r="S62">
            <v>2.2000000000000002</v>
          </cell>
        </row>
        <row r="63">
          <cell r="A63" t="str">
            <v xml:space="preserve">331.00 81           </v>
          </cell>
          <cell r="B63">
            <v>52778</v>
          </cell>
          <cell r="C63">
            <v>75</v>
          </cell>
          <cell r="D63" t="str">
            <v xml:space="preserve">   S1</v>
          </cell>
          <cell r="E63">
            <v>-2</v>
          </cell>
          <cell r="F63">
            <v>58654809.259999998</v>
          </cell>
          <cell r="G63">
            <v>5540003.0700000003</v>
          </cell>
          <cell r="H63">
            <v>54287902</v>
          </cell>
          <cell r="I63">
            <v>2009010</v>
          </cell>
          <cell r="J63">
            <v>3.43</v>
          </cell>
          <cell r="K63">
            <v>27</v>
          </cell>
          <cell r="L63" t="str">
            <v xml:space="preserve">               </v>
          </cell>
          <cell r="M63" t="str">
            <v xml:space="preserve">               </v>
          </cell>
          <cell r="N63" t="str">
            <v xml:space="preserve">               </v>
          </cell>
          <cell r="O63">
            <v>9.4</v>
          </cell>
          <cell r="P63">
            <v>5</v>
          </cell>
          <cell r="Q63">
            <v>8479719</v>
          </cell>
          <cell r="R63">
            <v>1898941</v>
          </cell>
          <cell r="S63">
            <v>3.24</v>
          </cell>
        </row>
        <row r="64">
          <cell r="A64" t="str">
            <v xml:space="preserve">331.00 82           </v>
          </cell>
          <cell r="B64">
            <v>52778</v>
          </cell>
          <cell r="C64">
            <v>75</v>
          </cell>
          <cell r="D64" t="str">
            <v xml:space="preserve">   S1</v>
          </cell>
          <cell r="E64">
            <v>-2</v>
          </cell>
          <cell r="F64">
            <v>54612246.020000003</v>
          </cell>
          <cell r="G64">
            <v>5903871.9000000004</v>
          </cell>
          <cell r="H64">
            <v>49800619</v>
          </cell>
          <cell r="I64">
            <v>1834277</v>
          </cell>
          <cell r="J64">
            <v>3.36</v>
          </cell>
          <cell r="K64">
            <v>27.1</v>
          </cell>
          <cell r="L64" t="str">
            <v xml:space="preserve">               </v>
          </cell>
          <cell r="M64" t="str">
            <v xml:space="preserve">               </v>
          </cell>
          <cell r="N64" t="str">
            <v xml:space="preserve">               </v>
          </cell>
          <cell r="O64">
            <v>10.8</v>
          </cell>
          <cell r="P64">
            <v>3.2</v>
          </cell>
          <cell r="Q64">
            <v>5955367</v>
          </cell>
          <cell r="R64">
            <v>1832678</v>
          </cell>
          <cell r="S64">
            <v>3.36</v>
          </cell>
        </row>
        <row r="65">
          <cell r="A65" t="str">
            <v xml:space="preserve">332.00 10           </v>
          </cell>
          <cell r="B65">
            <v>58014</v>
          </cell>
          <cell r="C65">
            <v>90</v>
          </cell>
          <cell r="D65" t="str">
            <v xml:space="preserve"> R1.5</v>
          </cell>
          <cell r="E65">
            <v>-10</v>
          </cell>
          <cell r="F65">
            <v>115624469.95999999</v>
          </cell>
          <cell r="G65">
            <v>22402337.16</v>
          </cell>
          <cell r="H65">
            <v>104784580</v>
          </cell>
          <cell r="I65">
            <v>2666580</v>
          </cell>
          <cell r="J65">
            <v>2.31</v>
          </cell>
          <cell r="K65">
            <v>39.299999999999997</v>
          </cell>
          <cell r="L65" t="str">
            <v xml:space="preserve">               </v>
          </cell>
          <cell r="M65" t="str">
            <v xml:space="preserve">               </v>
          </cell>
          <cell r="N65" t="str">
            <v xml:space="preserve">               </v>
          </cell>
          <cell r="O65">
            <v>19.399999999999999</v>
          </cell>
          <cell r="P65">
            <v>10.5</v>
          </cell>
          <cell r="Q65">
            <v>17955742</v>
          </cell>
          <cell r="R65">
            <v>2799354</v>
          </cell>
          <cell r="S65">
            <v>2.42</v>
          </cell>
        </row>
        <row r="66">
          <cell r="A66" t="str">
            <v xml:space="preserve">332.00 20           </v>
          </cell>
          <cell r="B66">
            <v>58014</v>
          </cell>
          <cell r="C66">
            <v>90</v>
          </cell>
          <cell r="D66" t="str">
            <v xml:space="preserve"> R1.5</v>
          </cell>
          <cell r="E66">
            <v>-13</v>
          </cell>
          <cell r="F66">
            <v>119603565.13</v>
          </cell>
          <cell r="G66">
            <v>59809737.759999998</v>
          </cell>
          <cell r="H66">
            <v>75342291</v>
          </cell>
          <cell r="I66">
            <v>1932759</v>
          </cell>
          <cell r="J66">
            <v>1.62</v>
          </cell>
          <cell r="K66">
            <v>39</v>
          </cell>
          <cell r="L66" t="str">
            <v xml:space="preserve">               </v>
          </cell>
          <cell r="M66" t="str">
            <v xml:space="preserve">               </v>
          </cell>
          <cell r="N66" t="str">
            <v xml:space="preserve">               </v>
          </cell>
          <cell r="O66">
            <v>50</v>
          </cell>
          <cell r="P66">
            <v>22.6</v>
          </cell>
          <cell r="Q66">
            <v>37921210</v>
          </cell>
          <cell r="R66">
            <v>2547361</v>
          </cell>
          <cell r="S66">
            <v>2.13</v>
          </cell>
        </row>
        <row r="67">
          <cell r="A67" t="str">
            <v xml:space="preserve">332.00 81           </v>
          </cell>
          <cell r="B67">
            <v>52778</v>
          </cell>
          <cell r="C67">
            <v>90</v>
          </cell>
          <cell r="D67" t="str">
            <v xml:space="preserve"> R1.5</v>
          </cell>
          <cell r="E67">
            <v>-4</v>
          </cell>
          <cell r="F67">
            <v>53492873.450000003</v>
          </cell>
          <cell r="G67">
            <v>4795759.13</v>
          </cell>
          <cell r="H67">
            <v>50836829</v>
          </cell>
          <cell r="I67">
            <v>1899379</v>
          </cell>
          <cell r="J67">
            <v>3.55</v>
          </cell>
          <cell r="K67">
            <v>26.8</v>
          </cell>
          <cell r="L67" t="str">
            <v xml:space="preserve">               </v>
          </cell>
          <cell r="M67" t="str">
            <v xml:space="preserve">               </v>
          </cell>
          <cell r="N67" t="str">
            <v xml:space="preserve">               </v>
          </cell>
          <cell r="O67">
            <v>9</v>
          </cell>
          <cell r="P67">
            <v>3.5</v>
          </cell>
          <cell r="Q67">
            <v>5987655</v>
          </cell>
          <cell r="R67">
            <v>1853559</v>
          </cell>
          <cell r="S67">
            <v>3.47</v>
          </cell>
        </row>
        <row r="68">
          <cell r="A68" t="str">
            <v xml:space="preserve">332.00 82           </v>
          </cell>
          <cell r="B68">
            <v>52778</v>
          </cell>
          <cell r="C68">
            <v>90</v>
          </cell>
          <cell r="D68" t="str">
            <v xml:space="preserve"> R1.5</v>
          </cell>
          <cell r="E68">
            <v>-4</v>
          </cell>
          <cell r="F68">
            <v>60540016.920000002</v>
          </cell>
          <cell r="G68">
            <v>4528235</v>
          </cell>
          <cell r="H68">
            <v>58433383</v>
          </cell>
          <cell r="I68">
            <v>2184265</v>
          </cell>
          <cell r="J68">
            <v>3.61</v>
          </cell>
          <cell r="K68">
            <v>26.8</v>
          </cell>
          <cell r="L68" t="str">
            <v xml:space="preserve">               </v>
          </cell>
          <cell r="M68" t="str">
            <v xml:space="preserve">               </v>
          </cell>
          <cell r="N68" t="str">
            <v xml:space="preserve">               </v>
          </cell>
          <cell r="O68">
            <v>7.5</v>
          </cell>
          <cell r="P68">
            <v>3.6</v>
          </cell>
          <cell r="Q68">
            <v>6597851</v>
          </cell>
          <cell r="R68">
            <v>2104689</v>
          </cell>
          <cell r="S68">
            <v>3.48</v>
          </cell>
        </row>
        <row r="69">
          <cell r="A69" t="str">
            <v xml:space="preserve">333.00 10           </v>
          </cell>
          <cell r="B69">
            <v>58014</v>
          </cell>
          <cell r="C69">
            <v>75</v>
          </cell>
          <cell r="D69" t="str">
            <v xml:space="preserve">   S1</v>
          </cell>
          <cell r="E69">
            <v>-6</v>
          </cell>
          <cell r="F69">
            <v>41634914.700000003</v>
          </cell>
          <cell r="G69">
            <v>9000675.2200000007</v>
          </cell>
          <cell r="H69">
            <v>35132334</v>
          </cell>
          <cell r="I69">
            <v>893215</v>
          </cell>
          <cell r="J69">
            <v>2.15</v>
          </cell>
          <cell r="K69">
            <v>39.299999999999997</v>
          </cell>
          <cell r="L69" t="str">
            <v xml:space="preserve">               </v>
          </cell>
          <cell r="M69" t="str">
            <v xml:space="preserve">               </v>
          </cell>
          <cell r="N69" t="str">
            <v xml:space="preserve">               </v>
          </cell>
          <cell r="O69">
            <v>21.6</v>
          </cell>
          <cell r="P69">
            <v>8.1999999999999993</v>
          </cell>
          <cell r="Q69">
            <v>6252361</v>
          </cell>
          <cell r="R69">
            <v>969282</v>
          </cell>
          <cell r="S69">
            <v>2.33</v>
          </cell>
        </row>
        <row r="70">
          <cell r="A70" t="str">
            <v xml:space="preserve">333.00 20           </v>
          </cell>
          <cell r="B70">
            <v>58014</v>
          </cell>
          <cell r="C70">
            <v>75</v>
          </cell>
          <cell r="D70" t="str">
            <v xml:space="preserve">   S1</v>
          </cell>
          <cell r="E70">
            <v>-12</v>
          </cell>
          <cell r="F70">
            <v>13128270.76</v>
          </cell>
          <cell r="G70">
            <v>9227177.9600000009</v>
          </cell>
          <cell r="H70">
            <v>5476485</v>
          </cell>
          <cell r="I70">
            <v>136109</v>
          </cell>
          <cell r="J70">
            <v>1.04</v>
          </cell>
          <cell r="K70">
            <v>40.200000000000003</v>
          </cell>
          <cell r="L70" t="str">
            <v xml:space="preserve">               </v>
          </cell>
          <cell r="M70" t="str">
            <v xml:space="preserve">               </v>
          </cell>
          <cell r="N70" t="str">
            <v xml:space="preserve">               </v>
          </cell>
          <cell r="O70">
            <v>70.3</v>
          </cell>
          <cell r="P70">
            <v>24.3</v>
          </cell>
          <cell r="Q70">
            <v>4450117</v>
          </cell>
          <cell r="R70">
            <v>283020</v>
          </cell>
          <cell r="S70">
            <v>2.16</v>
          </cell>
        </row>
        <row r="71">
          <cell r="A71" t="str">
            <v xml:space="preserve">333.00 81           </v>
          </cell>
          <cell r="B71">
            <v>52778</v>
          </cell>
          <cell r="C71">
            <v>75</v>
          </cell>
          <cell r="D71" t="str">
            <v xml:space="preserve">   S1</v>
          </cell>
          <cell r="E71">
            <v>-2</v>
          </cell>
          <cell r="F71">
            <v>36614585.439999998</v>
          </cell>
          <cell r="G71">
            <v>3022250.83</v>
          </cell>
          <cell r="H71">
            <v>34324626</v>
          </cell>
          <cell r="I71">
            <v>1266049</v>
          </cell>
          <cell r="J71">
            <v>3.46</v>
          </cell>
          <cell r="K71">
            <v>27.1</v>
          </cell>
          <cell r="L71" t="str">
            <v xml:space="preserve">               </v>
          </cell>
          <cell r="M71" t="str">
            <v xml:space="preserve">               </v>
          </cell>
          <cell r="N71" t="str">
            <v xml:space="preserve">               </v>
          </cell>
          <cell r="O71">
            <v>8.3000000000000007</v>
          </cell>
          <cell r="P71">
            <v>3.7</v>
          </cell>
          <cell r="Q71">
            <v>4104660</v>
          </cell>
          <cell r="R71">
            <v>1225459</v>
          </cell>
          <cell r="S71">
            <v>3.35</v>
          </cell>
        </row>
        <row r="72">
          <cell r="A72" t="str">
            <v xml:space="preserve">333.00 82           </v>
          </cell>
          <cell r="B72">
            <v>52778</v>
          </cell>
          <cell r="C72">
            <v>75</v>
          </cell>
          <cell r="D72" t="str">
            <v xml:space="preserve">   S1</v>
          </cell>
          <cell r="E72">
            <v>-2</v>
          </cell>
          <cell r="F72">
            <v>35031623.57</v>
          </cell>
          <cell r="G72">
            <v>2768921.16</v>
          </cell>
          <cell r="H72">
            <v>32963335</v>
          </cell>
          <cell r="I72">
            <v>1222346</v>
          </cell>
          <cell r="J72">
            <v>3.49</v>
          </cell>
          <cell r="K72">
            <v>27</v>
          </cell>
          <cell r="L72" t="str">
            <v xml:space="preserve">               </v>
          </cell>
          <cell r="M72" t="str">
            <v xml:space="preserve">               </v>
          </cell>
          <cell r="N72" t="str">
            <v xml:space="preserve">               </v>
          </cell>
          <cell r="O72">
            <v>7.9</v>
          </cell>
          <cell r="P72">
            <v>5.4</v>
          </cell>
          <cell r="Q72">
            <v>4943064</v>
          </cell>
          <cell r="R72">
            <v>1139127</v>
          </cell>
          <cell r="S72">
            <v>3.25</v>
          </cell>
        </row>
        <row r="73">
          <cell r="A73" t="str">
            <v xml:space="preserve">334.00 10           </v>
          </cell>
          <cell r="B73">
            <v>58014</v>
          </cell>
          <cell r="C73">
            <v>60</v>
          </cell>
          <cell r="D73" t="str">
            <v xml:space="preserve"> R2.5</v>
          </cell>
          <cell r="E73">
            <v>-3</v>
          </cell>
          <cell r="F73">
            <v>15578198.470000001</v>
          </cell>
          <cell r="G73">
            <v>2648683.04</v>
          </cell>
          <cell r="H73">
            <v>13396861</v>
          </cell>
          <cell r="I73">
            <v>343909</v>
          </cell>
          <cell r="J73">
            <v>2.21</v>
          </cell>
          <cell r="K73">
            <v>39</v>
          </cell>
          <cell r="L73" t="str">
            <v xml:space="preserve">               </v>
          </cell>
          <cell r="M73" t="str">
            <v xml:space="preserve">               </v>
          </cell>
          <cell r="N73" t="str">
            <v xml:space="preserve">               </v>
          </cell>
          <cell r="O73">
            <v>17</v>
          </cell>
          <cell r="P73">
            <v>5.9</v>
          </cell>
          <cell r="Q73">
            <v>1805922</v>
          </cell>
          <cell r="R73">
            <v>369393</v>
          </cell>
          <cell r="S73">
            <v>2.37</v>
          </cell>
        </row>
        <row r="74">
          <cell r="A74" t="str">
            <v xml:space="preserve">334.00 20           </v>
          </cell>
          <cell r="B74">
            <v>58014</v>
          </cell>
          <cell r="C74">
            <v>60</v>
          </cell>
          <cell r="D74" t="str">
            <v xml:space="preserve"> R2.5</v>
          </cell>
          <cell r="E74">
            <v>-4</v>
          </cell>
          <cell r="F74">
            <v>2738077.7</v>
          </cell>
          <cell r="G74">
            <v>1380697.6</v>
          </cell>
          <cell r="H74">
            <v>1466903</v>
          </cell>
          <cell r="I74">
            <v>38385</v>
          </cell>
          <cell r="J74">
            <v>1.4</v>
          </cell>
          <cell r="K74">
            <v>38.200000000000003</v>
          </cell>
          <cell r="L74" t="str">
            <v xml:space="preserve">               </v>
          </cell>
          <cell r="M74" t="str">
            <v xml:space="preserve">               </v>
          </cell>
          <cell r="N74" t="str">
            <v xml:space="preserve">               </v>
          </cell>
          <cell r="O74">
            <v>50.4</v>
          </cell>
          <cell r="P74">
            <v>20</v>
          </cell>
          <cell r="Q74">
            <v>862574</v>
          </cell>
          <cell r="R74">
            <v>58601</v>
          </cell>
          <cell r="S74">
            <v>2.14</v>
          </cell>
        </row>
        <row r="75">
          <cell r="A75" t="str">
            <v xml:space="preserve">334.00 81           </v>
          </cell>
          <cell r="B75">
            <v>52778</v>
          </cell>
          <cell r="C75">
            <v>60</v>
          </cell>
          <cell r="D75" t="str">
            <v xml:space="preserve"> R2.5</v>
          </cell>
          <cell r="E75">
            <v>-1</v>
          </cell>
          <cell r="F75">
            <v>16156295.24</v>
          </cell>
          <cell r="G75">
            <v>1231152.81</v>
          </cell>
          <cell r="H75">
            <v>15086705</v>
          </cell>
          <cell r="I75">
            <v>561261</v>
          </cell>
          <cell r="J75">
            <v>3.47</v>
          </cell>
          <cell r="K75">
            <v>26.9</v>
          </cell>
          <cell r="L75" t="str">
            <v xml:space="preserve">               </v>
          </cell>
          <cell r="M75" t="str">
            <v xml:space="preserve">               </v>
          </cell>
          <cell r="N75" t="str">
            <v xml:space="preserve">               </v>
          </cell>
          <cell r="O75">
            <v>7.6</v>
          </cell>
          <cell r="P75">
            <v>3.2</v>
          </cell>
          <cell r="Q75">
            <v>1716476</v>
          </cell>
          <cell r="R75">
            <v>543385</v>
          </cell>
          <cell r="S75">
            <v>3.36</v>
          </cell>
        </row>
        <row r="76">
          <cell r="A76" t="str">
            <v xml:space="preserve">334.00 82           </v>
          </cell>
          <cell r="B76">
            <v>52778</v>
          </cell>
          <cell r="C76">
            <v>60</v>
          </cell>
          <cell r="D76" t="str">
            <v xml:space="preserve"> R2.5</v>
          </cell>
          <cell r="E76">
            <v>-1</v>
          </cell>
          <cell r="F76">
            <v>11055386.449999999</v>
          </cell>
          <cell r="G76">
            <v>725092.46</v>
          </cell>
          <cell r="H76">
            <v>10440848</v>
          </cell>
          <cell r="I76">
            <v>388424</v>
          </cell>
          <cell r="J76">
            <v>3.51</v>
          </cell>
          <cell r="K76">
            <v>26.9</v>
          </cell>
          <cell r="L76" t="str">
            <v xml:space="preserve">               </v>
          </cell>
          <cell r="M76" t="str">
            <v xml:space="preserve">               </v>
          </cell>
          <cell r="N76" t="str">
            <v xml:space="preserve">               </v>
          </cell>
          <cell r="O76">
            <v>6.6</v>
          </cell>
          <cell r="P76">
            <v>3.2</v>
          </cell>
          <cell r="Q76">
            <v>1174545</v>
          </cell>
          <cell r="R76">
            <v>371826</v>
          </cell>
          <cell r="S76">
            <v>3.36</v>
          </cell>
        </row>
        <row r="77">
          <cell r="A77" t="str">
            <v xml:space="preserve">335.00 10           </v>
          </cell>
          <cell r="B77">
            <v>58014</v>
          </cell>
          <cell r="C77">
            <v>45</v>
          </cell>
          <cell r="D77" t="str">
            <v xml:space="preserve">   S1</v>
          </cell>
          <cell r="E77">
            <v>-4</v>
          </cell>
          <cell r="F77">
            <v>8012780.46</v>
          </cell>
          <cell r="G77">
            <v>1065748.8899999999</v>
          </cell>
          <cell r="H77">
            <v>7267543</v>
          </cell>
          <cell r="I77">
            <v>216627</v>
          </cell>
          <cell r="J77">
            <v>2.7</v>
          </cell>
          <cell r="K77">
            <v>33.5</v>
          </cell>
          <cell r="L77" t="str">
            <v xml:space="preserve">               </v>
          </cell>
          <cell r="M77" t="str">
            <v xml:space="preserve">               </v>
          </cell>
          <cell r="N77" t="str">
            <v xml:space="preserve">               </v>
          </cell>
          <cell r="O77">
            <v>13.3</v>
          </cell>
          <cell r="P77">
            <v>6.2</v>
          </cell>
          <cell r="Q77">
            <v>1058370</v>
          </cell>
          <cell r="R77">
            <v>217266</v>
          </cell>
          <cell r="S77">
            <v>2.71</v>
          </cell>
        </row>
        <row r="78">
          <cell r="A78" t="str">
            <v xml:space="preserve">335.00 20           </v>
          </cell>
          <cell r="B78">
            <v>58014</v>
          </cell>
          <cell r="C78">
            <v>45</v>
          </cell>
          <cell r="D78" t="str">
            <v xml:space="preserve">   S1</v>
          </cell>
          <cell r="E78">
            <v>-4</v>
          </cell>
          <cell r="F78">
            <v>1115022.1000000001</v>
          </cell>
          <cell r="G78">
            <v>447518.47</v>
          </cell>
          <cell r="H78">
            <v>712105</v>
          </cell>
          <cell r="I78">
            <v>22020</v>
          </cell>
          <cell r="J78">
            <v>1.97</v>
          </cell>
          <cell r="K78">
            <v>32.299999999999997</v>
          </cell>
          <cell r="L78" t="str">
            <v xml:space="preserve">               </v>
          </cell>
          <cell r="M78" t="str">
            <v xml:space="preserve">               </v>
          </cell>
          <cell r="N78" t="str">
            <v xml:space="preserve">               </v>
          </cell>
          <cell r="O78">
            <v>40.1</v>
          </cell>
          <cell r="P78">
            <v>10.7</v>
          </cell>
          <cell r="Q78">
            <v>261016</v>
          </cell>
          <cell r="R78">
            <v>28819</v>
          </cell>
          <cell r="S78">
            <v>2.58</v>
          </cell>
        </row>
        <row r="79">
          <cell r="A79" t="str">
            <v xml:space="preserve">335.00 81           </v>
          </cell>
          <cell r="B79">
            <v>52778</v>
          </cell>
          <cell r="C79">
            <v>45</v>
          </cell>
          <cell r="D79" t="str">
            <v xml:space="preserve">   S1</v>
          </cell>
          <cell r="E79">
            <v>-1</v>
          </cell>
          <cell r="F79">
            <v>1548648.53</v>
          </cell>
          <cell r="G79">
            <v>129676.29</v>
          </cell>
          <cell r="H79">
            <v>1434459</v>
          </cell>
          <cell r="I79">
            <v>56004</v>
          </cell>
          <cell r="J79">
            <v>3.62</v>
          </cell>
          <cell r="K79">
            <v>25.6</v>
          </cell>
          <cell r="L79" t="str">
            <v xml:space="preserve">               </v>
          </cell>
          <cell r="M79" t="str">
            <v xml:space="preserve">               </v>
          </cell>
          <cell r="N79" t="str">
            <v xml:space="preserve">               </v>
          </cell>
          <cell r="O79">
            <v>8.4</v>
          </cell>
          <cell r="P79">
            <v>3.3</v>
          </cell>
          <cell r="Q79">
            <v>176593</v>
          </cell>
          <cell r="R79">
            <v>54247</v>
          </cell>
          <cell r="S79">
            <v>3.5</v>
          </cell>
        </row>
        <row r="80">
          <cell r="A80" t="str">
            <v xml:space="preserve">335.00 82           </v>
          </cell>
          <cell r="B80">
            <v>52778</v>
          </cell>
          <cell r="C80">
            <v>45</v>
          </cell>
          <cell r="D80" t="str">
            <v xml:space="preserve">   S1</v>
          </cell>
          <cell r="E80">
            <v>-2</v>
          </cell>
          <cell r="F80">
            <v>1592310.85</v>
          </cell>
          <cell r="G80">
            <v>173198.84</v>
          </cell>
          <cell r="H80">
            <v>1450958</v>
          </cell>
          <cell r="I80">
            <v>56628</v>
          </cell>
          <cell r="J80">
            <v>3.56</v>
          </cell>
          <cell r="K80">
            <v>25.6</v>
          </cell>
          <cell r="L80" t="str">
            <v xml:space="preserve">               </v>
          </cell>
          <cell r="M80" t="str">
            <v xml:space="preserve">               </v>
          </cell>
          <cell r="N80" t="str">
            <v xml:space="preserve">               </v>
          </cell>
          <cell r="O80">
            <v>10.9</v>
          </cell>
          <cell r="P80">
            <v>3.2</v>
          </cell>
          <cell r="Q80">
            <v>181744</v>
          </cell>
          <cell r="R80">
            <v>56375</v>
          </cell>
          <cell r="S80">
            <v>3.54</v>
          </cell>
        </row>
        <row r="81">
          <cell r="A81" t="str">
            <v xml:space="preserve">335.10 10           </v>
          </cell>
          <cell r="B81">
            <v>58014</v>
          </cell>
          <cell r="C81">
            <v>18</v>
          </cell>
          <cell r="D81" t="str">
            <v xml:space="preserve">   S4</v>
          </cell>
          <cell r="E81">
            <v>0</v>
          </cell>
          <cell r="F81">
            <v>846482.91</v>
          </cell>
          <cell r="G81">
            <v>637395.13</v>
          </cell>
          <cell r="H81">
            <v>209088</v>
          </cell>
          <cell r="I81">
            <v>15022</v>
          </cell>
          <cell r="J81">
            <v>1.77</v>
          </cell>
          <cell r="K81">
            <v>13.9</v>
          </cell>
          <cell r="L81" t="str">
            <v xml:space="preserve">               </v>
          </cell>
          <cell r="M81" t="str">
            <v xml:space="preserve">               </v>
          </cell>
          <cell r="N81" t="str">
            <v xml:space="preserve">               </v>
          </cell>
          <cell r="O81">
            <v>75.3</v>
          </cell>
          <cell r="P81">
            <v>13.2</v>
          </cell>
          <cell r="Q81">
            <v>488949</v>
          </cell>
          <cell r="R81">
            <v>42644</v>
          </cell>
          <cell r="S81">
            <v>5.04</v>
          </cell>
        </row>
        <row r="82">
          <cell r="A82" t="str">
            <v xml:space="preserve">335.10 20           </v>
          </cell>
          <cell r="B82">
            <v>58014</v>
          </cell>
          <cell r="C82">
            <v>18</v>
          </cell>
          <cell r="D82" t="str">
            <v xml:space="preserve">   S4</v>
          </cell>
          <cell r="E82">
            <v>0</v>
          </cell>
          <cell r="F82">
            <v>597432.9</v>
          </cell>
          <cell r="G82">
            <v>140377.26</v>
          </cell>
          <cell r="H82">
            <v>457056</v>
          </cell>
          <cell r="I82">
            <v>61911</v>
          </cell>
          <cell r="J82">
            <v>10.36</v>
          </cell>
          <cell r="K82">
            <v>7.4</v>
          </cell>
          <cell r="L82" t="str">
            <v xml:space="preserve">               </v>
          </cell>
          <cell r="M82" t="str">
            <v xml:space="preserve">               </v>
          </cell>
          <cell r="N82" t="str">
            <v xml:space="preserve">               </v>
          </cell>
          <cell r="O82">
            <v>23.5</v>
          </cell>
          <cell r="P82">
            <v>8.4</v>
          </cell>
          <cell r="Q82">
            <v>253118</v>
          </cell>
          <cell r="R82">
            <v>33217</v>
          </cell>
          <cell r="S82">
            <v>5.56</v>
          </cell>
        </row>
        <row r="83">
          <cell r="A83" t="str">
            <v xml:space="preserve">335.10 81           </v>
          </cell>
          <cell r="B83">
            <v>52778</v>
          </cell>
          <cell r="C83">
            <v>18</v>
          </cell>
          <cell r="D83" t="str">
            <v xml:space="preserve">   S4</v>
          </cell>
          <cell r="E83">
            <v>0</v>
          </cell>
          <cell r="F83">
            <v>674571.58</v>
          </cell>
          <cell r="G83">
            <v>542234.84</v>
          </cell>
          <cell r="H83">
            <v>132337</v>
          </cell>
          <cell r="I83">
            <v>8883</v>
          </cell>
          <cell r="J83">
            <v>1.32</v>
          </cell>
          <cell r="K83">
            <v>14.9</v>
          </cell>
          <cell r="L83" t="str">
            <v xml:space="preserve">               </v>
          </cell>
          <cell r="M83" t="str">
            <v xml:space="preserve">               </v>
          </cell>
          <cell r="N83" t="str">
            <v xml:space="preserve">               </v>
          </cell>
          <cell r="O83">
            <v>80.400000000000006</v>
          </cell>
          <cell r="P83">
            <v>12.9</v>
          </cell>
          <cell r="Q83">
            <v>359405</v>
          </cell>
          <cell r="R83">
            <v>35958</v>
          </cell>
          <cell r="S83">
            <v>5.33</v>
          </cell>
        </row>
        <row r="84">
          <cell r="A84" t="str">
            <v xml:space="preserve">335.10 82           </v>
          </cell>
          <cell r="B84">
            <v>52778</v>
          </cell>
          <cell r="C84">
            <v>18</v>
          </cell>
          <cell r="D84" t="str">
            <v xml:space="preserve">   S4</v>
          </cell>
          <cell r="E84">
            <v>0</v>
          </cell>
          <cell r="F84">
            <v>80300.259999999995</v>
          </cell>
          <cell r="G84">
            <v>77265.070000000007</v>
          </cell>
          <cell r="H84">
            <v>3035</v>
          </cell>
          <cell r="I84">
            <v>206</v>
          </cell>
          <cell r="J84">
            <v>0.26</v>
          </cell>
          <cell r="K84">
            <v>14.7</v>
          </cell>
          <cell r="L84" t="str">
            <v xml:space="preserve">               </v>
          </cell>
          <cell r="M84" t="str">
            <v xml:space="preserve">               </v>
          </cell>
          <cell r="N84" t="str">
            <v xml:space="preserve">               </v>
          </cell>
          <cell r="O84">
            <v>96.2</v>
          </cell>
          <cell r="P84">
            <v>15.1</v>
          </cell>
          <cell r="Q84">
            <v>51909</v>
          </cell>
          <cell r="R84">
            <v>4465</v>
          </cell>
          <cell r="S84">
            <v>5.56</v>
          </cell>
        </row>
        <row r="85">
          <cell r="A85" t="str">
            <v xml:space="preserve">336.00 10           </v>
          </cell>
          <cell r="B85">
            <v>58014</v>
          </cell>
          <cell r="C85">
            <v>75</v>
          </cell>
          <cell r="D85" t="str">
            <v xml:space="preserve"> S0.5</v>
          </cell>
          <cell r="E85">
            <v>-1</v>
          </cell>
          <cell r="F85">
            <v>1588315.74</v>
          </cell>
          <cell r="G85">
            <v>188571.47</v>
          </cell>
          <cell r="H85">
            <v>1415627</v>
          </cell>
          <cell r="I85">
            <v>36505</v>
          </cell>
          <cell r="J85">
            <v>2.2999999999999998</v>
          </cell>
          <cell r="K85">
            <v>38.799999999999997</v>
          </cell>
          <cell r="L85" t="str">
            <v xml:space="preserve">               </v>
          </cell>
          <cell r="M85" t="str">
            <v xml:space="preserve">               </v>
          </cell>
          <cell r="N85" t="str">
            <v xml:space="preserve">               </v>
          </cell>
          <cell r="O85">
            <v>11.9</v>
          </cell>
          <cell r="P85">
            <v>5.3</v>
          </cell>
          <cell r="Q85">
            <v>155643</v>
          </cell>
          <cell r="R85">
            <v>37375</v>
          </cell>
          <cell r="S85">
            <v>2.35</v>
          </cell>
        </row>
        <row r="86">
          <cell r="A86" t="str">
            <v xml:space="preserve">336.00 20           </v>
          </cell>
          <cell r="B86">
            <v>58014</v>
          </cell>
          <cell r="C86">
            <v>75</v>
          </cell>
          <cell r="D86" t="str">
            <v xml:space="preserve"> S0.5</v>
          </cell>
          <cell r="E86">
            <v>-2</v>
          </cell>
          <cell r="F86">
            <v>2648181.67</v>
          </cell>
          <cell r="G86">
            <v>245575.23</v>
          </cell>
          <cell r="H86">
            <v>2455570</v>
          </cell>
          <cell r="I86">
            <v>66943</v>
          </cell>
          <cell r="J86">
            <v>2.5299999999999998</v>
          </cell>
          <cell r="K86">
            <v>36.700000000000003</v>
          </cell>
          <cell r="L86" t="str">
            <v xml:space="preserve">               </v>
          </cell>
          <cell r="M86" t="str">
            <v xml:space="preserve">               </v>
          </cell>
          <cell r="N86" t="str">
            <v xml:space="preserve">               </v>
          </cell>
          <cell r="O86">
            <v>9.3000000000000007</v>
          </cell>
          <cell r="P86">
            <v>15</v>
          </cell>
          <cell r="Q86">
            <v>586654</v>
          </cell>
          <cell r="R86">
            <v>56770</v>
          </cell>
          <cell r="S86">
            <v>2.14</v>
          </cell>
        </row>
        <row r="87">
          <cell r="A87" t="str">
            <v xml:space="preserve">336.00 81           </v>
          </cell>
          <cell r="B87">
            <v>52778</v>
          </cell>
          <cell r="C87">
            <v>75</v>
          </cell>
          <cell r="D87" t="str">
            <v xml:space="preserve"> S0.5</v>
          </cell>
          <cell r="E87">
            <v>0</v>
          </cell>
          <cell r="F87">
            <v>637500.65</v>
          </cell>
          <cell r="G87">
            <v>60851.95</v>
          </cell>
          <cell r="H87">
            <v>576649</v>
          </cell>
          <cell r="I87">
            <v>21557</v>
          </cell>
          <cell r="J87">
            <v>3.38</v>
          </cell>
          <cell r="K87">
            <v>26.7</v>
          </cell>
          <cell r="L87" t="str">
            <v xml:space="preserve">               </v>
          </cell>
          <cell r="M87" t="str">
            <v xml:space="preserve">               </v>
          </cell>
          <cell r="N87" t="str">
            <v xml:space="preserve">               </v>
          </cell>
          <cell r="O87">
            <v>9.5</v>
          </cell>
          <cell r="P87">
            <v>3.2</v>
          </cell>
          <cell r="Q87">
            <v>68111</v>
          </cell>
          <cell r="R87">
            <v>21293</v>
          </cell>
          <cell r="S87">
            <v>3.34</v>
          </cell>
        </row>
        <row r="88">
          <cell r="A88" t="str">
            <v xml:space="preserve">336.00 82           </v>
          </cell>
          <cell r="B88">
            <v>52778</v>
          </cell>
          <cell r="C88">
            <v>75</v>
          </cell>
          <cell r="D88" t="str">
            <v xml:space="preserve"> S0.5</v>
          </cell>
          <cell r="E88">
            <v>0</v>
          </cell>
          <cell r="F88">
            <v>157935.07</v>
          </cell>
          <cell r="G88">
            <v>15049.7</v>
          </cell>
          <cell r="H88">
            <v>142885</v>
          </cell>
          <cell r="I88">
            <v>5341</v>
          </cell>
          <cell r="J88">
            <v>3.38</v>
          </cell>
          <cell r="K88">
            <v>26.8</v>
          </cell>
          <cell r="L88" t="str">
            <v xml:space="preserve">               </v>
          </cell>
          <cell r="M88" t="str">
            <v xml:space="preserve">               </v>
          </cell>
          <cell r="N88" t="str">
            <v xml:space="preserve">               </v>
          </cell>
          <cell r="O88">
            <v>9.5</v>
          </cell>
          <cell r="P88">
            <v>3.2</v>
          </cell>
          <cell r="Q88">
            <v>16874</v>
          </cell>
          <cell r="R88">
            <v>5275</v>
          </cell>
          <cell r="S88">
            <v>3.34</v>
          </cell>
        </row>
        <row r="89">
          <cell r="A89">
            <v>340.1</v>
          </cell>
          <cell r="B89">
            <v>47664</v>
          </cell>
          <cell r="C89">
            <v>200</v>
          </cell>
          <cell r="D89" t="str">
            <v xml:space="preserve">   SQ</v>
          </cell>
          <cell r="E89">
            <v>-5</v>
          </cell>
          <cell r="F89">
            <v>221928.75</v>
          </cell>
          <cell r="G89">
            <v>197424.65</v>
          </cell>
          <cell r="H89">
            <v>35601</v>
          </cell>
          <cell r="I89">
            <v>2589</v>
          </cell>
          <cell r="J89">
            <v>1.17</v>
          </cell>
          <cell r="K89">
            <v>13.8</v>
          </cell>
          <cell r="L89" t="str">
            <v xml:space="preserve">               </v>
          </cell>
          <cell r="M89" t="str">
            <v xml:space="preserve">               </v>
          </cell>
          <cell r="N89" t="str">
            <v xml:space="preserve">               </v>
          </cell>
          <cell r="O89">
            <v>89</v>
          </cell>
          <cell r="P89">
            <v>33.200000000000003</v>
          </cell>
          <cell r="Q89">
            <v>164844</v>
          </cell>
          <cell r="R89">
            <v>4964</v>
          </cell>
          <cell r="S89">
            <v>2.2400000000000002</v>
          </cell>
        </row>
        <row r="90">
          <cell r="A90" t="str">
            <v xml:space="preserve">341.00 60           </v>
          </cell>
          <cell r="B90">
            <v>48760</v>
          </cell>
          <cell r="C90">
            <v>55</v>
          </cell>
          <cell r="D90" t="str">
            <v xml:space="preserve">   R4</v>
          </cell>
          <cell r="E90">
            <v>-5</v>
          </cell>
          <cell r="F90">
            <v>9238362.0500000007</v>
          </cell>
          <cell r="G90">
            <v>5850367.3600000003</v>
          </cell>
          <cell r="H90">
            <v>3849913</v>
          </cell>
          <cell r="I90">
            <v>231822</v>
          </cell>
          <cell r="J90">
            <v>2.5099999999999998</v>
          </cell>
          <cell r="K90">
            <v>16.600000000000001</v>
          </cell>
          <cell r="L90" t="str">
            <v xml:space="preserve">               </v>
          </cell>
          <cell r="M90" t="str">
            <v xml:space="preserve">               </v>
          </cell>
          <cell r="N90" t="str">
            <v xml:space="preserve">               </v>
          </cell>
          <cell r="O90">
            <v>63.3</v>
          </cell>
          <cell r="P90">
            <v>13.5</v>
          </cell>
          <cell r="Q90">
            <v>4193178</v>
          </cell>
          <cell r="R90">
            <v>332101</v>
          </cell>
          <cell r="S90">
            <v>3.59</v>
          </cell>
        </row>
        <row r="91">
          <cell r="A91" t="str">
            <v xml:space="preserve">341.00 71           </v>
          </cell>
          <cell r="B91">
            <v>52047</v>
          </cell>
          <cell r="C91">
            <v>55</v>
          </cell>
          <cell r="D91" t="str">
            <v xml:space="preserve">   R4</v>
          </cell>
          <cell r="E91">
            <v>-5</v>
          </cell>
          <cell r="F91">
            <v>5774386.75</v>
          </cell>
          <cell r="G91">
            <v>2475066.12</v>
          </cell>
          <cell r="H91">
            <v>3588040</v>
          </cell>
          <cell r="I91">
            <v>142439</v>
          </cell>
          <cell r="J91">
            <v>2.4700000000000002</v>
          </cell>
          <cell r="K91">
            <v>25.2</v>
          </cell>
          <cell r="L91" t="str">
            <v xml:space="preserve">               </v>
          </cell>
          <cell r="M91" t="str">
            <v xml:space="preserve">               </v>
          </cell>
          <cell r="N91" t="str">
            <v xml:space="preserve">               </v>
          </cell>
          <cell r="O91">
            <v>42.9</v>
          </cell>
          <cell r="P91">
            <v>12.2</v>
          </cell>
          <cell r="Q91">
            <v>1980514</v>
          </cell>
          <cell r="R91">
            <v>161885</v>
          </cell>
          <cell r="S91">
            <v>2.8</v>
          </cell>
        </row>
        <row r="92">
          <cell r="A92" t="str">
            <v xml:space="preserve">341.00 72           </v>
          </cell>
          <cell r="B92">
            <v>52778</v>
          </cell>
          <cell r="C92">
            <v>55</v>
          </cell>
          <cell r="D92" t="str">
            <v xml:space="preserve">   R4</v>
          </cell>
          <cell r="E92">
            <v>-5</v>
          </cell>
          <cell r="F92">
            <v>34450809.719999999</v>
          </cell>
          <cell r="G92">
            <v>26661589.050000001</v>
          </cell>
          <cell r="H92">
            <v>9511761</v>
          </cell>
          <cell r="I92">
            <v>348886</v>
          </cell>
          <cell r="J92">
            <v>1.01</v>
          </cell>
          <cell r="K92">
            <v>27.3</v>
          </cell>
          <cell r="L92" t="str">
            <v xml:space="preserve">               </v>
          </cell>
          <cell r="M92" t="str">
            <v xml:space="preserve">               </v>
          </cell>
          <cell r="N92" t="str">
            <v xml:space="preserve">               </v>
          </cell>
          <cell r="O92">
            <v>77.400000000000006</v>
          </cell>
          <cell r="P92">
            <v>9.1999999999999993</v>
          </cell>
          <cell r="Q92">
            <v>9124880</v>
          </cell>
          <cell r="R92">
            <v>992007</v>
          </cell>
          <cell r="S92">
            <v>2.88</v>
          </cell>
        </row>
        <row r="93">
          <cell r="A93" t="str">
            <v xml:space="preserve">341.00 74           </v>
          </cell>
          <cell r="B93">
            <v>53873</v>
          </cell>
          <cell r="C93">
            <v>55</v>
          </cell>
          <cell r="D93" t="str">
            <v xml:space="preserve">   R4</v>
          </cell>
          <cell r="E93">
            <v>-5</v>
          </cell>
          <cell r="F93">
            <v>11003157.439999999</v>
          </cell>
          <cell r="G93">
            <v>2980385.99</v>
          </cell>
          <cell r="H93">
            <v>8572929</v>
          </cell>
          <cell r="I93">
            <v>284891</v>
          </cell>
          <cell r="J93">
            <v>2.59</v>
          </cell>
          <cell r="K93">
            <v>30.1</v>
          </cell>
          <cell r="L93" t="str">
            <v xml:space="preserve">               </v>
          </cell>
          <cell r="M93" t="str">
            <v xml:space="preserve">               </v>
          </cell>
          <cell r="N93" t="str">
            <v xml:space="preserve">               </v>
          </cell>
          <cell r="O93">
            <v>27.1</v>
          </cell>
          <cell r="P93">
            <v>8.1</v>
          </cell>
          <cell r="Q93">
            <v>2447558</v>
          </cell>
          <cell r="R93">
            <v>302624</v>
          </cell>
          <cell r="S93">
            <v>2.75</v>
          </cell>
        </row>
        <row r="94">
          <cell r="A94" t="str">
            <v xml:space="preserve">341.00 75           </v>
          </cell>
          <cell r="B94">
            <v>48760</v>
          </cell>
          <cell r="C94">
            <v>55</v>
          </cell>
          <cell r="D94" t="str">
            <v xml:space="preserve">   R4</v>
          </cell>
          <cell r="E94">
            <v>-5</v>
          </cell>
          <cell r="F94">
            <v>2897941.9</v>
          </cell>
          <cell r="G94">
            <v>2321056.67</v>
          </cell>
          <cell r="H94">
            <v>721782</v>
          </cell>
          <cell r="I94">
            <v>43243</v>
          </cell>
          <cell r="J94">
            <v>1.49</v>
          </cell>
          <cell r="K94">
            <v>16.7</v>
          </cell>
          <cell r="L94" t="str">
            <v xml:space="preserve">               </v>
          </cell>
          <cell r="M94" t="str">
            <v xml:space="preserve">               </v>
          </cell>
          <cell r="N94" t="str">
            <v xml:space="preserve">               </v>
          </cell>
          <cell r="O94">
            <v>80.099999999999994</v>
          </cell>
          <cell r="P94">
            <v>8.1</v>
          </cell>
          <cell r="Q94">
            <v>995948</v>
          </cell>
          <cell r="R94">
            <v>122611</v>
          </cell>
          <cell r="S94">
            <v>4.2300000000000004</v>
          </cell>
        </row>
        <row r="95">
          <cell r="A95" t="str">
            <v xml:space="preserve">341.00 91           </v>
          </cell>
          <cell r="B95">
            <v>46934</v>
          </cell>
          <cell r="C95">
            <v>55</v>
          </cell>
          <cell r="D95" t="str">
            <v xml:space="preserve">   R4</v>
          </cell>
          <cell r="E95">
            <v>-5</v>
          </cell>
          <cell r="F95">
            <v>811209.69</v>
          </cell>
          <cell r="G95">
            <v>372742.74</v>
          </cell>
          <cell r="H95">
            <v>479027</v>
          </cell>
          <cell r="I95">
            <v>40935</v>
          </cell>
          <cell r="J95">
            <v>5.05</v>
          </cell>
          <cell r="K95">
            <v>11.7</v>
          </cell>
          <cell r="L95" t="str">
            <v xml:space="preserve">               </v>
          </cell>
          <cell r="M95" t="str">
            <v xml:space="preserve">               </v>
          </cell>
          <cell r="N95" t="str">
            <v xml:space="preserve">               </v>
          </cell>
          <cell r="O95">
            <v>45.9</v>
          </cell>
          <cell r="P95">
            <v>9.6</v>
          </cell>
          <cell r="Q95">
            <v>363476</v>
          </cell>
          <cell r="R95">
            <v>41758</v>
          </cell>
          <cell r="S95">
            <v>5.15</v>
          </cell>
        </row>
        <row r="96">
          <cell r="A96" t="str">
            <v xml:space="preserve">341.00 92           </v>
          </cell>
          <cell r="B96">
            <v>47664</v>
          </cell>
          <cell r="C96">
            <v>55</v>
          </cell>
          <cell r="D96" t="str">
            <v xml:space="preserve">   R4</v>
          </cell>
          <cell r="E96">
            <v>-5</v>
          </cell>
          <cell r="F96">
            <v>5035526.76</v>
          </cell>
          <cell r="G96">
            <v>4058710.98</v>
          </cell>
          <cell r="H96">
            <v>1228592</v>
          </cell>
          <cell r="I96">
            <v>90676</v>
          </cell>
          <cell r="J96">
            <v>1.8</v>
          </cell>
          <cell r="K96">
            <v>13.5</v>
          </cell>
          <cell r="L96" t="str">
            <v xml:space="preserve">               </v>
          </cell>
          <cell r="M96" t="str">
            <v xml:space="preserve">               </v>
          </cell>
          <cell r="N96" t="str">
            <v xml:space="preserve">               </v>
          </cell>
          <cell r="O96">
            <v>80.599999999999994</v>
          </cell>
          <cell r="P96">
            <v>23.8</v>
          </cell>
          <cell r="Q96">
            <v>3084304</v>
          </cell>
          <cell r="R96">
            <v>165867</v>
          </cell>
          <cell r="S96">
            <v>3.29</v>
          </cell>
        </row>
        <row r="97">
          <cell r="A97" t="str">
            <v xml:space="preserve">341.00 93           </v>
          </cell>
          <cell r="B97">
            <v>47664</v>
          </cell>
          <cell r="C97">
            <v>55</v>
          </cell>
          <cell r="D97" t="str">
            <v xml:space="preserve">   R4</v>
          </cell>
          <cell r="E97">
            <v>-5</v>
          </cell>
          <cell r="F97">
            <v>2735279.15</v>
          </cell>
          <cell r="G97">
            <v>2532961.56</v>
          </cell>
          <cell r="H97">
            <v>339082</v>
          </cell>
          <cell r="I97">
            <v>24785</v>
          </cell>
          <cell r="J97">
            <v>0.91</v>
          </cell>
          <cell r="K97">
            <v>13.7</v>
          </cell>
          <cell r="L97" t="str">
            <v xml:space="preserve">               </v>
          </cell>
          <cell r="M97" t="str">
            <v xml:space="preserve">               </v>
          </cell>
          <cell r="N97" t="str">
            <v xml:space="preserve">               </v>
          </cell>
          <cell r="O97">
            <v>92.6</v>
          </cell>
          <cell r="P97">
            <v>26.4</v>
          </cell>
          <cell r="Q97">
            <v>1800732</v>
          </cell>
          <cell r="R97">
            <v>81314</v>
          </cell>
          <cell r="S97">
            <v>2.97</v>
          </cell>
        </row>
        <row r="98">
          <cell r="A98" t="str">
            <v xml:space="preserve">341.00 95           </v>
          </cell>
          <cell r="B98">
            <v>50586</v>
          </cell>
          <cell r="C98">
            <v>55</v>
          </cell>
          <cell r="D98" t="str">
            <v xml:space="preserve">   R4</v>
          </cell>
          <cell r="E98">
            <v>-5</v>
          </cell>
          <cell r="F98">
            <v>1010183.43</v>
          </cell>
          <cell r="G98">
            <v>442590.24</v>
          </cell>
          <cell r="H98">
            <v>618102</v>
          </cell>
          <cell r="I98">
            <v>28546</v>
          </cell>
          <cell r="J98">
            <v>2.83</v>
          </cell>
          <cell r="K98">
            <v>21.7</v>
          </cell>
          <cell r="L98" t="str">
            <v xml:space="preserve">               </v>
          </cell>
          <cell r="M98" t="str">
            <v xml:space="preserve">               </v>
          </cell>
          <cell r="N98" t="str">
            <v xml:space="preserve">               </v>
          </cell>
          <cell r="O98">
            <v>43.8</v>
          </cell>
          <cell r="P98">
            <v>7.3</v>
          </cell>
          <cell r="Q98">
            <v>231263</v>
          </cell>
          <cell r="R98">
            <v>38576</v>
          </cell>
          <cell r="S98">
            <v>3.82</v>
          </cell>
        </row>
        <row r="99">
          <cell r="A99" t="str">
            <v xml:space="preserve">341.00 97           </v>
          </cell>
          <cell r="B99">
            <v>49125</v>
          </cell>
          <cell r="C99">
            <v>55</v>
          </cell>
          <cell r="D99" t="str">
            <v xml:space="preserve">   R4</v>
          </cell>
          <cell r="E99">
            <v>-5</v>
          </cell>
          <cell r="F99">
            <v>5927075</v>
          </cell>
          <cell r="G99">
            <v>3829888.98</v>
          </cell>
          <cell r="H99">
            <v>2393540</v>
          </cell>
          <cell r="I99">
            <v>135152</v>
          </cell>
          <cell r="J99">
            <v>2.2799999999999998</v>
          </cell>
          <cell r="K99">
            <v>17.7</v>
          </cell>
          <cell r="L99" t="str">
            <v xml:space="preserve">               </v>
          </cell>
          <cell r="M99" t="str">
            <v xml:space="preserve">               </v>
          </cell>
          <cell r="N99" t="str">
            <v xml:space="preserve">               </v>
          </cell>
          <cell r="O99">
            <v>64.599999999999994</v>
          </cell>
          <cell r="P99">
            <v>4.2</v>
          </cell>
          <cell r="Q99">
            <v>1204420</v>
          </cell>
          <cell r="R99">
            <v>283166</v>
          </cell>
          <cell r="S99">
            <v>4.78</v>
          </cell>
        </row>
        <row r="100">
          <cell r="A100" t="str">
            <v xml:space="preserve">341.01 73           </v>
          </cell>
          <cell r="B100">
            <v>50221</v>
          </cell>
          <cell r="C100">
            <v>55</v>
          </cell>
          <cell r="D100" t="str">
            <v xml:space="preserve">   R4</v>
          </cell>
          <cell r="E100">
            <v>-5</v>
          </cell>
          <cell r="F100">
            <v>31416965.73</v>
          </cell>
          <cell r="G100">
            <v>4583746.24</v>
          </cell>
          <cell r="H100">
            <v>28404068</v>
          </cell>
          <cell r="I100">
            <v>1373504</v>
          </cell>
          <cell r="J100">
            <v>4.37</v>
          </cell>
          <cell r="K100">
            <v>20.7</v>
          </cell>
          <cell r="L100" t="str">
            <v xml:space="preserve">               </v>
          </cell>
          <cell r="M100" t="str">
            <v xml:space="preserve">               </v>
          </cell>
          <cell r="N100" t="str">
            <v xml:space="preserve">               </v>
          </cell>
          <cell r="O100">
            <v>14.6</v>
          </cell>
          <cell r="P100">
            <v>4.2</v>
          </cell>
          <cell r="Q100">
            <v>5623763</v>
          </cell>
          <cell r="R100">
            <v>1322811</v>
          </cell>
          <cell r="S100">
            <v>4.21</v>
          </cell>
        </row>
        <row r="101">
          <cell r="A101" t="str">
            <v xml:space="preserve">341.01 94           </v>
          </cell>
          <cell r="B101">
            <v>47664</v>
          </cell>
          <cell r="C101">
            <v>55</v>
          </cell>
          <cell r="D101" t="str">
            <v xml:space="preserve">   R4</v>
          </cell>
          <cell r="E101">
            <v>-5</v>
          </cell>
          <cell r="F101">
            <v>3413471.97</v>
          </cell>
          <cell r="G101">
            <v>368034</v>
          </cell>
          <cell r="H101">
            <v>3216112</v>
          </cell>
          <cell r="I101">
            <v>234724</v>
          </cell>
          <cell r="J101">
            <v>6.88</v>
          </cell>
          <cell r="K101">
            <v>13.7</v>
          </cell>
          <cell r="L101" t="str">
            <v xml:space="preserve">               </v>
          </cell>
          <cell r="M101" t="str">
            <v xml:space="preserve">               </v>
          </cell>
          <cell r="N101" t="str">
            <v xml:space="preserve">               </v>
          </cell>
          <cell r="O101">
            <v>10.8</v>
          </cell>
          <cell r="P101">
            <v>10.199999999999999</v>
          </cell>
          <cell r="Q101">
            <v>1521213</v>
          </cell>
          <cell r="R101">
            <v>150619</v>
          </cell>
          <cell r="S101">
            <v>4.41</v>
          </cell>
        </row>
        <row r="102">
          <cell r="A102" t="str">
            <v xml:space="preserve">341.01 96           </v>
          </cell>
          <cell r="B102">
            <v>48029</v>
          </cell>
          <cell r="C102">
            <v>55</v>
          </cell>
          <cell r="D102" t="str">
            <v xml:space="preserve">   R4</v>
          </cell>
          <cell r="E102">
            <v>-5</v>
          </cell>
          <cell r="F102">
            <v>15120072.09</v>
          </cell>
          <cell r="G102">
            <v>3203467.94</v>
          </cell>
          <cell r="H102">
            <v>12672608</v>
          </cell>
          <cell r="I102">
            <v>862193</v>
          </cell>
          <cell r="J102">
            <v>5.7</v>
          </cell>
          <cell r="K102">
            <v>14.7</v>
          </cell>
          <cell r="L102" t="str">
            <v xml:space="preserve">               </v>
          </cell>
          <cell r="M102" t="str">
            <v xml:space="preserve">               </v>
          </cell>
          <cell r="N102" t="str">
            <v xml:space="preserve">               </v>
          </cell>
          <cell r="O102">
            <v>21.2</v>
          </cell>
          <cell r="P102">
            <v>9.4</v>
          </cell>
          <cell r="Q102">
            <v>6158262</v>
          </cell>
          <cell r="R102">
            <v>660874</v>
          </cell>
          <cell r="S102">
            <v>4.37</v>
          </cell>
        </row>
        <row r="103">
          <cell r="A103" t="str">
            <v xml:space="preserve">342.00 60           </v>
          </cell>
          <cell r="B103">
            <v>48760</v>
          </cell>
          <cell r="C103">
            <v>45</v>
          </cell>
          <cell r="D103" t="str">
            <v xml:space="preserve">   R3</v>
          </cell>
          <cell r="E103">
            <v>-5</v>
          </cell>
          <cell r="F103">
            <v>8121641.0800000001</v>
          </cell>
          <cell r="G103">
            <v>6540475.2699999996</v>
          </cell>
          <cell r="H103">
            <v>1987248</v>
          </cell>
          <cell r="I103">
            <v>125475</v>
          </cell>
          <cell r="J103">
            <v>1.54</v>
          </cell>
          <cell r="K103">
            <v>15.8</v>
          </cell>
          <cell r="L103" t="str">
            <v xml:space="preserve">               </v>
          </cell>
          <cell r="M103" t="str">
            <v xml:space="preserve">               </v>
          </cell>
          <cell r="N103" t="str">
            <v xml:space="preserve">               </v>
          </cell>
          <cell r="O103">
            <v>80.5</v>
          </cell>
          <cell r="P103">
            <v>16.100000000000001</v>
          </cell>
          <cell r="Q103">
            <v>4218287</v>
          </cell>
          <cell r="R103">
            <v>272354</v>
          </cell>
          <cell r="S103">
            <v>3.35</v>
          </cell>
        </row>
        <row r="104">
          <cell r="A104" t="str">
            <v xml:space="preserve">342.00 71           </v>
          </cell>
          <cell r="B104">
            <v>52047</v>
          </cell>
          <cell r="C104">
            <v>45</v>
          </cell>
          <cell r="D104" t="str">
            <v xml:space="preserve">   R3</v>
          </cell>
          <cell r="E104">
            <v>-5</v>
          </cell>
          <cell r="F104">
            <v>1804662.8</v>
          </cell>
          <cell r="G104">
            <v>697151.93</v>
          </cell>
          <cell r="H104">
            <v>1197744</v>
          </cell>
          <cell r="I104">
            <v>50752</v>
          </cell>
          <cell r="J104">
            <v>2.81</v>
          </cell>
          <cell r="K104">
            <v>23.6</v>
          </cell>
          <cell r="L104" t="str">
            <v xml:space="preserve">               </v>
          </cell>
          <cell r="M104" t="str">
            <v xml:space="preserve">               </v>
          </cell>
          <cell r="N104" t="str">
            <v xml:space="preserve">               </v>
          </cell>
          <cell r="O104">
            <v>38.6</v>
          </cell>
          <cell r="P104">
            <v>12.2</v>
          </cell>
          <cell r="Q104">
            <v>634828</v>
          </cell>
          <cell r="R104">
            <v>53436</v>
          </cell>
          <cell r="S104">
            <v>2.96</v>
          </cell>
        </row>
        <row r="105">
          <cell r="A105" t="str">
            <v xml:space="preserve">342.00 72           </v>
          </cell>
          <cell r="B105">
            <v>52778</v>
          </cell>
          <cell r="C105">
            <v>45</v>
          </cell>
          <cell r="D105" t="str">
            <v xml:space="preserve">   R3</v>
          </cell>
          <cell r="E105">
            <v>-5</v>
          </cell>
          <cell r="F105">
            <v>1887875</v>
          </cell>
          <cell r="G105">
            <v>1477641</v>
          </cell>
          <cell r="H105">
            <v>504628</v>
          </cell>
          <cell r="I105">
            <v>19635</v>
          </cell>
          <cell r="J105">
            <v>1.04</v>
          </cell>
          <cell r="K105">
            <v>25.7</v>
          </cell>
          <cell r="L105" t="str">
            <v xml:space="preserve">               </v>
          </cell>
          <cell r="M105" t="str">
            <v xml:space="preserve">               </v>
          </cell>
          <cell r="N105" t="str">
            <v xml:space="preserve">               </v>
          </cell>
          <cell r="O105">
            <v>78.3</v>
          </cell>
          <cell r="P105">
            <v>9.1999999999999993</v>
          </cell>
          <cell r="Q105">
            <v>515826</v>
          </cell>
          <cell r="R105">
            <v>57089</v>
          </cell>
          <cell r="S105">
            <v>3.02</v>
          </cell>
        </row>
        <row r="106">
          <cell r="A106" t="str">
            <v xml:space="preserve">342.00 74           </v>
          </cell>
          <cell r="B106">
            <v>53873</v>
          </cell>
          <cell r="C106">
            <v>45</v>
          </cell>
          <cell r="D106" t="str">
            <v xml:space="preserve">   R3</v>
          </cell>
          <cell r="E106">
            <v>-5</v>
          </cell>
          <cell r="F106">
            <v>1457862</v>
          </cell>
          <cell r="G106">
            <v>419774.87</v>
          </cell>
          <cell r="H106">
            <v>1110980</v>
          </cell>
          <cell r="I106">
            <v>39466</v>
          </cell>
          <cell r="J106">
            <v>2.71</v>
          </cell>
          <cell r="K106">
            <v>28.2</v>
          </cell>
          <cell r="L106" t="str">
            <v xml:space="preserve">               </v>
          </cell>
          <cell r="M106" t="str">
            <v xml:space="preserve">               </v>
          </cell>
          <cell r="N106" t="str">
            <v xml:space="preserve">               </v>
          </cell>
          <cell r="O106">
            <v>28.8</v>
          </cell>
          <cell r="P106">
            <v>8.1999999999999993</v>
          </cell>
          <cell r="Q106">
            <v>341068</v>
          </cell>
          <cell r="R106">
            <v>42249</v>
          </cell>
          <cell r="S106">
            <v>2.9</v>
          </cell>
        </row>
        <row r="107">
          <cell r="A107" t="str">
            <v xml:space="preserve">342.00 75           </v>
          </cell>
          <cell r="B107">
            <v>48760</v>
          </cell>
          <cell r="C107">
            <v>45</v>
          </cell>
          <cell r="D107" t="str">
            <v xml:space="preserve">   R3</v>
          </cell>
          <cell r="E107">
            <v>-5</v>
          </cell>
          <cell r="F107">
            <v>3889943.37</v>
          </cell>
          <cell r="G107">
            <v>3452527.24</v>
          </cell>
          <cell r="H107">
            <v>631913</v>
          </cell>
          <cell r="I107">
            <v>38673</v>
          </cell>
          <cell r="J107">
            <v>0.99</v>
          </cell>
          <cell r="K107">
            <v>16.3</v>
          </cell>
          <cell r="L107" t="str">
            <v xml:space="preserve">               </v>
          </cell>
          <cell r="M107" t="str">
            <v xml:space="preserve">               </v>
          </cell>
          <cell r="N107" t="str">
            <v xml:space="preserve">               </v>
          </cell>
          <cell r="O107">
            <v>88.8</v>
          </cell>
          <cell r="P107">
            <v>8.1999999999999993</v>
          </cell>
          <cell r="Q107">
            <v>1357015</v>
          </cell>
          <cell r="R107">
            <v>167054</v>
          </cell>
          <cell r="S107">
            <v>4.29</v>
          </cell>
        </row>
        <row r="108">
          <cell r="A108" t="str">
            <v xml:space="preserve">342.00 91           </v>
          </cell>
          <cell r="B108">
            <v>46934</v>
          </cell>
          <cell r="C108">
            <v>45</v>
          </cell>
          <cell r="D108" t="str">
            <v xml:space="preserve">   R3</v>
          </cell>
          <cell r="E108">
            <v>-5</v>
          </cell>
          <cell r="F108">
            <v>476309.45</v>
          </cell>
          <cell r="G108">
            <v>67263.19</v>
          </cell>
          <cell r="H108">
            <v>432862</v>
          </cell>
          <cell r="I108">
            <v>37348</v>
          </cell>
          <cell r="J108">
            <v>7.84</v>
          </cell>
          <cell r="K108">
            <v>11.6</v>
          </cell>
          <cell r="L108" t="str">
            <v xml:space="preserve">               </v>
          </cell>
          <cell r="M108" t="str">
            <v xml:space="preserve">               </v>
          </cell>
          <cell r="N108" t="str">
            <v xml:space="preserve">               </v>
          </cell>
          <cell r="O108">
            <v>14.1</v>
          </cell>
          <cell r="P108">
            <v>8.1999999999999993</v>
          </cell>
          <cell r="Q108">
            <v>206632</v>
          </cell>
          <cell r="R108">
            <v>25306</v>
          </cell>
          <cell r="S108">
            <v>5.31</v>
          </cell>
        </row>
        <row r="109">
          <cell r="A109" t="str">
            <v xml:space="preserve">342.00 92           </v>
          </cell>
          <cell r="B109">
            <v>47664</v>
          </cell>
          <cell r="C109">
            <v>45</v>
          </cell>
          <cell r="D109" t="str">
            <v xml:space="preserve">   R3</v>
          </cell>
          <cell r="E109">
            <v>-5</v>
          </cell>
          <cell r="F109">
            <v>3739991.62</v>
          </cell>
          <cell r="G109">
            <v>2415322.15</v>
          </cell>
          <cell r="H109">
            <v>1511669</v>
          </cell>
          <cell r="I109">
            <v>122288</v>
          </cell>
          <cell r="J109">
            <v>3.27</v>
          </cell>
          <cell r="K109">
            <v>12.4</v>
          </cell>
          <cell r="L109" t="str">
            <v xml:space="preserve">               </v>
          </cell>
          <cell r="M109" t="str">
            <v xml:space="preserve">               </v>
          </cell>
          <cell r="N109" t="str">
            <v xml:space="preserve">               </v>
          </cell>
          <cell r="O109">
            <v>64.599999999999994</v>
          </cell>
          <cell r="P109">
            <v>25.2</v>
          </cell>
          <cell r="Q109">
            <v>2389249</v>
          </cell>
          <cell r="R109">
            <v>124613</v>
          </cell>
          <cell r="S109">
            <v>3.33</v>
          </cell>
        </row>
        <row r="110">
          <cell r="A110" t="str">
            <v xml:space="preserve">342.00 93           </v>
          </cell>
          <cell r="B110">
            <v>47664</v>
          </cell>
          <cell r="C110">
            <v>45</v>
          </cell>
          <cell r="D110" t="str">
            <v xml:space="preserve">   R3</v>
          </cell>
          <cell r="E110">
            <v>-5</v>
          </cell>
          <cell r="F110">
            <v>3702107.48</v>
          </cell>
          <cell r="G110">
            <v>3642779</v>
          </cell>
          <cell r="H110">
            <v>244434</v>
          </cell>
          <cell r="I110">
            <v>20693</v>
          </cell>
          <cell r="J110">
            <v>0.56000000000000005</v>
          </cell>
          <cell r="K110">
            <v>11.8</v>
          </cell>
          <cell r="L110" t="str">
            <v xml:space="preserve">               </v>
          </cell>
          <cell r="M110" t="str">
            <v xml:space="preserve">               </v>
          </cell>
          <cell r="N110" t="str">
            <v xml:space="preserve">               </v>
          </cell>
          <cell r="O110">
            <v>98.4</v>
          </cell>
          <cell r="P110">
            <v>32.4</v>
          </cell>
          <cell r="Q110">
            <v>2791331</v>
          </cell>
          <cell r="R110">
            <v>96685</v>
          </cell>
          <cell r="S110">
            <v>2.61</v>
          </cell>
        </row>
        <row r="111">
          <cell r="A111" t="str">
            <v xml:space="preserve">342.00 95           </v>
          </cell>
          <cell r="B111">
            <v>50586</v>
          </cell>
          <cell r="C111">
            <v>45</v>
          </cell>
          <cell r="D111" t="str">
            <v xml:space="preserve">   R3</v>
          </cell>
          <cell r="E111">
            <v>-5</v>
          </cell>
          <cell r="F111">
            <v>134194.70000000001</v>
          </cell>
          <cell r="G111">
            <v>138223</v>
          </cell>
          <cell r="H111">
            <v>2681</v>
          </cell>
          <cell r="I111">
            <v>134</v>
          </cell>
          <cell r="J111">
            <v>0.1</v>
          </cell>
          <cell r="K111">
            <v>20</v>
          </cell>
          <cell r="L111" t="str">
            <v xml:space="preserve">               </v>
          </cell>
          <cell r="M111" t="str">
            <v xml:space="preserve">               </v>
          </cell>
          <cell r="N111" t="str">
            <v xml:space="preserve">               </v>
          </cell>
          <cell r="O111">
            <v>103</v>
          </cell>
          <cell r="P111">
            <v>35</v>
          </cell>
          <cell r="Q111">
            <v>96331</v>
          </cell>
          <cell r="R111">
            <v>3285</v>
          </cell>
          <cell r="S111">
            <v>2.4500000000000002</v>
          </cell>
        </row>
        <row r="112">
          <cell r="A112" t="str">
            <v xml:space="preserve">342.00 97           </v>
          </cell>
          <cell r="B112">
            <v>49125</v>
          </cell>
          <cell r="C112">
            <v>45</v>
          </cell>
          <cell r="D112" t="str">
            <v xml:space="preserve">   R3</v>
          </cell>
          <cell r="E112">
            <v>-5</v>
          </cell>
          <cell r="F112">
            <v>418443</v>
          </cell>
          <cell r="G112">
            <v>286449.33</v>
          </cell>
          <cell r="H112">
            <v>152916</v>
          </cell>
          <cell r="I112">
            <v>8763</v>
          </cell>
          <cell r="J112">
            <v>2.09</v>
          </cell>
          <cell r="K112">
            <v>17.5</v>
          </cell>
          <cell r="L112" t="str">
            <v xml:space="preserve">               </v>
          </cell>
          <cell r="M112" t="str">
            <v xml:space="preserve">               </v>
          </cell>
          <cell r="N112" t="str">
            <v xml:space="preserve">               </v>
          </cell>
          <cell r="O112">
            <v>68.5</v>
          </cell>
          <cell r="P112">
            <v>4.2</v>
          </cell>
          <cell r="Q112">
            <v>85399</v>
          </cell>
          <cell r="R112">
            <v>20299</v>
          </cell>
          <cell r="S112">
            <v>4.8499999999999996</v>
          </cell>
        </row>
        <row r="113">
          <cell r="A113" t="str">
            <v xml:space="preserve">344.00 91           </v>
          </cell>
          <cell r="B113">
            <v>46934</v>
          </cell>
          <cell r="C113">
            <v>60</v>
          </cell>
          <cell r="D113" t="str">
            <v xml:space="preserve">   R3</v>
          </cell>
          <cell r="E113">
            <v>-5</v>
          </cell>
          <cell r="F113">
            <v>575842.91</v>
          </cell>
          <cell r="G113">
            <v>405828.63</v>
          </cell>
          <cell r="H113">
            <v>198806</v>
          </cell>
          <cell r="I113">
            <v>17279</v>
          </cell>
          <cell r="J113">
            <v>3</v>
          </cell>
          <cell r="K113">
            <v>11.5</v>
          </cell>
          <cell r="L113" t="str">
            <v xml:space="preserve">               </v>
          </cell>
          <cell r="M113" t="str">
            <v xml:space="preserve">               </v>
          </cell>
          <cell r="N113" t="str">
            <v xml:space="preserve">               </v>
          </cell>
          <cell r="O113">
            <v>70.5</v>
          </cell>
          <cell r="P113">
            <v>23.8</v>
          </cell>
          <cell r="Q113">
            <v>356767</v>
          </cell>
          <cell r="R113">
            <v>21752</v>
          </cell>
          <cell r="S113">
            <v>3.78</v>
          </cell>
        </row>
        <row r="114">
          <cell r="A114" t="str">
            <v xml:space="preserve">344.00 92           </v>
          </cell>
          <cell r="B114">
            <v>47664</v>
          </cell>
          <cell r="C114">
            <v>60</v>
          </cell>
          <cell r="D114" t="str">
            <v xml:space="preserve">   R3</v>
          </cell>
          <cell r="E114">
            <v>-5</v>
          </cell>
          <cell r="F114">
            <v>99010602.659999996</v>
          </cell>
          <cell r="G114">
            <v>66636896.340000004</v>
          </cell>
          <cell r="H114">
            <v>37324236</v>
          </cell>
          <cell r="I114">
            <v>2738639</v>
          </cell>
          <cell r="J114">
            <v>2.77</v>
          </cell>
          <cell r="K114">
            <v>13.6</v>
          </cell>
          <cell r="L114" t="str">
            <v xml:space="preserve">               </v>
          </cell>
          <cell r="M114" t="str">
            <v xml:space="preserve">               </v>
          </cell>
          <cell r="N114" t="str">
            <v xml:space="preserve">               </v>
          </cell>
          <cell r="O114">
            <v>67.3</v>
          </cell>
          <cell r="P114">
            <v>16.7</v>
          </cell>
          <cell r="Q114">
            <v>48682384</v>
          </cell>
          <cell r="R114">
            <v>4095755</v>
          </cell>
          <cell r="S114">
            <v>4.1399999999999997</v>
          </cell>
        </row>
        <row r="115">
          <cell r="A115" t="str">
            <v xml:space="preserve">344.00 93           </v>
          </cell>
          <cell r="B115">
            <v>47664</v>
          </cell>
          <cell r="C115">
            <v>60</v>
          </cell>
          <cell r="D115" t="str">
            <v xml:space="preserve">   R3</v>
          </cell>
          <cell r="E115">
            <v>-5</v>
          </cell>
          <cell r="F115">
            <v>30004024.960000001</v>
          </cell>
          <cell r="G115">
            <v>24750966</v>
          </cell>
          <cell r="H115">
            <v>6753260</v>
          </cell>
          <cell r="I115">
            <v>506008</v>
          </cell>
          <cell r="J115">
            <v>1.69</v>
          </cell>
          <cell r="K115">
            <v>13.3</v>
          </cell>
          <cell r="L115" t="str">
            <v xml:space="preserve">               </v>
          </cell>
          <cell r="M115" t="str">
            <v xml:space="preserve">               </v>
          </cell>
          <cell r="N115" t="str">
            <v xml:space="preserve">               </v>
          </cell>
          <cell r="O115">
            <v>82.5</v>
          </cell>
          <cell r="P115">
            <v>28.4</v>
          </cell>
          <cell r="Q115">
            <v>19749096</v>
          </cell>
          <cell r="R115">
            <v>893918</v>
          </cell>
          <cell r="S115">
            <v>2.98</v>
          </cell>
        </row>
        <row r="116">
          <cell r="A116" t="str">
            <v xml:space="preserve">344.00 95           </v>
          </cell>
          <cell r="B116">
            <v>50586</v>
          </cell>
          <cell r="C116">
            <v>60</v>
          </cell>
          <cell r="D116" t="str">
            <v xml:space="preserve">   R3</v>
          </cell>
          <cell r="E116">
            <v>-5</v>
          </cell>
          <cell r="F116">
            <v>33087674.329999998</v>
          </cell>
          <cell r="G116">
            <v>30119678</v>
          </cell>
          <cell r="H116">
            <v>4622380</v>
          </cell>
          <cell r="I116">
            <v>216097</v>
          </cell>
          <cell r="J116">
            <v>0.65</v>
          </cell>
          <cell r="K116">
            <v>21.4</v>
          </cell>
          <cell r="L116" t="str">
            <v xml:space="preserve">               </v>
          </cell>
          <cell r="M116" t="str">
            <v xml:space="preserve">               </v>
          </cell>
          <cell r="N116" t="str">
            <v xml:space="preserve">               </v>
          </cell>
          <cell r="O116">
            <v>91</v>
          </cell>
          <cell r="P116">
            <v>7.4</v>
          </cell>
          <cell r="Q116">
            <v>8847274</v>
          </cell>
          <cell r="R116">
            <v>1210617</v>
          </cell>
          <cell r="S116">
            <v>3.66</v>
          </cell>
        </row>
        <row r="117">
          <cell r="A117" t="str">
            <v xml:space="preserve">344.01 73           </v>
          </cell>
          <cell r="B117">
            <v>50221</v>
          </cell>
          <cell r="C117">
            <v>40</v>
          </cell>
          <cell r="D117" t="str">
            <v xml:space="preserve"> R2.5</v>
          </cell>
          <cell r="E117">
            <v>-5</v>
          </cell>
          <cell r="F117">
            <v>583581424.75999999</v>
          </cell>
          <cell r="G117">
            <v>112902902.83</v>
          </cell>
          <cell r="H117">
            <v>499857593</v>
          </cell>
          <cell r="I117">
            <v>25258090</v>
          </cell>
          <cell r="J117">
            <v>4.33</v>
          </cell>
          <cell r="K117">
            <v>19.8</v>
          </cell>
          <cell r="L117" t="str">
            <v xml:space="preserve">               </v>
          </cell>
          <cell r="M117" t="str">
            <v xml:space="preserve">               </v>
          </cell>
          <cell r="N117" t="str">
            <v xml:space="preserve">               </v>
          </cell>
          <cell r="O117">
            <v>19.3</v>
          </cell>
          <cell r="P117">
            <v>4.2</v>
          </cell>
          <cell r="Q117">
            <v>104947490</v>
          </cell>
          <cell r="R117">
            <v>25674665</v>
          </cell>
          <cell r="S117">
            <v>4.4000000000000004</v>
          </cell>
        </row>
        <row r="118">
          <cell r="A118" t="str">
            <v xml:space="preserve">344.01 94           </v>
          </cell>
          <cell r="B118">
            <v>47664</v>
          </cell>
          <cell r="C118">
            <v>40</v>
          </cell>
          <cell r="D118" t="str">
            <v xml:space="preserve"> R2.5</v>
          </cell>
          <cell r="E118">
            <v>-5</v>
          </cell>
          <cell r="F118">
            <v>153525782.00999999</v>
          </cell>
          <cell r="G118">
            <v>62513564</v>
          </cell>
          <cell r="H118">
            <v>98688507</v>
          </cell>
          <cell r="I118">
            <v>7495174</v>
          </cell>
          <cell r="J118">
            <v>4.88</v>
          </cell>
          <cell r="K118">
            <v>13.2</v>
          </cell>
          <cell r="L118" t="str">
            <v xml:space="preserve">               </v>
          </cell>
          <cell r="M118" t="str">
            <v xml:space="preserve">               </v>
          </cell>
          <cell r="N118" t="str">
            <v xml:space="preserve">               </v>
          </cell>
          <cell r="O118">
            <v>40.700000000000003</v>
          </cell>
          <cell r="P118">
            <v>10.6</v>
          </cell>
          <cell r="Q118">
            <v>69123174</v>
          </cell>
          <cell r="R118">
            <v>6996141</v>
          </cell>
          <cell r="S118">
            <v>4.5599999999999996</v>
          </cell>
        </row>
        <row r="119">
          <cell r="A119" t="str">
            <v xml:space="preserve">344.01 96           </v>
          </cell>
          <cell r="B119">
            <v>48029</v>
          </cell>
          <cell r="C119">
            <v>40</v>
          </cell>
          <cell r="D119" t="str">
            <v xml:space="preserve"> R2.5</v>
          </cell>
          <cell r="E119">
            <v>-5</v>
          </cell>
          <cell r="F119">
            <v>372345403.38</v>
          </cell>
          <cell r="G119">
            <v>136231904.43000001</v>
          </cell>
          <cell r="H119">
            <v>254730769</v>
          </cell>
          <cell r="I119">
            <v>18030523</v>
          </cell>
          <cell r="J119">
            <v>4.84</v>
          </cell>
          <cell r="K119">
            <v>14.1</v>
          </cell>
          <cell r="L119" t="str">
            <v xml:space="preserve">               </v>
          </cell>
          <cell r="M119" t="str">
            <v xml:space="preserve">               </v>
          </cell>
          <cell r="N119" t="str">
            <v xml:space="preserve">               </v>
          </cell>
          <cell r="O119">
            <v>36.6</v>
          </cell>
          <cell r="P119">
            <v>9.4</v>
          </cell>
          <cell r="Q119">
            <v>150896939</v>
          </cell>
          <cell r="R119">
            <v>17000280</v>
          </cell>
          <cell r="S119">
            <v>4.57</v>
          </cell>
        </row>
        <row r="120">
          <cell r="A120" t="str">
            <v xml:space="preserve">344.20 60           </v>
          </cell>
          <cell r="B120">
            <v>48760</v>
          </cell>
          <cell r="C120">
            <v>12</v>
          </cell>
          <cell r="D120" t="str">
            <v xml:space="preserve"> L0.5</v>
          </cell>
          <cell r="E120">
            <v>20</v>
          </cell>
          <cell r="F120">
            <v>74375981.069999993</v>
          </cell>
          <cell r="G120">
            <v>56434886.100000001</v>
          </cell>
          <cell r="H120">
            <v>3065899</v>
          </cell>
          <cell r="I120">
            <v>540356</v>
          </cell>
          <cell r="J120">
            <v>0.73</v>
          </cell>
          <cell r="K120">
            <v>5.7</v>
          </cell>
          <cell r="L120" t="str">
            <v xml:space="preserve">               </v>
          </cell>
          <cell r="M120" t="str">
            <v xml:space="preserve">               </v>
          </cell>
          <cell r="N120" t="str">
            <v xml:space="preserve">               </v>
          </cell>
          <cell r="O120">
            <v>75.900000000000006</v>
          </cell>
          <cell r="P120">
            <v>15.8</v>
          </cell>
          <cell r="Q120">
            <v>33770295</v>
          </cell>
          <cell r="R120">
            <v>4965816</v>
          </cell>
          <cell r="S120">
            <v>6.68</v>
          </cell>
        </row>
        <row r="121">
          <cell r="A121" t="str">
            <v xml:space="preserve">344.20 71           </v>
          </cell>
          <cell r="B121">
            <v>52047</v>
          </cell>
          <cell r="C121">
            <v>12</v>
          </cell>
          <cell r="D121" t="str">
            <v xml:space="preserve"> L0.5</v>
          </cell>
          <cell r="E121">
            <v>20</v>
          </cell>
          <cell r="F121">
            <v>26006934.52</v>
          </cell>
          <cell r="G121">
            <v>1397214.18</v>
          </cell>
          <cell r="H121">
            <v>19408333</v>
          </cell>
          <cell r="I121">
            <v>2999348</v>
          </cell>
          <cell r="J121">
            <v>11.53</v>
          </cell>
          <cell r="K121">
            <v>6.5</v>
          </cell>
          <cell r="L121" t="str">
            <v xml:space="preserve">               </v>
          </cell>
          <cell r="M121" t="str">
            <v xml:space="preserve">               </v>
          </cell>
          <cell r="N121" t="str">
            <v xml:space="preserve">               </v>
          </cell>
          <cell r="O121">
            <v>5.4</v>
          </cell>
          <cell r="P121">
            <v>11.2</v>
          </cell>
          <cell r="Q121">
            <v>9485052</v>
          </cell>
          <cell r="R121">
            <v>1733551</v>
          </cell>
          <cell r="S121">
            <v>6.67</v>
          </cell>
        </row>
        <row r="122">
          <cell r="A122" t="str">
            <v xml:space="preserve">344.20 72           </v>
          </cell>
          <cell r="B122">
            <v>52778</v>
          </cell>
          <cell r="C122">
            <v>12</v>
          </cell>
          <cell r="D122" t="str">
            <v xml:space="preserve"> L0.5</v>
          </cell>
          <cell r="E122">
            <v>20</v>
          </cell>
          <cell r="F122">
            <v>83514274.030000001</v>
          </cell>
          <cell r="G122">
            <v>8066153.1100000003</v>
          </cell>
          <cell r="H122">
            <v>58745266</v>
          </cell>
          <cell r="I122">
            <v>7147793</v>
          </cell>
          <cell r="J122">
            <v>8.56</v>
          </cell>
          <cell r="K122">
            <v>8.1999999999999993</v>
          </cell>
          <cell r="L122" t="str">
            <v xml:space="preserve">               </v>
          </cell>
          <cell r="M122" t="str">
            <v xml:space="preserve">               </v>
          </cell>
          <cell r="N122" t="str">
            <v xml:space="preserve">               </v>
          </cell>
          <cell r="O122">
            <v>9.6999999999999993</v>
          </cell>
          <cell r="P122">
            <v>6.5</v>
          </cell>
          <cell r="Q122">
            <v>19433408</v>
          </cell>
          <cell r="R122">
            <v>5575398</v>
          </cell>
          <cell r="S122">
            <v>6.68</v>
          </cell>
        </row>
        <row r="123">
          <cell r="A123" t="str">
            <v xml:space="preserve">344.20 74           </v>
          </cell>
          <cell r="B123">
            <v>53873</v>
          </cell>
          <cell r="C123">
            <v>12</v>
          </cell>
          <cell r="D123" t="str">
            <v xml:space="preserve"> L0.5</v>
          </cell>
          <cell r="E123">
            <v>20</v>
          </cell>
          <cell r="F123">
            <v>32380061.68</v>
          </cell>
          <cell r="G123">
            <v>2715653.77</v>
          </cell>
          <cell r="H123">
            <v>23188396</v>
          </cell>
          <cell r="I123">
            <v>2902863</v>
          </cell>
          <cell r="J123">
            <v>8.9600000000000009</v>
          </cell>
          <cell r="K123">
            <v>8</v>
          </cell>
          <cell r="L123" t="str">
            <v xml:space="preserve">               </v>
          </cell>
          <cell r="M123" t="str">
            <v xml:space="preserve">               </v>
          </cell>
          <cell r="N123" t="str">
            <v xml:space="preserve">               </v>
          </cell>
          <cell r="O123">
            <v>8.4</v>
          </cell>
          <cell r="P123">
            <v>6.9</v>
          </cell>
          <cell r="Q123">
            <v>8442189</v>
          </cell>
          <cell r="R123">
            <v>2158425</v>
          </cell>
          <cell r="S123">
            <v>6.67</v>
          </cell>
        </row>
        <row r="124">
          <cell r="A124" t="str">
            <v xml:space="preserve">344.20 75           </v>
          </cell>
          <cell r="B124">
            <v>48760</v>
          </cell>
          <cell r="C124">
            <v>12</v>
          </cell>
          <cell r="D124" t="str">
            <v xml:space="preserve"> L0.5</v>
          </cell>
          <cell r="E124">
            <v>20</v>
          </cell>
          <cell r="F124">
            <v>27973570.460000001</v>
          </cell>
          <cell r="G124">
            <v>20284083.969999999</v>
          </cell>
          <cell r="H124">
            <v>2094772</v>
          </cell>
          <cell r="I124">
            <v>267769</v>
          </cell>
          <cell r="J124">
            <v>0.96</v>
          </cell>
          <cell r="K124">
            <v>7.8</v>
          </cell>
          <cell r="L124" t="str">
            <v xml:space="preserve">               </v>
          </cell>
          <cell r="M124" t="str">
            <v xml:space="preserve">               </v>
          </cell>
          <cell r="N124" t="str">
            <v xml:space="preserve">               </v>
          </cell>
          <cell r="O124">
            <v>72.5</v>
          </cell>
          <cell r="P124">
            <v>7.9</v>
          </cell>
          <cell r="Q124">
            <v>8403382</v>
          </cell>
          <cell r="R124">
            <v>1895966</v>
          </cell>
          <cell r="S124">
            <v>6.78</v>
          </cell>
        </row>
        <row r="125">
          <cell r="A125" t="str">
            <v xml:space="preserve">344.20 97           </v>
          </cell>
          <cell r="B125">
            <v>49125</v>
          </cell>
          <cell r="C125">
            <v>12</v>
          </cell>
          <cell r="D125" t="str">
            <v xml:space="preserve"> L0.5</v>
          </cell>
          <cell r="E125">
            <v>20</v>
          </cell>
          <cell r="F125">
            <v>53610403.710000001</v>
          </cell>
          <cell r="G125">
            <v>35341321.460000001</v>
          </cell>
          <cell r="H125">
            <v>7547002</v>
          </cell>
          <cell r="I125">
            <v>854758</v>
          </cell>
          <cell r="J125">
            <v>1.59</v>
          </cell>
          <cell r="K125">
            <v>8.8000000000000007</v>
          </cell>
          <cell r="L125" t="str">
            <v xml:space="preserve">               </v>
          </cell>
          <cell r="M125" t="str">
            <v xml:space="preserve">               </v>
          </cell>
          <cell r="N125" t="str">
            <v xml:space="preserve">               </v>
          </cell>
          <cell r="O125">
            <v>65.900000000000006</v>
          </cell>
          <cell r="P125">
            <v>4.2</v>
          </cell>
          <cell r="Q125">
            <v>10628841</v>
          </cell>
          <cell r="R125">
            <v>3687212</v>
          </cell>
          <cell r="S125">
            <v>6.88</v>
          </cell>
        </row>
        <row r="126">
          <cell r="A126" t="str">
            <v xml:space="preserve">345.00 60           </v>
          </cell>
          <cell r="B126">
            <v>48760</v>
          </cell>
          <cell r="C126">
            <v>45</v>
          </cell>
          <cell r="D126" t="str">
            <v xml:space="preserve"> S1.5</v>
          </cell>
          <cell r="E126">
            <v>-5</v>
          </cell>
          <cell r="F126">
            <v>2021517.63</v>
          </cell>
          <cell r="G126">
            <v>1613489.89</v>
          </cell>
          <cell r="H126">
            <v>509104</v>
          </cell>
          <cell r="I126">
            <v>33297</v>
          </cell>
          <cell r="J126">
            <v>1.65</v>
          </cell>
          <cell r="K126">
            <v>15.3</v>
          </cell>
          <cell r="L126" t="str">
            <v xml:space="preserve">               </v>
          </cell>
          <cell r="M126" t="str">
            <v xml:space="preserve">               </v>
          </cell>
          <cell r="N126" t="str">
            <v xml:space="preserve">               </v>
          </cell>
          <cell r="O126">
            <v>79.8</v>
          </cell>
          <cell r="P126">
            <v>16.2</v>
          </cell>
          <cell r="Q126">
            <v>1072631</v>
          </cell>
          <cell r="R126">
            <v>68772</v>
          </cell>
          <cell r="S126">
            <v>3.4</v>
          </cell>
        </row>
        <row r="127">
          <cell r="A127" t="str">
            <v xml:space="preserve">345.00 71           </v>
          </cell>
          <cell r="B127">
            <v>52047</v>
          </cell>
          <cell r="C127">
            <v>45</v>
          </cell>
          <cell r="D127" t="str">
            <v xml:space="preserve"> S1.5</v>
          </cell>
          <cell r="E127">
            <v>-5</v>
          </cell>
          <cell r="F127">
            <v>296766.71999999997</v>
          </cell>
          <cell r="G127">
            <v>111118.95</v>
          </cell>
          <cell r="H127">
            <v>200486</v>
          </cell>
          <cell r="I127">
            <v>8875</v>
          </cell>
          <cell r="J127">
            <v>2.99</v>
          </cell>
          <cell r="K127">
            <v>22.6</v>
          </cell>
          <cell r="L127" t="str">
            <v xml:space="preserve">               </v>
          </cell>
          <cell r="M127" t="str">
            <v xml:space="preserve">               </v>
          </cell>
          <cell r="N127" t="str">
            <v xml:space="preserve">               </v>
          </cell>
          <cell r="O127">
            <v>37.4</v>
          </cell>
          <cell r="P127">
            <v>12.2</v>
          </cell>
          <cell r="Q127">
            <v>107395</v>
          </cell>
          <cell r="R127">
            <v>9037</v>
          </cell>
          <cell r="S127">
            <v>3.05</v>
          </cell>
        </row>
        <row r="128">
          <cell r="A128" t="str">
            <v xml:space="preserve">345.00 72           </v>
          </cell>
          <cell r="B128">
            <v>52778</v>
          </cell>
          <cell r="C128">
            <v>45</v>
          </cell>
          <cell r="D128" t="str">
            <v xml:space="preserve"> S1.5</v>
          </cell>
          <cell r="E128">
            <v>-5</v>
          </cell>
          <cell r="F128">
            <v>9468135</v>
          </cell>
          <cell r="G128">
            <v>7420970.2599999998</v>
          </cell>
          <cell r="H128">
            <v>2520571</v>
          </cell>
          <cell r="I128">
            <v>101965</v>
          </cell>
          <cell r="J128">
            <v>1.08</v>
          </cell>
          <cell r="K128">
            <v>24.7</v>
          </cell>
          <cell r="L128" t="str">
            <v xml:space="preserve">               </v>
          </cell>
          <cell r="M128" t="str">
            <v xml:space="preserve">               </v>
          </cell>
          <cell r="N128" t="str">
            <v xml:space="preserve">               </v>
          </cell>
          <cell r="O128">
            <v>78.400000000000006</v>
          </cell>
          <cell r="P128">
            <v>9.1999999999999993</v>
          </cell>
          <cell r="Q128">
            <v>2670696</v>
          </cell>
          <cell r="R128">
            <v>294270</v>
          </cell>
          <cell r="S128">
            <v>3.11</v>
          </cell>
        </row>
        <row r="129">
          <cell r="A129" t="str">
            <v xml:space="preserve">345.00 74           </v>
          </cell>
          <cell r="B129">
            <v>53873</v>
          </cell>
          <cell r="C129">
            <v>45</v>
          </cell>
          <cell r="D129" t="str">
            <v xml:space="preserve"> S1.5</v>
          </cell>
          <cell r="E129">
            <v>-5</v>
          </cell>
          <cell r="F129">
            <v>2823972</v>
          </cell>
          <cell r="G129">
            <v>810921.32</v>
          </cell>
          <cell r="H129">
            <v>2154249</v>
          </cell>
          <cell r="I129">
            <v>79787</v>
          </cell>
          <cell r="J129">
            <v>2.83</v>
          </cell>
          <cell r="K129">
            <v>27</v>
          </cell>
          <cell r="L129" t="str">
            <v xml:space="preserve">               </v>
          </cell>
          <cell r="M129" t="str">
            <v xml:space="preserve">               </v>
          </cell>
          <cell r="N129" t="str">
            <v xml:space="preserve">               </v>
          </cell>
          <cell r="O129">
            <v>28.7</v>
          </cell>
          <cell r="P129">
            <v>8.1999999999999993</v>
          </cell>
          <cell r="Q129">
            <v>685577</v>
          </cell>
          <cell r="R129">
            <v>84507</v>
          </cell>
          <cell r="S129">
            <v>2.99</v>
          </cell>
        </row>
        <row r="130">
          <cell r="A130" t="str">
            <v xml:space="preserve">345.00 75           </v>
          </cell>
          <cell r="B130">
            <v>48760</v>
          </cell>
          <cell r="C130">
            <v>45</v>
          </cell>
          <cell r="D130" t="str">
            <v xml:space="preserve"> S1.5</v>
          </cell>
          <cell r="E130">
            <v>-5</v>
          </cell>
          <cell r="F130">
            <v>4392925.1399999997</v>
          </cell>
          <cell r="G130">
            <v>3714712.25</v>
          </cell>
          <cell r="H130">
            <v>897859</v>
          </cell>
          <cell r="I130">
            <v>55659</v>
          </cell>
          <cell r="J130">
            <v>1.27</v>
          </cell>
          <cell r="K130">
            <v>16.100000000000001</v>
          </cell>
          <cell r="L130" t="str">
            <v xml:space="preserve">               </v>
          </cell>
          <cell r="M130" t="str">
            <v xml:space="preserve">               </v>
          </cell>
          <cell r="N130" t="str">
            <v xml:space="preserve">               </v>
          </cell>
          <cell r="O130">
            <v>84.6</v>
          </cell>
          <cell r="P130">
            <v>8.1</v>
          </cell>
          <cell r="Q130">
            <v>1533399</v>
          </cell>
          <cell r="R130">
            <v>191083</v>
          </cell>
          <cell r="S130">
            <v>4.3499999999999996</v>
          </cell>
        </row>
        <row r="131">
          <cell r="A131" t="str">
            <v xml:space="preserve">345.00 91           </v>
          </cell>
          <cell r="B131">
            <v>46934</v>
          </cell>
          <cell r="C131">
            <v>45</v>
          </cell>
          <cell r="D131" t="str">
            <v xml:space="preserve"> S1.5</v>
          </cell>
          <cell r="E131">
            <v>-5</v>
          </cell>
          <cell r="F131">
            <v>406679.71</v>
          </cell>
          <cell r="G131">
            <v>188926.64</v>
          </cell>
          <cell r="H131">
            <v>238087</v>
          </cell>
          <cell r="I131">
            <v>20822</v>
          </cell>
          <cell r="J131">
            <v>5.12</v>
          </cell>
          <cell r="K131">
            <v>11.4</v>
          </cell>
          <cell r="L131" t="str">
            <v xml:space="preserve">               </v>
          </cell>
          <cell r="M131" t="str">
            <v xml:space="preserve">               </v>
          </cell>
          <cell r="N131" t="str">
            <v xml:space="preserve">               </v>
          </cell>
          <cell r="O131">
            <v>46.5</v>
          </cell>
          <cell r="P131">
            <v>10.4</v>
          </cell>
          <cell r="Q131">
            <v>188690</v>
          </cell>
          <cell r="R131">
            <v>20854</v>
          </cell>
          <cell r="S131">
            <v>5.13</v>
          </cell>
        </row>
        <row r="132">
          <cell r="A132" t="str">
            <v xml:space="preserve">345.00 92           </v>
          </cell>
          <cell r="B132">
            <v>47664</v>
          </cell>
          <cell r="C132">
            <v>45</v>
          </cell>
          <cell r="D132" t="str">
            <v xml:space="preserve"> S1.5</v>
          </cell>
          <cell r="E132">
            <v>-5</v>
          </cell>
          <cell r="F132">
            <v>7187907.9199999999</v>
          </cell>
          <cell r="G132">
            <v>3377314.53</v>
          </cell>
          <cell r="H132">
            <v>4169989</v>
          </cell>
          <cell r="I132">
            <v>309159</v>
          </cell>
          <cell r="J132">
            <v>4.3</v>
          </cell>
          <cell r="K132">
            <v>13.5</v>
          </cell>
          <cell r="L132" t="str">
            <v xml:space="preserve">               </v>
          </cell>
          <cell r="M132" t="str">
            <v xml:space="preserve">               </v>
          </cell>
          <cell r="N132" t="str">
            <v xml:space="preserve">               </v>
          </cell>
          <cell r="O132">
            <v>47</v>
          </cell>
          <cell r="P132">
            <v>8.1</v>
          </cell>
          <cell r="Q132">
            <v>2495585</v>
          </cell>
          <cell r="R132">
            <v>377317</v>
          </cell>
          <cell r="S132">
            <v>5.25</v>
          </cell>
        </row>
        <row r="133">
          <cell r="A133" t="str">
            <v xml:space="preserve">345.00 93           </v>
          </cell>
          <cell r="B133">
            <v>47664</v>
          </cell>
          <cell r="C133">
            <v>45</v>
          </cell>
          <cell r="D133" t="str">
            <v xml:space="preserve"> S1.5</v>
          </cell>
          <cell r="E133">
            <v>-5</v>
          </cell>
          <cell r="F133">
            <v>2438637.16</v>
          </cell>
          <cell r="G133">
            <v>1763154.56</v>
          </cell>
          <cell r="H133">
            <v>797414</v>
          </cell>
          <cell r="I133">
            <v>59300</v>
          </cell>
          <cell r="J133">
            <v>2.4300000000000002</v>
          </cell>
          <cell r="K133">
            <v>13.4</v>
          </cell>
          <cell r="L133" t="str">
            <v xml:space="preserve">               </v>
          </cell>
          <cell r="M133" t="str">
            <v xml:space="preserve">               </v>
          </cell>
          <cell r="N133" t="str">
            <v xml:space="preserve">               </v>
          </cell>
          <cell r="O133">
            <v>72.3</v>
          </cell>
          <cell r="P133">
            <v>14.6</v>
          </cell>
          <cell r="Q133">
            <v>1147772</v>
          </cell>
          <cell r="R133">
            <v>108366</v>
          </cell>
          <cell r="S133">
            <v>4.4400000000000004</v>
          </cell>
        </row>
        <row r="134">
          <cell r="A134" t="str">
            <v xml:space="preserve">345.00 95           </v>
          </cell>
          <cell r="B134">
            <v>50586</v>
          </cell>
          <cell r="C134">
            <v>45</v>
          </cell>
          <cell r="D134" t="str">
            <v xml:space="preserve"> S1.5</v>
          </cell>
          <cell r="E134">
            <v>-5</v>
          </cell>
          <cell r="F134">
            <v>201938.39</v>
          </cell>
          <cell r="G134">
            <v>172084.92</v>
          </cell>
          <cell r="H134">
            <v>39950</v>
          </cell>
          <cell r="I134">
            <v>2007</v>
          </cell>
          <cell r="J134">
            <v>0.99</v>
          </cell>
          <cell r="K134">
            <v>19.899999999999999</v>
          </cell>
          <cell r="L134" t="str">
            <v xml:space="preserve">               </v>
          </cell>
          <cell r="M134" t="str">
            <v xml:space="preserve">               </v>
          </cell>
          <cell r="N134" t="str">
            <v xml:space="preserve">               </v>
          </cell>
          <cell r="O134">
            <v>85.2</v>
          </cell>
          <cell r="P134">
            <v>21.6</v>
          </cell>
          <cell r="Q134">
            <v>105087</v>
          </cell>
          <cell r="R134">
            <v>5955</v>
          </cell>
          <cell r="S134">
            <v>2.95</v>
          </cell>
        </row>
        <row r="135">
          <cell r="A135" t="str">
            <v xml:space="preserve">345.00 97           </v>
          </cell>
          <cell r="B135">
            <v>49125</v>
          </cell>
          <cell r="C135">
            <v>45</v>
          </cell>
          <cell r="D135" t="str">
            <v xml:space="preserve"> S1.5</v>
          </cell>
          <cell r="E135">
            <v>-5</v>
          </cell>
          <cell r="F135">
            <v>3521060.99</v>
          </cell>
          <cell r="G135">
            <v>2410379.06</v>
          </cell>
          <cell r="H135">
            <v>1286735</v>
          </cell>
          <cell r="I135">
            <v>74292</v>
          </cell>
          <cell r="J135">
            <v>2.11</v>
          </cell>
          <cell r="K135">
            <v>17.3</v>
          </cell>
          <cell r="L135" t="str">
            <v xml:space="preserve">               </v>
          </cell>
          <cell r="M135" t="str">
            <v xml:space="preserve">               </v>
          </cell>
          <cell r="N135" t="str">
            <v xml:space="preserve">               </v>
          </cell>
          <cell r="O135">
            <v>68.5</v>
          </cell>
          <cell r="P135">
            <v>4.2</v>
          </cell>
          <cell r="Q135">
            <v>727074</v>
          </cell>
          <cell r="R135">
            <v>171546</v>
          </cell>
          <cell r="S135">
            <v>4.87</v>
          </cell>
        </row>
        <row r="136">
          <cell r="A136" t="str">
            <v xml:space="preserve">345.01 73           </v>
          </cell>
          <cell r="B136">
            <v>50221</v>
          </cell>
          <cell r="C136">
            <v>45</v>
          </cell>
          <cell r="D136" t="str">
            <v xml:space="preserve"> S1.5</v>
          </cell>
          <cell r="E136">
            <v>-5</v>
          </cell>
          <cell r="F136">
            <v>68432625.079999998</v>
          </cell>
          <cell r="G136">
            <v>13311770.689999999</v>
          </cell>
          <cell r="H136">
            <v>58542486</v>
          </cell>
          <cell r="I136">
            <v>2921282</v>
          </cell>
          <cell r="J136">
            <v>4.2699999999999996</v>
          </cell>
          <cell r="K136">
            <v>20</v>
          </cell>
          <cell r="L136" t="str">
            <v xml:space="preserve">               </v>
          </cell>
          <cell r="M136" t="str">
            <v xml:space="preserve">               </v>
          </cell>
          <cell r="N136" t="str">
            <v xml:space="preserve">               </v>
          </cell>
          <cell r="O136">
            <v>19.5</v>
          </cell>
          <cell r="P136">
            <v>4.2</v>
          </cell>
          <cell r="Q136">
            <v>12547909</v>
          </cell>
          <cell r="R136">
            <v>2960395</v>
          </cell>
          <cell r="S136">
            <v>4.33</v>
          </cell>
        </row>
        <row r="137">
          <cell r="A137" t="str">
            <v xml:space="preserve">345.01 94           </v>
          </cell>
          <cell r="B137">
            <v>47664</v>
          </cell>
          <cell r="C137">
            <v>45</v>
          </cell>
          <cell r="D137" t="str">
            <v xml:space="preserve"> S1.5</v>
          </cell>
          <cell r="E137">
            <v>-5</v>
          </cell>
          <cell r="F137">
            <v>13903072.539999999</v>
          </cell>
          <cell r="G137">
            <v>5771432.5</v>
          </cell>
          <cell r="H137">
            <v>8826794</v>
          </cell>
          <cell r="I137">
            <v>665811</v>
          </cell>
          <cell r="J137">
            <v>4.79</v>
          </cell>
          <cell r="K137">
            <v>13.3</v>
          </cell>
          <cell r="L137" t="str">
            <v xml:space="preserve">               </v>
          </cell>
          <cell r="M137" t="str">
            <v xml:space="preserve">               </v>
          </cell>
          <cell r="N137" t="str">
            <v xml:space="preserve">               </v>
          </cell>
          <cell r="O137">
            <v>41.5</v>
          </cell>
          <cell r="P137">
            <v>10.5</v>
          </cell>
          <cell r="Q137">
            <v>6306477</v>
          </cell>
          <cell r="R137">
            <v>625594</v>
          </cell>
          <cell r="S137">
            <v>4.5</v>
          </cell>
        </row>
        <row r="138">
          <cell r="A138" t="str">
            <v xml:space="preserve">345.01 96           </v>
          </cell>
          <cell r="B138">
            <v>48029</v>
          </cell>
          <cell r="C138">
            <v>45</v>
          </cell>
          <cell r="D138" t="str">
            <v xml:space="preserve"> S1.5</v>
          </cell>
          <cell r="E138">
            <v>-5</v>
          </cell>
          <cell r="F138">
            <v>36997247.700000003</v>
          </cell>
          <cell r="G138">
            <v>13607936.76</v>
          </cell>
          <cell r="H138">
            <v>25239173</v>
          </cell>
          <cell r="I138">
            <v>1772155</v>
          </cell>
          <cell r="J138">
            <v>4.79</v>
          </cell>
          <cell r="K138">
            <v>14.2</v>
          </cell>
          <cell r="L138" t="str">
            <v xml:space="preserve">               </v>
          </cell>
          <cell r="M138" t="str">
            <v xml:space="preserve">               </v>
          </cell>
          <cell r="N138" t="str">
            <v xml:space="preserve">               </v>
          </cell>
          <cell r="O138">
            <v>36.799999999999997</v>
          </cell>
          <cell r="P138">
            <v>9.1999999999999993</v>
          </cell>
          <cell r="Q138">
            <v>15050265</v>
          </cell>
          <cell r="R138">
            <v>1671687</v>
          </cell>
          <cell r="S138">
            <v>4.5199999999999996</v>
          </cell>
        </row>
        <row r="139">
          <cell r="A139" t="str">
            <v xml:space="preserve">346.00 60           </v>
          </cell>
          <cell r="B139">
            <v>48760</v>
          </cell>
          <cell r="C139">
            <v>45</v>
          </cell>
          <cell r="D139" t="str">
            <v xml:space="preserve"> S1.5</v>
          </cell>
          <cell r="E139">
            <v>-5</v>
          </cell>
          <cell r="F139">
            <v>792720.88</v>
          </cell>
          <cell r="G139">
            <v>114830.56</v>
          </cell>
          <cell r="H139">
            <v>717526</v>
          </cell>
          <cell r="I139">
            <v>45000</v>
          </cell>
          <cell r="J139">
            <v>5.68</v>
          </cell>
          <cell r="K139">
            <v>15.9</v>
          </cell>
          <cell r="L139" t="str">
            <v xml:space="preserve">               </v>
          </cell>
          <cell r="M139" t="str">
            <v xml:space="preserve">               </v>
          </cell>
          <cell r="N139" t="str">
            <v xml:space="preserve">               </v>
          </cell>
          <cell r="O139">
            <v>14.5</v>
          </cell>
          <cell r="P139">
            <v>9.4</v>
          </cell>
          <cell r="Q139">
            <v>276085</v>
          </cell>
          <cell r="R139">
            <v>34725</v>
          </cell>
          <cell r="S139">
            <v>4.38</v>
          </cell>
        </row>
        <row r="140">
          <cell r="A140" t="str">
            <v xml:space="preserve">346.00 72           </v>
          </cell>
          <cell r="B140">
            <v>52778</v>
          </cell>
          <cell r="C140">
            <v>45</v>
          </cell>
          <cell r="D140" t="str">
            <v xml:space="preserve"> S1.5</v>
          </cell>
          <cell r="E140">
            <v>-5</v>
          </cell>
          <cell r="F140">
            <v>2134388</v>
          </cell>
          <cell r="G140">
            <v>1670586.7</v>
          </cell>
          <cell r="H140">
            <v>570521</v>
          </cell>
          <cell r="I140">
            <v>23079</v>
          </cell>
          <cell r="J140">
            <v>1.08</v>
          </cell>
          <cell r="K140">
            <v>24.7</v>
          </cell>
          <cell r="L140" t="str">
            <v xml:space="preserve">               </v>
          </cell>
          <cell r="M140" t="str">
            <v xml:space="preserve">               </v>
          </cell>
          <cell r="N140" t="str">
            <v xml:space="preserve">               </v>
          </cell>
          <cell r="O140">
            <v>78.3</v>
          </cell>
          <cell r="P140">
            <v>9.1999999999999993</v>
          </cell>
          <cell r="Q140">
            <v>602051</v>
          </cell>
          <cell r="R140">
            <v>66337</v>
          </cell>
          <cell r="S140">
            <v>3.11</v>
          </cell>
        </row>
        <row r="141">
          <cell r="A141" t="str">
            <v xml:space="preserve">346.00 74           </v>
          </cell>
          <cell r="B141">
            <v>53873</v>
          </cell>
          <cell r="C141">
            <v>45</v>
          </cell>
          <cell r="D141" t="str">
            <v xml:space="preserve"> S1.5</v>
          </cell>
          <cell r="E141">
            <v>-5</v>
          </cell>
          <cell r="F141">
            <v>717365.05</v>
          </cell>
          <cell r="G141">
            <v>200277.77</v>
          </cell>
          <cell r="H141">
            <v>552956</v>
          </cell>
          <cell r="I141">
            <v>20425</v>
          </cell>
          <cell r="J141">
            <v>2.85</v>
          </cell>
          <cell r="K141">
            <v>27.1</v>
          </cell>
          <cell r="L141" t="str">
            <v xml:space="preserve">               </v>
          </cell>
          <cell r="M141" t="str">
            <v xml:space="preserve">               </v>
          </cell>
          <cell r="N141" t="str">
            <v xml:space="preserve">               </v>
          </cell>
          <cell r="O141">
            <v>27.9</v>
          </cell>
          <cell r="P141">
            <v>8</v>
          </cell>
          <cell r="Q141">
            <v>170079</v>
          </cell>
          <cell r="R141">
            <v>21560</v>
          </cell>
          <cell r="S141">
            <v>3.01</v>
          </cell>
        </row>
        <row r="142">
          <cell r="A142" t="str">
            <v xml:space="preserve">346.00 75           </v>
          </cell>
          <cell r="B142">
            <v>48760</v>
          </cell>
          <cell r="C142">
            <v>45</v>
          </cell>
          <cell r="D142" t="str">
            <v xml:space="preserve"> S1.5</v>
          </cell>
          <cell r="E142">
            <v>-5</v>
          </cell>
          <cell r="F142">
            <v>2005074.48</v>
          </cell>
          <cell r="G142">
            <v>1775641.78</v>
          </cell>
          <cell r="H142">
            <v>329686</v>
          </cell>
          <cell r="I142">
            <v>20465</v>
          </cell>
          <cell r="J142">
            <v>1.02</v>
          </cell>
          <cell r="K142">
            <v>16.100000000000001</v>
          </cell>
          <cell r="L142" t="str">
            <v xml:space="preserve">               </v>
          </cell>
          <cell r="M142" t="str">
            <v xml:space="preserve">               </v>
          </cell>
          <cell r="N142" t="str">
            <v xml:space="preserve">               </v>
          </cell>
          <cell r="O142">
            <v>88.6</v>
          </cell>
          <cell r="P142">
            <v>8.1999999999999993</v>
          </cell>
          <cell r="Q142">
            <v>708422</v>
          </cell>
          <cell r="R142">
            <v>86740</v>
          </cell>
          <cell r="S142">
            <v>4.33</v>
          </cell>
        </row>
        <row r="143">
          <cell r="A143" t="str">
            <v xml:space="preserve">346.00 92           </v>
          </cell>
          <cell r="B143">
            <v>47664</v>
          </cell>
          <cell r="C143">
            <v>45</v>
          </cell>
          <cell r="D143" t="str">
            <v xml:space="preserve"> S1.5</v>
          </cell>
          <cell r="E143">
            <v>-5</v>
          </cell>
          <cell r="F143">
            <v>353337.64</v>
          </cell>
          <cell r="G143">
            <v>265750.21999999997</v>
          </cell>
          <cell r="H143">
            <v>105254</v>
          </cell>
          <cell r="I143">
            <v>7885</v>
          </cell>
          <cell r="J143">
            <v>2.23</v>
          </cell>
          <cell r="K143">
            <v>13.3</v>
          </cell>
          <cell r="L143" t="str">
            <v xml:space="preserve">               </v>
          </cell>
          <cell r="M143" t="str">
            <v xml:space="preserve">               </v>
          </cell>
          <cell r="N143" t="str">
            <v xml:space="preserve">               </v>
          </cell>
          <cell r="O143">
            <v>75.2</v>
          </cell>
          <cell r="P143">
            <v>19.7</v>
          </cell>
          <cell r="Q143">
            <v>194125</v>
          </cell>
          <cell r="R143">
            <v>13958</v>
          </cell>
          <cell r="S143">
            <v>3.95</v>
          </cell>
        </row>
        <row r="144">
          <cell r="A144" t="str">
            <v xml:space="preserve">346.00 93           </v>
          </cell>
          <cell r="B144">
            <v>47664</v>
          </cell>
          <cell r="C144">
            <v>45</v>
          </cell>
          <cell r="D144" t="str">
            <v xml:space="preserve"> S1.5</v>
          </cell>
          <cell r="E144">
            <v>-5</v>
          </cell>
          <cell r="F144">
            <v>156087.78</v>
          </cell>
          <cell r="G144">
            <v>158502.48000000001</v>
          </cell>
          <cell r="H144">
            <v>5390</v>
          </cell>
          <cell r="I144">
            <v>421</v>
          </cell>
          <cell r="J144">
            <v>0.27</v>
          </cell>
          <cell r="K144">
            <v>12.8</v>
          </cell>
          <cell r="L144" t="str">
            <v xml:space="preserve">               </v>
          </cell>
          <cell r="M144" t="str">
            <v xml:space="preserve">               </v>
          </cell>
          <cell r="N144" t="str">
            <v xml:space="preserve">               </v>
          </cell>
          <cell r="O144">
            <v>101.5</v>
          </cell>
          <cell r="P144">
            <v>21.8</v>
          </cell>
          <cell r="Q144">
            <v>99948</v>
          </cell>
          <cell r="R144">
            <v>5171</v>
          </cell>
          <cell r="S144">
            <v>3.31</v>
          </cell>
        </row>
        <row r="145">
          <cell r="A145" t="str">
            <v xml:space="preserve">346.00 95           </v>
          </cell>
          <cell r="B145">
            <v>50586</v>
          </cell>
          <cell r="C145">
            <v>45</v>
          </cell>
          <cell r="D145" t="str">
            <v xml:space="preserve"> S1.5</v>
          </cell>
          <cell r="E145">
            <v>-5</v>
          </cell>
          <cell r="F145">
            <v>46462.34</v>
          </cell>
          <cell r="G145">
            <v>28649.66</v>
          </cell>
          <cell r="H145">
            <v>20136</v>
          </cell>
          <cell r="I145">
            <v>1180</v>
          </cell>
          <cell r="J145">
            <v>2.54</v>
          </cell>
          <cell r="K145">
            <v>17.100000000000001</v>
          </cell>
          <cell r="L145" t="str">
            <v xml:space="preserve">               </v>
          </cell>
          <cell r="M145" t="str">
            <v xml:space="preserve">               </v>
          </cell>
          <cell r="N145" t="str">
            <v xml:space="preserve">               </v>
          </cell>
          <cell r="O145">
            <v>61.7</v>
          </cell>
          <cell r="P145">
            <v>25.1</v>
          </cell>
          <cell r="Q145">
            <v>27338</v>
          </cell>
          <cell r="R145">
            <v>1258</v>
          </cell>
          <cell r="S145">
            <v>2.71</v>
          </cell>
        </row>
        <row r="146">
          <cell r="A146" t="str">
            <v xml:space="preserve">346.00 97           </v>
          </cell>
          <cell r="B146">
            <v>49125</v>
          </cell>
          <cell r="C146">
            <v>45</v>
          </cell>
          <cell r="D146" t="str">
            <v xml:space="preserve"> S1.5</v>
          </cell>
          <cell r="E146">
            <v>-5</v>
          </cell>
          <cell r="F146">
            <v>665876</v>
          </cell>
          <cell r="G146">
            <v>455832.41</v>
          </cell>
          <cell r="H146">
            <v>243337</v>
          </cell>
          <cell r="I146">
            <v>14049</v>
          </cell>
          <cell r="J146">
            <v>2.11</v>
          </cell>
          <cell r="K146">
            <v>17.3</v>
          </cell>
          <cell r="L146" t="str">
            <v xml:space="preserve">               </v>
          </cell>
          <cell r="M146" t="str">
            <v xml:space="preserve">               </v>
          </cell>
          <cell r="N146" t="str">
            <v xml:space="preserve">               </v>
          </cell>
          <cell r="O146">
            <v>68.5</v>
          </cell>
          <cell r="P146">
            <v>4.2</v>
          </cell>
          <cell r="Q146">
            <v>137499</v>
          </cell>
          <cell r="R146">
            <v>32441</v>
          </cell>
          <cell r="S146">
            <v>4.87</v>
          </cell>
        </row>
        <row r="147">
          <cell r="A147" t="str">
            <v xml:space="preserve">346.01 73           </v>
          </cell>
          <cell r="B147">
            <v>50221</v>
          </cell>
          <cell r="C147">
            <v>50</v>
          </cell>
          <cell r="D147" t="str">
            <v xml:space="preserve"> R2.5</v>
          </cell>
          <cell r="E147">
            <v>-5</v>
          </cell>
          <cell r="F147">
            <v>2820158.96</v>
          </cell>
          <cell r="G147">
            <v>548420.67000000004</v>
          </cell>
          <cell r="H147">
            <v>2412746</v>
          </cell>
          <cell r="I147">
            <v>119799</v>
          </cell>
          <cell r="J147">
            <v>4.25</v>
          </cell>
          <cell r="K147">
            <v>20.100000000000001</v>
          </cell>
          <cell r="L147" t="str">
            <v xml:space="preserve">               </v>
          </cell>
          <cell r="M147" t="str">
            <v xml:space="preserve">               </v>
          </cell>
          <cell r="N147" t="str">
            <v xml:space="preserve">               </v>
          </cell>
          <cell r="O147">
            <v>19.399999999999999</v>
          </cell>
          <cell r="P147">
            <v>4.2</v>
          </cell>
          <cell r="Q147">
            <v>503902</v>
          </cell>
          <cell r="R147">
            <v>122000</v>
          </cell>
          <cell r="S147">
            <v>4.33</v>
          </cell>
        </row>
        <row r="148">
          <cell r="A148" t="str">
            <v xml:space="preserve">346.01 94           </v>
          </cell>
          <cell r="B148">
            <v>47664</v>
          </cell>
          <cell r="C148">
            <v>50</v>
          </cell>
          <cell r="D148" t="str">
            <v xml:space="preserve"> R2.5</v>
          </cell>
          <cell r="E148">
            <v>-5</v>
          </cell>
          <cell r="F148">
            <v>479164.8</v>
          </cell>
          <cell r="G148">
            <v>120444.56</v>
          </cell>
          <cell r="H148">
            <v>382678</v>
          </cell>
          <cell r="I148">
            <v>28324</v>
          </cell>
          <cell r="J148">
            <v>5.91</v>
          </cell>
          <cell r="K148">
            <v>13.5</v>
          </cell>
          <cell r="L148" t="str">
            <v xml:space="preserve">               </v>
          </cell>
          <cell r="M148" t="str">
            <v xml:space="preserve">               </v>
          </cell>
          <cell r="N148" t="str">
            <v xml:space="preserve">               </v>
          </cell>
          <cell r="O148">
            <v>25.1</v>
          </cell>
          <cell r="P148">
            <v>5.7</v>
          </cell>
          <cell r="Q148">
            <v>146570</v>
          </cell>
          <cell r="R148">
            <v>26380</v>
          </cell>
          <cell r="S148">
            <v>5.51</v>
          </cell>
        </row>
        <row r="149">
          <cell r="A149" t="str">
            <v xml:space="preserve">346.01 96           </v>
          </cell>
          <cell r="B149">
            <v>48029</v>
          </cell>
          <cell r="C149">
            <v>50</v>
          </cell>
          <cell r="D149" t="str">
            <v xml:space="preserve"> R2.5</v>
          </cell>
          <cell r="E149">
            <v>-5</v>
          </cell>
          <cell r="F149">
            <v>706082.18</v>
          </cell>
          <cell r="G149">
            <v>166936.09</v>
          </cell>
          <cell r="H149">
            <v>574450</v>
          </cell>
          <cell r="I149">
            <v>39712</v>
          </cell>
          <cell r="J149">
            <v>5.62</v>
          </cell>
          <cell r="K149">
            <v>14.5</v>
          </cell>
          <cell r="L149" t="str">
            <v xml:space="preserve">               </v>
          </cell>
          <cell r="M149" t="str">
            <v xml:space="preserve">               </v>
          </cell>
          <cell r="N149" t="str">
            <v xml:space="preserve">               </v>
          </cell>
          <cell r="O149">
            <v>23.6</v>
          </cell>
          <cell r="P149">
            <v>5.5</v>
          </cell>
          <cell r="Q149">
            <v>200215</v>
          </cell>
          <cell r="R149">
            <v>37413</v>
          </cell>
          <cell r="S149">
            <v>5.3</v>
          </cell>
        </row>
        <row r="150">
          <cell r="A150" t="str">
            <v xml:space="preserve">346.10 60           </v>
          </cell>
          <cell r="B150">
            <v>46934</v>
          </cell>
          <cell r="C150">
            <v>15</v>
          </cell>
          <cell r="D150" t="str">
            <v xml:space="preserve">   L4</v>
          </cell>
          <cell r="E150">
            <v>0</v>
          </cell>
          <cell r="F150">
            <v>387249.85</v>
          </cell>
          <cell r="G150">
            <v>108494.59</v>
          </cell>
          <cell r="H150">
            <v>278755</v>
          </cell>
          <cell r="I150">
            <v>35473</v>
          </cell>
          <cell r="J150">
            <v>9.16</v>
          </cell>
          <cell r="K150">
            <v>7.9</v>
          </cell>
          <cell r="L150" t="str">
            <v xml:space="preserve">               </v>
          </cell>
          <cell r="M150" t="str">
            <v xml:space="preserve">               </v>
          </cell>
          <cell r="N150" t="str">
            <v xml:space="preserve">               </v>
          </cell>
          <cell r="O150">
            <v>28</v>
          </cell>
          <cell r="P150">
            <v>6.4</v>
          </cell>
          <cell r="Q150">
            <v>166766</v>
          </cell>
          <cell r="R150">
            <v>27048</v>
          </cell>
          <cell r="S150">
            <v>6.98</v>
          </cell>
        </row>
        <row r="151">
          <cell r="A151" t="str">
            <v xml:space="preserve">346.10 71           </v>
          </cell>
          <cell r="B151">
            <v>52047</v>
          </cell>
          <cell r="C151">
            <v>15</v>
          </cell>
          <cell r="D151" t="str">
            <v xml:space="preserve">   L4</v>
          </cell>
          <cell r="E151">
            <v>0</v>
          </cell>
          <cell r="F151">
            <v>44161.55</v>
          </cell>
          <cell r="G151">
            <v>12906.64</v>
          </cell>
          <cell r="H151">
            <v>31255</v>
          </cell>
          <cell r="I151">
            <v>3992</v>
          </cell>
          <cell r="J151">
            <v>9.0399999999999991</v>
          </cell>
          <cell r="K151">
            <v>7.8</v>
          </cell>
          <cell r="L151" t="str">
            <v xml:space="preserve">               </v>
          </cell>
          <cell r="M151" t="str">
            <v xml:space="preserve">               </v>
          </cell>
          <cell r="N151" t="str">
            <v xml:space="preserve">               </v>
          </cell>
          <cell r="O151">
            <v>29.2</v>
          </cell>
          <cell r="P151">
            <v>7.2</v>
          </cell>
          <cell r="Q151">
            <v>21109</v>
          </cell>
          <cell r="R151">
            <v>2946</v>
          </cell>
          <cell r="S151">
            <v>6.67</v>
          </cell>
        </row>
        <row r="152">
          <cell r="A152" t="str">
            <v xml:space="preserve">346.10 72           </v>
          </cell>
          <cell r="B152">
            <v>52778</v>
          </cell>
          <cell r="C152">
            <v>15</v>
          </cell>
          <cell r="D152" t="str">
            <v xml:space="preserve">   L4</v>
          </cell>
          <cell r="E152">
            <v>0</v>
          </cell>
          <cell r="F152">
            <v>469809.97</v>
          </cell>
          <cell r="G152">
            <v>36213.03</v>
          </cell>
          <cell r="H152">
            <v>433597</v>
          </cell>
          <cell r="I152">
            <v>46133</v>
          </cell>
          <cell r="J152">
            <v>9.82</v>
          </cell>
          <cell r="K152">
            <v>9.4</v>
          </cell>
          <cell r="L152" t="str">
            <v xml:space="preserve">               </v>
          </cell>
          <cell r="M152" t="str">
            <v xml:space="preserve">               </v>
          </cell>
          <cell r="N152" t="str">
            <v xml:space="preserve">               </v>
          </cell>
          <cell r="O152">
            <v>7.7</v>
          </cell>
          <cell r="P152">
            <v>5.2</v>
          </cell>
          <cell r="Q152">
            <v>159450</v>
          </cell>
          <cell r="R152">
            <v>31336</v>
          </cell>
          <cell r="S152">
            <v>6.67</v>
          </cell>
        </row>
        <row r="153">
          <cell r="A153" t="str">
            <v xml:space="preserve">346.10 74           </v>
          </cell>
          <cell r="B153">
            <v>53873</v>
          </cell>
          <cell r="C153">
            <v>15</v>
          </cell>
          <cell r="D153" t="str">
            <v xml:space="preserve">   L4</v>
          </cell>
          <cell r="E153">
            <v>0</v>
          </cell>
          <cell r="F153">
            <v>363626.33</v>
          </cell>
          <cell r="G153">
            <v>61077.14</v>
          </cell>
          <cell r="H153">
            <v>302549</v>
          </cell>
          <cell r="I153">
            <v>33962</v>
          </cell>
          <cell r="J153">
            <v>9.34</v>
          </cell>
          <cell r="K153">
            <v>8.9</v>
          </cell>
          <cell r="L153" t="str">
            <v xml:space="preserve">               </v>
          </cell>
          <cell r="M153" t="str">
            <v xml:space="preserve">               </v>
          </cell>
          <cell r="N153" t="str">
            <v xml:space="preserve">               </v>
          </cell>
          <cell r="O153">
            <v>16.8</v>
          </cell>
          <cell r="P153">
            <v>6</v>
          </cell>
          <cell r="Q153">
            <v>143788</v>
          </cell>
          <cell r="R153">
            <v>24254</v>
          </cell>
          <cell r="S153">
            <v>6.67</v>
          </cell>
        </row>
        <row r="154">
          <cell r="A154" t="str">
            <v xml:space="preserve">346.10 75           </v>
          </cell>
          <cell r="B154">
            <v>48760</v>
          </cell>
          <cell r="C154">
            <v>15</v>
          </cell>
          <cell r="D154" t="str">
            <v xml:space="preserve">   L4</v>
          </cell>
          <cell r="E154">
            <v>0</v>
          </cell>
          <cell r="F154">
            <v>310501.03000000003</v>
          </cell>
          <cell r="G154">
            <v>29325.599999999999</v>
          </cell>
          <cell r="H154">
            <v>281175</v>
          </cell>
          <cell r="I154">
            <v>30586</v>
          </cell>
          <cell r="J154">
            <v>9.85</v>
          </cell>
          <cell r="K154">
            <v>9.1999999999999993</v>
          </cell>
          <cell r="L154" t="str">
            <v xml:space="preserve">               </v>
          </cell>
          <cell r="M154" t="str">
            <v xml:space="preserve">               </v>
          </cell>
          <cell r="N154" t="str">
            <v xml:space="preserve">               </v>
          </cell>
          <cell r="O154">
            <v>9.4</v>
          </cell>
          <cell r="P154">
            <v>5.6</v>
          </cell>
          <cell r="Q154">
            <v>114628</v>
          </cell>
          <cell r="R154">
            <v>20815</v>
          </cell>
          <cell r="S154">
            <v>6.7</v>
          </cell>
        </row>
        <row r="155">
          <cell r="A155" t="str">
            <v xml:space="preserve">346.10 91           </v>
          </cell>
          <cell r="B155">
            <v>46934</v>
          </cell>
          <cell r="C155">
            <v>15</v>
          </cell>
          <cell r="D155" t="str">
            <v xml:space="preserve">   L4</v>
          </cell>
          <cell r="E155">
            <v>0</v>
          </cell>
          <cell r="F155">
            <v>10249.280000000001</v>
          </cell>
          <cell r="G155">
            <v>2694.32</v>
          </cell>
          <cell r="H155">
            <v>7555</v>
          </cell>
          <cell r="I155">
            <v>2041</v>
          </cell>
          <cell r="J155">
            <v>19.91</v>
          </cell>
          <cell r="K155">
            <v>3.7</v>
          </cell>
          <cell r="L155" t="str">
            <v xml:space="preserve">               </v>
          </cell>
          <cell r="M155" t="str">
            <v xml:space="preserve">               </v>
          </cell>
          <cell r="N155" t="str">
            <v xml:space="preserve">               </v>
          </cell>
          <cell r="O155">
            <v>26.3</v>
          </cell>
          <cell r="P155">
            <v>13.3</v>
          </cell>
          <cell r="Q155">
            <v>7213</v>
          </cell>
          <cell r="R155">
            <v>687</v>
          </cell>
          <cell r="S155">
            <v>6.7</v>
          </cell>
        </row>
        <row r="156">
          <cell r="A156" t="str">
            <v xml:space="preserve">346.10 92           </v>
          </cell>
          <cell r="B156">
            <v>47664</v>
          </cell>
          <cell r="C156">
            <v>15</v>
          </cell>
          <cell r="D156" t="str">
            <v xml:space="preserve">   L4</v>
          </cell>
          <cell r="E156">
            <v>0</v>
          </cell>
          <cell r="F156">
            <v>500057.41</v>
          </cell>
          <cell r="G156">
            <v>141521.12</v>
          </cell>
          <cell r="H156">
            <v>358536</v>
          </cell>
          <cell r="I156">
            <v>80315</v>
          </cell>
          <cell r="J156">
            <v>16.059999999999999</v>
          </cell>
          <cell r="K156">
            <v>4.5</v>
          </cell>
          <cell r="L156" t="str">
            <v xml:space="preserve">               </v>
          </cell>
          <cell r="M156" t="str">
            <v xml:space="preserve">               </v>
          </cell>
          <cell r="N156" t="str">
            <v xml:space="preserve">               </v>
          </cell>
          <cell r="O156">
            <v>28.3</v>
          </cell>
          <cell r="P156">
            <v>10.6</v>
          </cell>
          <cell r="Q156">
            <v>288327</v>
          </cell>
          <cell r="R156">
            <v>33742</v>
          </cell>
          <cell r="S156">
            <v>6.75</v>
          </cell>
        </row>
        <row r="157">
          <cell r="A157" t="str">
            <v xml:space="preserve">346.10 93           </v>
          </cell>
          <cell r="B157">
            <v>47664</v>
          </cell>
          <cell r="C157">
            <v>15</v>
          </cell>
          <cell r="D157" t="str">
            <v xml:space="preserve">   L4</v>
          </cell>
          <cell r="E157">
            <v>0</v>
          </cell>
          <cell r="F157">
            <v>313151.40000000002</v>
          </cell>
          <cell r="G157">
            <v>63835.98</v>
          </cell>
          <cell r="H157">
            <v>249315</v>
          </cell>
          <cell r="I157">
            <v>38756</v>
          </cell>
          <cell r="J157">
            <v>12.38</v>
          </cell>
          <cell r="K157">
            <v>6.4</v>
          </cell>
          <cell r="L157" t="str">
            <v xml:space="preserve">               </v>
          </cell>
          <cell r="M157" t="str">
            <v xml:space="preserve">               </v>
          </cell>
          <cell r="N157" t="str">
            <v xml:space="preserve">               </v>
          </cell>
          <cell r="O157">
            <v>20.399999999999999</v>
          </cell>
          <cell r="P157">
            <v>8.5</v>
          </cell>
          <cell r="Q157">
            <v>171658</v>
          </cell>
          <cell r="R157">
            <v>21011</v>
          </cell>
          <cell r="S157">
            <v>6.71</v>
          </cell>
        </row>
        <row r="158">
          <cell r="A158" t="str">
            <v xml:space="preserve">346.10 95           </v>
          </cell>
          <cell r="B158">
            <v>50586</v>
          </cell>
          <cell r="C158">
            <v>15</v>
          </cell>
          <cell r="D158" t="str">
            <v xml:space="preserve">   L4</v>
          </cell>
          <cell r="E158">
            <v>0</v>
          </cell>
          <cell r="F158">
            <v>252402.76</v>
          </cell>
          <cell r="G158">
            <v>85234.65</v>
          </cell>
          <cell r="H158">
            <v>167168</v>
          </cell>
          <cell r="I158">
            <v>27048</v>
          </cell>
          <cell r="J158">
            <v>10.72</v>
          </cell>
          <cell r="K158">
            <v>6.2</v>
          </cell>
          <cell r="L158" t="str">
            <v xml:space="preserve">               </v>
          </cell>
          <cell r="M158" t="str">
            <v xml:space="preserve">               </v>
          </cell>
          <cell r="N158" t="str">
            <v xml:space="preserve">               </v>
          </cell>
          <cell r="O158">
            <v>33.799999999999997</v>
          </cell>
          <cell r="P158">
            <v>8.9</v>
          </cell>
          <cell r="Q158">
            <v>129517</v>
          </cell>
          <cell r="R158">
            <v>16837</v>
          </cell>
          <cell r="S158">
            <v>6.67</v>
          </cell>
        </row>
        <row r="159">
          <cell r="A159" t="str">
            <v xml:space="preserve">346.11 73           </v>
          </cell>
          <cell r="B159">
            <v>50221</v>
          </cell>
          <cell r="C159">
            <v>15</v>
          </cell>
          <cell r="D159" t="str">
            <v xml:space="preserve">   L4</v>
          </cell>
          <cell r="E159">
            <v>0</v>
          </cell>
          <cell r="F159">
            <v>124261.07</v>
          </cell>
          <cell r="G159">
            <v>9773.49</v>
          </cell>
          <cell r="H159">
            <v>114488</v>
          </cell>
          <cell r="I159">
            <v>8911</v>
          </cell>
          <cell r="J159">
            <v>7.17</v>
          </cell>
          <cell r="K159">
            <v>12.8</v>
          </cell>
          <cell r="L159" t="str">
            <v xml:space="preserve">               </v>
          </cell>
          <cell r="M159" t="str">
            <v xml:space="preserve">               </v>
          </cell>
          <cell r="N159" t="str">
            <v xml:space="preserve">               </v>
          </cell>
          <cell r="O159">
            <v>7.9</v>
          </cell>
          <cell r="P159">
            <v>2.1</v>
          </cell>
          <cell r="Q159">
            <v>17550</v>
          </cell>
          <cell r="R159">
            <v>8302</v>
          </cell>
          <cell r="S159">
            <v>6.68</v>
          </cell>
        </row>
        <row r="160">
          <cell r="A160" t="str">
            <v xml:space="preserve">346.11 94           </v>
          </cell>
          <cell r="B160">
            <v>47664</v>
          </cell>
          <cell r="C160">
            <v>15</v>
          </cell>
          <cell r="D160" t="str">
            <v xml:space="preserve">   L4</v>
          </cell>
          <cell r="E160">
            <v>0</v>
          </cell>
          <cell r="F160">
            <v>324714.64</v>
          </cell>
          <cell r="G160">
            <v>95474.36</v>
          </cell>
          <cell r="H160">
            <v>229240</v>
          </cell>
          <cell r="I160">
            <v>32087</v>
          </cell>
          <cell r="J160">
            <v>9.8800000000000008</v>
          </cell>
          <cell r="K160">
            <v>7.1</v>
          </cell>
          <cell r="L160" t="str">
            <v xml:space="preserve">               </v>
          </cell>
          <cell r="M160" t="str">
            <v xml:space="preserve">               </v>
          </cell>
          <cell r="N160" t="str">
            <v xml:space="preserve">               </v>
          </cell>
          <cell r="O160">
            <v>29.4</v>
          </cell>
          <cell r="P160">
            <v>7.2</v>
          </cell>
          <cell r="Q160">
            <v>150879</v>
          </cell>
          <cell r="R160">
            <v>22170</v>
          </cell>
          <cell r="S160">
            <v>6.83</v>
          </cell>
        </row>
        <row r="161">
          <cell r="A161" t="str">
            <v xml:space="preserve">346.11 96           </v>
          </cell>
          <cell r="B161">
            <v>48029</v>
          </cell>
          <cell r="C161">
            <v>15</v>
          </cell>
          <cell r="D161" t="str">
            <v xml:space="preserve">   L4</v>
          </cell>
          <cell r="E161">
            <v>0</v>
          </cell>
          <cell r="F161">
            <v>333519.96999999997</v>
          </cell>
          <cell r="G161">
            <v>46845.66</v>
          </cell>
          <cell r="H161">
            <v>286674</v>
          </cell>
          <cell r="I161">
            <v>25531</v>
          </cell>
          <cell r="J161">
            <v>7.66</v>
          </cell>
          <cell r="K161">
            <v>11.2</v>
          </cell>
          <cell r="L161" t="str">
            <v xml:space="preserve">               </v>
          </cell>
          <cell r="M161" t="str">
            <v xml:space="preserve">               </v>
          </cell>
          <cell r="N161" t="str">
            <v xml:space="preserve">               </v>
          </cell>
          <cell r="O161">
            <v>14</v>
          </cell>
          <cell r="P161">
            <v>3</v>
          </cell>
          <cell r="Q161">
            <v>66956</v>
          </cell>
          <cell r="R161">
            <v>23305</v>
          </cell>
          <cell r="S161">
            <v>6.99</v>
          </cell>
        </row>
        <row r="162">
          <cell r="A162">
            <v>348</v>
          </cell>
          <cell r="B162" t="str">
            <v xml:space="preserve">          </v>
          </cell>
          <cell r="C162">
            <v>20</v>
          </cell>
          <cell r="D162" t="str">
            <v xml:space="preserve">   S3</v>
          </cell>
          <cell r="E162">
            <v>0</v>
          </cell>
          <cell r="F162">
            <v>4776731.5599999996</v>
          </cell>
          <cell r="G162">
            <v>95635.37</v>
          </cell>
          <cell r="H162">
            <v>4681096</v>
          </cell>
          <cell r="I162">
            <v>238466</v>
          </cell>
          <cell r="J162">
            <v>4.99</v>
          </cell>
          <cell r="K162">
            <v>19.600000000000001</v>
          </cell>
          <cell r="L162" t="str">
            <v xml:space="preserve">               </v>
          </cell>
          <cell r="M162" t="str">
            <v xml:space="preserve">               </v>
          </cell>
          <cell r="N162" t="str">
            <v xml:space="preserve">               </v>
          </cell>
          <cell r="O162">
            <v>2</v>
          </cell>
          <cell r="P162">
            <v>0.4</v>
          </cell>
          <cell r="Q162">
            <v>88370</v>
          </cell>
          <cell r="R162">
            <v>238837</v>
          </cell>
          <cell r="S162">
            <v>5</v>
          </cell>
        </row>
        <row r="163">
          <cell r="A163">
            <v>350.1</v>
          </cell>
          <cell r="B163" t="str">
            <v xml:space="preserve">          </v>
          </cell>
          <cell r="C163">
            <v>75</v>
          </cell>
          <cell r="D163" t="str">
            <v xml:space="preserve">   R4</v>
          </cell>
          <cell r="E163">
            <v>0</v>
          </cell>
          <cell r="F163">
            <v>13037871.039999999</v>
          </cell>
          <cell r="G163">
            <v>3769177.55</v>
          </cell>
          <cell r="H163">
            <v>9268693</v>
          </cell>
          <cell r="I163">
            <v>143445</v>
          </cell>
          <cell r="J163">
            <v>1.1000000000000001</v>
          </cell>
          <cell r="K163">
            <v>64.599999999999994</v>
          </cell>
          <cell r="L163" t="str">
            <v xml:space="preserve">               </v>
          </cell>
          <cell r="M163" t="str">
            <v xml:space="preserve">               </v>
          </cell>
          <cell r="N163" t="str">
            <v xml:space="preserve">               </v>
          </cell>
          <cell r="O163">
            <v>28.9</v>
          </cell>
          <cell r="P163">
            <v>15.8</v>
          </cell>
          <cell r="Q163">
            <v>2653251</v>
          </cell>
          <cell r="R163">
            <v>173404</v>
          </cell>
          <cell r="S163">
            <v>1.33</v>
          </cell>
        </row>
        <row r="164">
          <cell r="A164">
            <v>350.16</v>
          </cell>
          <cell r="B164" t="str">
            <v xml:space="preserve">          </v>
          </cell>
          <cell r="C164">
            <v>75</v>
          </cell>
          <cell r="D164" t="str">
            <v xml:space="preserve">   R4</v>
          </cell>
          <cell r="E164">
            <v>0</v>
          </cell>
          <cell r="F164">
            <v>2478317.94</v>
          </cell>
          <cell r="G164">
            <v>-34424.42</v>
          </cell>
          <cell r="H164">
            <v>2512742</v>
          </cell>
          <cell r="I164">
            <v>34956</v>
          </cell>
          <cell r="J164">
            <v>1.41</v>
          </cell>
          <cell r="K164">
            <v>71.900000000000006</v>
          </cell>
          <cell r="L164" t="str">
            <v xml:space="preserve">               </v>
          </cell>
          <cell r="M164" t="str">
            <v xml:space="preserve">               </v>
          </cell>
          <cell r="N164" t="str">
            <v xml:space="preserve">               </v>
          </cell>
          <cell r="O164">
            <v>-1.4</v>
          </cell>
          <cell r="P164">
            <v>3.1</v>
          </cell>
          <cell r="Q164">
            <v>102923</v>
          </cell>
          <cell r="R164">
            <v>32962</v>
          </cell>
          <cell r="S164">
            <v>1.33</v>
          </cell>
        </row>
        <row r="165">
          <cell r="A165">
            <v>350.17</v>
          </cell>
          <cell r="B165" t="str">
            <v xml:space="preserve">          </v>
          </cell>
          <cell r="C165">
            <v>75</v>
          </cell>
          <cell r="D165" t="str">
            <v xml:space="preserve">   R4</v>
          </cell>
          <cell r="E165">
            <v>0</v>
          </cell>
          <cell r="F165">
            <v>20438119.84</v>
          </cell>
          <cell r="G165">
            <v>9201695.75</v>
          </cell>
          <cell r="H165">
            <v>11236424</v>
          </cell>
          <cell r="I165">
            <v>216465</v>
          </cell>
          <cell r="J165">
            <v>1.06</v>
          </cell>
          <cell r="K165">
            <v>51.9</v>
          </cell>
          <cell r="L165" t="str">
            <v xml:space="preserve">               </v>
          </cell>
          <cell r="M165" t="str">
            <v xml:space="preserve">               </v>
          </cell>
          <cell r="N165" t="str">
            <v xml:space="preserve">               </v>
          </cell>
          <cell r="O165">
            <v>45</v>
          </cell>
          <cell r="P165">
            <v>25.6</v>
          </cell>
          <cell r="Q165">
            <v>6833661</v>
          </cell>
          <cell r="R165">
            <v>271827</v>
          </cell>
          <cell r="S165">
            <v>1.33</v>
          </cell>
        </row>
        <row r="166">
          <cell r="A166">
            <v>350.99</v>
          </cell>
          <cell r="B166" t="str">
            <v xml:space="preserve">          </v>
          </cell>
          <cell r="C166">
            <v>75</v>
          </cell>
          <cell r="D166" t="str">
            <v xml:space="preserve">   R4</v>
          </cell>
          <cell r="E166">
            <v>0</v>
          </cell>
          <cell r="F166">
            <v>172388.53</v>
          </cell>
          <cell r="G166">
            <v>39558.92</v>
          </cell>
          <cell r="H166">
            <v>132830</v>
          </cell>
          <cell r="I166">
            <v>2066</v>
          </cell>
          <cell r="J166">
            <v>1.2</v>
          </cell>
          <cell r="K166">
            <v>64.3</v>
          </cell>
          <cell r="L166" t="str">
            <v xml:space="preserve">               </v>
          </cell>
          <cell r="M166" t="str">
            <v xml:space="preserve">               </v>
          </cell>
          <cell r="N166" t="str">
            <v xml:space="preserve">               </v>
          </cell>
          <cell r="O166">
            <v>22.9</v>
          </cell>
          <cell r="P166">
            <v>11.3</v>
          </cell>
          <cell r="Q166">
            <v>25731</v>
          </cell>
          <cell r="R166">
            <v>2293</v>
          </cell>
          <cell r="S166">
            <v>1.33</v>
          </cell>
        </row>
        <row r="167">
          <cell r="A167">
            <v>352</v>
          </cell>
          <cell r="B167" t="str">
            <v xml:space="preserve">          </v>
          </cell>
          <cell r="C167">
            <v>65</v>
          </cell>
          <cell r="D167" t="str">
            <v xml:space="preserve">   R4</v>
          </cell>
          <cell r="E167">
            <v>-5</v>
          </cell>
          <cell r="F167">
            <v>3818787.78</v>
          </cell>
          <cell r="G167">
            <v>1232450.67</v>
          </cell>
          <cell r="H167">
            <v>2777276</v>
          </cell>
          <cell r="I167">
            <v>58188</v>
          </cell>
          <cell r="J167">
            <v>1.52</v>
          </cell>
          <cell r="K167">
            <v>47.7</v>
          </cell>
          <cell r="L167" t="str">
            <v xml:space="preserve">               </v>
          </cell>
          <cell r="M167" t="str">
            <v xml:space="preserve">               </v>
          </cell>
          <cell r="N167" t="str">
            <v xml:space="preserve">               </v>
          </cell>
          <cell r="O167">
            <v>32.299999999999997</v>
          </cell>
          <cell r="P167">
            <v>18.600000000000001</v>
          </cell>
          <cell r="Q167">
            <v>1116343</v>
          </cell>
          <cell r="R167">
            <v>61750</v>
          </cell>
          <cell r="S167">
            <v>1.62</v>
          </cell>
        </row>
        <row r="168">
          <cell r="A168">
            <v>352.6</v>
          </cell>
          <cell r="B168" t="str">
            <v xml:space="preserve">          </v>
          </cell>
          <cell r="C168">
            <v>65</v>
          </cell>
          <cell r="D168" t="str">
            <v xml:space="preserve">   R4</v>
          </cell>
          <cell r="E168">
            <v>-5</v>
          </cell>
          <cell r="F168">
            <v>1759633.82</v>
          </cell>
          <cell r="G168">
            <v>68051.58</v>
          </cell>
          <cell r="H168">
            <v>1779564</v>
          </cell>
          <cell r="I168">
            <v>28096</v>
          </cell>
          <cell r="J168">
            <v>1.6</v>
          </cell>
          <cell r="K168">
            <v>63.3</v>
          </cell>
          <cell r="L168" t="str">
            <v xml:space="preserve">               </v>
          </cell>
          <cell r="M168" t="str">
            <v xml:space="preserve">               </v>
          </cell>
          <cell r="N168" t="str">
            <v xml:space="preserve">               </v>
          </cell>
          <cell r="O168">
            <v>3.9</v>
          </cell>
          <cell r="P168">
            <v>1.7</v>
          </cell>
          <cell r="Q168">
            <v>47896</v>
          </cell>
          <cell r="R168">
            <v>28453</v>
          </cell>
          <cell r="S168">
            <v>1.62</v>
          </cell>
        </row>
        <row r="169">
          <cell r="A169">
            <v>352.7</v>
          </cell>
          <cell r="B169" t="str">
            <v xml:space="preserve">          </v>
          </cell>
          <cell r="C169">
            <v>65</v>
          </cell>
          <cell r="D169" t="str">
            <v xml:space="preserve">   R4</v>
          </cell>
          <cell r="E169">
            <v>-5</v>
          </cell>
          <cell r="F169">
            <v>2270219.17</v>
          </cell>
          <cell r="G169">
            <v>1182926.1399999999</v>
          </cell>
          <cell r="H169">
            <v>1200804</v>
          </cell>
          <cell r="I169">
            <v>29883</v>
          </cell>
          <cell r="J169">
            <v>1.32</v>
          </cell>
          <cell r="K169">
            <v>40.200000000000003</v>
          </cell>
          <cell r="L169" t="str">
            <v xml:space="preserve">               </v>
          </cell>
          <cell r="M169" t="str">
            <v xml:space="preserve">               </v>
          </cell>
          <cell r="N169" t="str">
            <v xml:space="preserve">               </v>
          </cell>
          <cell r="O169">
            <v>52.1</v>
          </cell>
          <cell r="P169">
            <v>30.5</v>
          </cell>
          <cell r="Q169">
            <v>1047746</v>
          </cell>
          <cell r="R169">
            <v>36705</v>
          </cell>
          <cell r="S169">
            <v>1.62</v>
          </cell>
        </row>
        <row r="170">
          <cell r="A170">
            <v>352.9</v>
          </cell>
          <cell r="B170" t="str">
            <v xml:space="preserve">          </v>
          </cell>
          <cell r="C170">
            <v>65</v>
          </cell>
          <cell r="D170" t="str">
            <v xml:space="preserve">   R4</v>
          </cell>
          <cell r="E170">
            <v>-5</v>
          </cell>
          <cell r="F170">
            <v>1956303.54</v>
          </cell>
          <cell r="G170">
            <v>298137.78999999998</v>
          </cell>
          <cell r="H170">
            <v>1755981</v>
          </cell>
          <cell r="I170">
            <v>29470</v>
          </cell>
          <cell r="J170">
            <v>1.51</v>
          </cell>
          <cell r="K170">
            <v>59.6</v>
          </cell>
          <cell r="L170" t="str">
            <v xml:space="preserve">               </v>
          </cell>
          <cell r="M170" t="str">
            <v xml:space="preserve">               </v>
          </cell>
          <cell r="N170" t="str">
            <v xml:space="preserve">               </v>
          </cell>
          <cell r="O170">
            <v>15.2</v>
          </cell>
          <cell r="P170">
            <v>6.6</v>
          </cell>
          <cell r="Q170">
            <v>205901</v>
          </cell>
          <cell r="R170">
            <v>31633</v>
          </cell>
          <cell r="S170">
            <v>1.62</v>
          </cell>
        </row>
        <row r="171">
          <cell r="A171">
            <v>353</v>
          </cell>
          <cell r="B171" t="str">
            <v xml:space="preserve">          </v>
          </cell>
          <cell r="C171">
            <v>45</v>
          </cell>
          <cell r="D171" t="str">
            <v xml:space="preserve"> R1.5</v>
          </cell>
          <cell r="E171">
            <v>-10</v>
          </cell>
          <cell r="F171">
            <v>157933119.28999999</v>
          </cell>
          <cell r="G171">
            <v>45791173.810000002</v>
          </cell>
          <cell r="H171">
            <v>127935257</v>
          </cell>
          <cell r="I171">
            <v>3642533</v>
          </cell>
          <cell r="J171">
            <v>2.31</v>
          </cell>
          <cell r="K171">
            <v>35.1</v>
          </cell>
          <cell r="L171" t="str">
            <v xml:space="preserve">               </v>
          </cell>
          <cell r="M171" t="str">
            <v xml:space="preserve">               </v>
          </cell>
          <cell r="N171" t="str">
            <v xml:space="preserve">               </v>
          </cell>
          <cell r="O171">
            <v>29</v>
          </cell>
          <cell r="P171">
            <v>13.5</v>
          </cell>
          <cell r="Q171">
            <v>39914859</v>
          </cell>
          <cell r="R171">
            <v>3856727</v>
          </cell>
          <cell r="S171">
            <v>2.44</v>
          </cell>
        </row>
        <row r="172">
          <cell r="A172">
            <v>353.6</v>
          </cell>
          <cell r="B172" t="str">
            <v xml:space="preserve">          </v>
          </cell>
          <cell r="C172">
            <v>45</v>
          </cell>
          <cell r="D172" t="str">
            <v xml:space="preserve"> R1.5</v>
          </cell>
          <cell r="E172">
            <v>-10</v>
          </cell>
          <cell r="F172">
            <v>108797057.09</v>
          </cell>
          <cell r="G172">
            <v>6534012.4800000004</v>
          </cell>
          <cell r="H172">
            <v>113142750</v>
          </cell>
          <cell r="I172">
            <v>2669975</v>
          </cell>
          <cell r="J172">
            <v>2.4500000000000002</v>
          </cell>
          <cell r="K172">
            <v>42.4</v>
          </cell>
          <cell r="L172" t="str">
            <v xml:space="preserve">               </v>
          </cell>
          <cell r="M172" t="str">
            <v xml:space="preserve">               </v>
          </cell>
          <cell r="N172" t="str">
            <v xml:space="preserve">               </v>
          </cell>
          <cell r="O172">
            <v>6</v>
          </cell>
          <cell r="P172">
            <v>3.2</v>
          </cell>
          <cell r="Q172">
            <v>6959035</v>
          </cell>
          <cell r="R172">
            <v>2656824</v>
          </cell>
          <cell r="S172">
            <v>2.44</v>
          </cell>
        </row>
        <row r="173">
          <cell r="A173">
            <v>353.7</v>
          </cell>
          <cell r="B173" t="str">
            <v xml:space="preserve">          </v>
          </cell>
          <cell r="C173">
            <v>45</v>
          </cell>
          <cell r="D173" t="str">
            <v xml:space="preserve"> R1.5</v>
          </cell>
          <cell r="E173">
            <v>-10</v>
          </cell>
          <cell r="F173">
            <v>198771431.59999999</v>
          </cell>
          <cell r="G173">
            <v>67306052.129999995</v>
          </cell>
          <cell r="H173">
            <v>151342523</v>
          </cell>
          <cell r="I173">
            <v>4951422</v>
          </cell>
          <cell r="J173">
            <v>2.4900000000000002</v>
          </cell>
          <cell r="K173">
            <v>30.6</v>
          </cell>
          <cell r="L173" t="str">
            <v xml:space="preserve">               </v>
          </cell>
          <cell r="M173" t="str">
            <v xml:space="preserve">               </v>
          </cell>
          <cell r="N173" t="str">
            <v xml:space="preserve">               </v>
          </cell>
          <cell r="O173">
            <v>33.9</v>
          </cell>
          <cell r="P173">
            <v>19.3</v>
          </cell>
          <cell r="Q173">
            <v>69294011</v>
          </cell>
          <cell r="R173">
            <v>4853812</v>
          </cell>
          <cell r="S173">
            <v>2.44</v>
          </cell>
        </row>
        <row r="174">
          <cell r="A174">
            <v>353.8</v>
          </cell>
          <cell r="B174" t="str">
            <v xml:space="preserve">          </v>
          </cell>
          <cell r="C174">
            <v>45</v>
          </cell>
          <cell r="D174" t="str">
            <v xml:space="preserve"> R1.5</v>
          </cell>
          <cell r="E174">
            <v>-10</v>
          </cell>
          <cell r="F174">
            <v>405246.36</v>
          </cell>
          <cell r="G174">
            <v>193972.31</v>
          </cell>
          <cell r="H174">
            <v>251799</v>
          </cell>
          <cell r="I174">
            <v>9978</v>
          </cell>
          <cell r="J174">
            <v>2.46</v>
          </cell>
          <cell r="K174">
            <v>25.2</v>
          </cell>
          <cell r="L174" t="str">
            <v xml:space="preserve">               </v>
          </cell>
          <cell r="M174" t="str">
            <v xml:space="preserve">               </v>
          </cell>
          <cell r="N174" t="str">
            <v xml:space="preserve">               </v>
          </cell>
          <cell r="O174">
            <v>47.9</v>
          </cell>
          <cell r="P174">
            <v>26.2</v>
          </cell>
          <cell r="Q174">
            <v>195787</v>
          </cell>
          <cell r="R174">
            <v>9896</v>
          </cell>
          <cell r="S174">
            <v>2.44</v>
          </cell>
        </row>
        <row r="175">
          <cell r="A175">
            <v>353.9</v>
          </cell>
          <cell r="B175" t="str">
            <v xml:space="preserve">          </v>
          </cell>
          <cell r="C175">
            <v>45</v>
          </cell>
          <cell r="D175" t="str">
            <v xml:space="preserve"> R1.5</v>
          </cell>
          <cell r="E175">
            <v>-10</v>
          </cell>
          <cell r="F175">
            <v>129568728.68000001</v>
          </cell>
          <cell r="G175">
            <v>38323241.859999999</v>
          </cell>
          <cell r="H175">
            <v>104202360</v>
          </cell>
          <cell r="I175">
            <v>2697721</v>
          </cell>
          <cell r="J175">
            <v>2.08</v>
          </cell>
          <cell r="K175">
            <v>38.6</v>
          </cell>
          <cell r="L175" t="str">
            <v xml:space="preserve">               </v>
          </cell>
          <cell r="M175" t="str">
            <v xml:space="preserve">               </v>
          </cell>
          <cell r="N175" t="str">
            <v xml:space="preserve">               </v>
          </cell>
          <cell r="O175">
            <v>29.6</v>
          </cell>
          <cell r="P175">
            <v>9.6</v>
          </cell>
          <cell r="Q175">
            <v>23801838</v>
          </cell>
          <cell r="R175">
            <v>3164068</v>
          </cell>
          <cell r="S175">
            <v>2.44</v>
          </cell>
        </row>
        <row r="176">
          <cell r="A176">
            <v>354</v>
          </cell>
          <cell r="B176" t="str">
            <v xml:space="preserve">          </v>
          </cell>
          <cell r="C176">
            <v>75</v>
          </cell>
          <cell r="D176" t="str">
            <v xml:space="preserve">   R4</v>
          </cell>
          <cell r="E176">
            <v>-15</v>
          </cell>
          <cell r="F176">
            <v>90563275.939999998</v>
          </cell>
          <cell r="G176">
            <v>43514474.619999997</v>
          </cell>
          <cell r="H176">
            <v>60633293</v>
          </cell>
          <cell r="I176">
            <v>1136178</v>
          </cell>
          <cell r="J176">
            <v>1.25</v>
          </cell>
          <cell r="K176">
            <v>53.4</v>
          </cell>
          <cell r="L176" t="str">
            <v xml:space="preserve">               </v>
          </cell>
          <cell r="M176" t="str">
            <v xml:space="preserve">               </v>
          </cell>
          <cell r="N176" t="str">
            <v xml:space="preserve">               </v>
          </cell>
          <cell r="O176">
            <v>48</v>
          </cell>
          <cell r="P176">
            <v>23.4</v>
          </cell>
          <cell r="Q176">
            <v>32015164</v>
          </cell>
          <cell r="R176">
            <v>1385165</v>
          </cell>
          <cell r="S176">
            <v>1.53</v>
          </cell>
        </row>
        <row r="177">
          <cell r="A177">
            <v>354.7</v>
          </cell>
          <cell r="B177" t="str">
            <v xml:space="preserve">          </v>
          </cell>
          <cell r="C177">
            <v>75</v>
          </cell>
          <cell r="D177" t="str">
            <v xml:space="preserve">   R4</v>
          </cell>
          <cell r="E177">
            <v>-15</v>
          </cell>
          <cell r="F177">
            <v>1507252.65</v>
          </cell>
          <cell r="G177">
            <v>896631.28</v>
          </cell>
          <cell r="H177">
            <v>836709</v>
          </cell>
          <cell r="I177">
            <v>16945</v>
          </cell>
          <cell r="J177">
            <v>1.1200000000000001</v>
          </cell>
          <cell r="K177">
            <v>49.4</v>
          </cell>
          <cell r="L177" t="str">
            <v xml:space="preserve">               </v>
          </cell>
          <cell r="M177" t="str">
            <v xml:space="preserve">               </v>
          </cell>
          <cell r="N177" t="str">
            <v xml:space="preserve">               </v>
          </cell>
          <cell r="O177">
            <v>59.5</v>
          </cell>
          <cell r="P177">
            <v>30.9</v>
          </cell>
          <cell r="Q177">
            <v>688128</v>
          </cell>
          <cell r="R177">
            <v>23053</v>
          </cell>
          <cell r="S177">
            <v>1.53</v>
          </cell>
        </row>
        <row r="178">
          <cell r="A178">
            <v>354.9</v>
          </cell>
          <cell r="B178" t="str">
            <v xml:space="preserve">          </v>
          </cell>
          <cell r="C178">
            <v>75</v>
          </cell>
          <cell r="D178" t="str">
            <v xml:space="preserve">   R4</v>
          </cell>
          <cell r="E178">
            <v>-15</v>
          </cell>
          <cell r="F178">
            <v>133399.28</v>
          </cell>
          <cell r="G178">
            <v>110351.05</v>
          </cell>
          <cell r="H178">
            <v>43058</v>
          </cell>
          <cell r="I178">
            <v>609</v>
          </cell>
          <cell r="J178">
            <v>0.46</v>
          </cell>
          <cell r="K178">
            <v>70.7</v>
          </cell>
          <cell r="L178" t="str">
            <v xml:space="preserve">               </v>
          </cell>
          <cell r="M178" t="str">
            <v xml:space="preserve">               </v>
          </cell>
          <cell r="N178" t="str">
            <v xml:space="preserve">               </v>
          </cell>
          <cell r="O178">
            <v>82.7</v>
          </cell>
          <cell r="P178">
            <v>28.3</v>
          </cell>
          <cell r="Q178">
            <v>56365</v>
          </cell>
          <cell r="R178">
            <v>2040</v>
          </cell>
          <cell r="S178">
            <v>1.53</v>
          </cell>
        </row>
        <row r="179">
          <cell r="A179">
            <v>355</v>
          </cell>
          <cell r="B179" t="str">
            <v xml:space="preserve">          </v>
          </cell>
          <cell r="C179">
            <v>43</v>
          </cell>
          <cell r="D179" t="str">
            <v xml:space="preserve">   R1</v>
          </cell>
          <cell r="E179">
            <v>-40</v>
          </cell>
          <cell r="F179">
            <v>85130847.549999997</v>
          </cell>
          <cell r="G179">
            <v>27928205.609999999</v>
          </cell>
          <cell r="H179">
            <v>91254981</v>
          </cell>
          <cell r="I179">
            <v>2587052</v>
          </cell>
          <cell r="J179">
            <v>3.04</v>
          </cell>
          <cell r="K179">
            <v>35.299999999999997</v>
          </cell>
          <cell r="L179" t="str">
            <v xml:space="preserve">               </v>
          </cell>
          <cell r="M179" t="str">
            <v xml:space="preserve">               </v>
          </cell>
          <cell r="N179" t="str">
            <v xml:space="preserve">               </v>
          </cell>
          <cell r="O179">
            <v>32.799999999999997</v>
          </cell>
          <cell r="P179">
            <v>12.8</v>
          </cell>
          <cell r="Q179">
            <v>23917601</v>
          </cell>
          <cell r="R179">
            <v>2776531</v>
          </cell>
          <cell r="S179">
            <v>3.26</v>
          </cell>
        </row>
        <row r="180">
          <cell r="A180">
            <v>355.6</v>
          </cell>
          <cell r="B180" t="str">
            <v xml:space="preserve">          </v>
          </cell>
          <cell r="C180">
            <v>43</v>
          </cell>
          <cell r="D180" t="str">
            <v xml:space="preserve">   R1</v>
          </cell>
          <cell r="E180">
            <v>-40</v>
          </cell>
          <cell r="F180">
            <v>78708415.219999999</v>
          </cell>
          <cell r="G180">
            <v>4825665.6500000004</v>
          </cell>
          <cell r="H180">
            <v>105366116</v>
          </cell>
          <cell r="I180">
            <v>2559412</v>
          </cell>
          <cell r="J180">
            <v>3.25</v>
          </cell>
          <cell r="K180">
            <v>41.2</v>
          </cell>
          <cell r="L180" t="str">
            <v xml:space="preserve">               </v>
          </cell>
          <cell r="M180" t="str">
            <v xml:space="preserve">               </v>
          </cell>
          <cell r="N180" t="str">
            <v xml:space="preserve">               </v>
          </cell>
          <cell r="O180">
            <v>6.1</v>
          </cell>
          <cell r="P180">
            <v>2.5</v>
          </cell>
          <cell r="Q180">
            <v>4696213</v>
          </cell>
          <cell r="R180">
            <v>2567468</v>
          </cell>
          <cell r="S180">
            <v>3.26</v>
          </cell>
        </row>
        <row r="181">
          <cell r="A181">
            <v>355.7</v>
          </cell>
          <cell r="B181" t="str">
            <v xml:space="preserve">          </v>
          </cell>
          <cell r="C181">
            <v>43</v>
          </cell>
          <cell r="D181" t="str">
            <v xml:space="preserve">   R1</v>
          </cell>
          <cell r="E181">
            <v>-40</v>
          </cell>
          <cell r="F181">
            <v>170738423.63</v>
          </cell>
          <cell r="G181">
            <v>47576642.549999997</v>
          </cell>
          <cell r="H181">
            <v>191457151</v>
          </cell>
          <cell r="I181">
            <v>5810001</v>
          </cell>
          <cell r="J181">
            <v>3.4</v>
          </cell>
          <cell r="K181">
            <v>33</v>
          </cell>
          <cell r="L181" t="str">
            <v xml:space="preserve">               </v>
          </cell>
          <cell r="M181" t="str">
            <v xml:space="preserve">               </v>
          </cell>
          <cell r="N181" t="str">
            <v xml:space="preserve">               </v>
          </cell>
          <cell r="O181">
            <v>27.9</v>
          </cell>
          <cell r="P181">
            <v>14.1</v>
          </cell>
          <cell r="Q181">
            <v>54005286</v>
          </cell>
          <cell r="R181">
            <v>5569285</v>
          </cell>
          <cell r="S181">
            <v>3.26</v>
          </cell>
        </row>
        <row r="182">
          <cell r="A182">
            <v>355.9</v>
          </cell>
          <cell r="B182" t="str">
            <v xml:space="preserve">          </v>
          </cell>
          <cell r="C182">
            <v>43</v>
          </cell>
          <cell r="D182" t="str">
            <v xml:space="preserve">   R1</v>
          </cell>
          <cell r="E182">
            <v>-40</v>
          </cell>
          <cell r="F182">
            <v>8879281.0700000003</v>
          </cell>
          <cell r="G182">
            <v>2097318.0099999998</v>
          </cell>
          <cell r="H182">
            <v>10333675</v>
          </cell>
          <cell r="I182">
            <v>274655</v>
          </cell>
          <cell r="J182">
            <v>3.09</v>
          </cell>
          <cell r="K182">
            <v>37.6</v>
          </cell>
          <cell r="L182" t="str">
            <v xml:space="preserve">               </v>
          </cell>
          <cell r="M182" t="str">
            <v xml:space="preserve">               </v>
          </cell>
          <cell r="N182" t="str">
            <v xml:space="preserve">               </v>
          </cell>
          <cell r="O182">
            <v>23.6</v>
          </cell>
          <cell r="P182">
            <v>7.8</v>
          </cell>
          <cell r="Q182">
            <v>1609909</v>
          </cell>
          <cell r="R182">
            <v>289642</v>
          </cell>
          <cell r="S182">
            <v>3.26</v>
          </cell>
        </row>
        <row r="183">
          <cell r="A183">
            <v>356</v>
          </cell>
          <cell r="B183" t="str">
            <v xml:space="preserve">          </v>
          </cell>
          <cell r="C183">
            <v>60</v>
          </cell>
          <cell r="D183" t="str">
            <v xml:space="preserve"> R2.5</v>
          </cell>
          <cell r="E183">
            <v>-10</v>
          </cell>
          <cell r="F183">
            <v>127496954.51000001</v>
          </cell>
          <cell r="G183">
            <v>69844695.090000004</v>
          </cell>
          <cell r="H183">
            <v>70401955</v>
          </cell>
          <cell r="I183">
            <v>1643066</v>
          </cell>
          <cell r="J183">
            <v>1.29</v>
          </cell>
          <cell r="K183">
            <v>42.8</v>
          </cell>
          <cell r="L183" t="str">
            <v xml:space="preserve">               </v>
          </cell>
          <cell r="M183" t="str">
            <v xml:space="preserve">               </v>
          </cell>
          <cell r="N183" t="str">
            <v xml:space="preserve">               </v>
          </cell>
          <cell r="O183">
            <v>54.8</v>
          </cell>
          <cell r="P183">
            <v>23</v>
          </cell>
          <cell r="Q183">
            <v>47150208</v>
          </cell>
          <cell r="R183">
            <v>2342119</v>
          </cell>
          <cell r="S183">
            <v>1.84</v>
          </cell>
        </row>
        <row r="184">
          <cell r="A184">
            <v>356.6</v>
          </cell>
          <cell r="B184" t="str">
            <v xml:space="preserve">          </v>
          </cell>
          <cell r="C184">
            <v>60</v>
          </cell>
          <cell r="D184" t="str">
            <v xml:space="preserve"> R2.5</v>
          </cell>
          <cell r="E184">
            <v>-10</v>
          </cell>
          <cell r="F184">
            <v>25127105.969999999</v>
          </cell>
          <cell r="G184">
            <v>1384143.75</v>
          </cell>
          <cell r="H184">
            <v>26255673</v>
          </cell>
          <cell r="I184">
            <v>455609</v>
          </cell>
          <cell r="J184">
            <v>1.81</v>
          </cell>
          <cell r="K184">
            <v>57.6</v>
          </cell>
          <cell r="L184" t="str">
            <v xml:space="preserve">               </v>
          </cell>
          <cell r="M184" t="str">
            <v xml:space="preserve">               </v>
          </cell>
          <cell r="N184" t="str">
            <v xml:space="preserve">               </v>
          </cell>
          <cell r="O184">
            <v>5.5</v>
          </cell>
          <cell r="P184">
            <v>2.5</v>
          </cell>
          <cell r="Q184">
            <v>1097467</v>
          </cell>
          <cell r="R184">
            <v>461585</v>
          </cell>
          <cell r="S184">
            <v>1.84</v>
          </cell>
        </row>
        <row r="185">
          <cell r="A185">
            <v>356.7</v>
          </cell>
          <cell r="B185" t="str">
            <v xml:space="preserve">          </v>
          </cell>
          <cell r="C185">
            <v>60</v>
          </cell>
          <cell r="D185" t="str">
            <v xml:space="preserve"> R2.5</v>
          </cell>
          <cell r="E185">
            <v>-10</v>
          </cell>
          <cell r="F185">
            <v>132747968.58</v>
          </cell>
          <cell r="G185">
            <v>70324577.640000001</v>
          </cell>
          <cell r="H185">
            <v>75698188</v>
          </cell>
          <cell r="I185">
            <v>1743446</v>
          </cell>
          <cell r="J185">
            <v>1.31</v>
          </cell>
          <cell r="K185">
            <v>43.4</v>
          </cell>
          <cell r="L185" t="str">
            <v xml:space="preserve">               </v>
          </cell>
          <cell r="M185" t="str">
            <v xml:space="preserve">               </v>
          </cell>
          <cell r="N185" t="str">
            <v xml:space="preserve">               </v>
          </cell>
          <cell r="O185">
            <v>53</v>
          </cell>
          <cell r="P185">
            <v>22.9</v>
          </cell>
          <cell r="Q185">
            <v>48526194</v>
          </cell>
          <cell r="R185">
            <v>2438580</v>
          </cell>
          <cell r="S185">
            <v>1.84</v>
          </cell>
        </row>
        <row r="186">
          <cell r="A186">
            <v>356.9</v>
          </cell>
          <cell r="B186" t="str">
            <v xml:space="preserve">          </v>
          </cell>
          <cell r="C186">
            <v>60</v>
          </cell>
          <cell r="D186" t="str">
            <v xml:space="preserve"> R2.5</v>
          </cell>
          <cell r="E186">
            <v>-10</v>
          </cell>
          <cell r="F186">
            <v>6269537.6799999997</v>
          </cell>
          <cell r="G186">
            <v>1610719.94</v>
          </cell>
          <cell r="H186">
            <v>5285772</v>
          </cell>
          <cell r="I186">
            <v>100331</v>
          </cell>
          <cell r="J186">
            <v>1.6</v>
          </cell>
          <cell r="K186">
            <v>52.7</v>
          </cell>
          <cell r="L186" t="str">
            <v xml:space="preserve">               </v>
          </cell>
          <cell r="M186" t="str">
            <v xml:space="preserve">               </v>
          </cell>
          <cell r="N186" t="str">
            <v xml:space="preserve">               </v>
          </cell>
          <cell r="O186">
            <v>25.7</v>
          </cell>
          <cell r="P186">
            <v>9.1</v>
          </cell>
          <cell r="Q186">
            <v>959707</v>
          </cell>
          <cell r="R186">
            <v>115171</v>
          </cell>
          <cell r="S186">
            <v>1.84</v>
          </cell>
        </row>
        <row r="187">
          <cell r="A187">
            <v>357.7</v>
          </cell>
          <cell r="B187" t="str">
            <v xml:space="preserve">          </v>
          </cell>
          <cell r="C187">
            <v>55</v>
          </cell>
          <cell r="D187" t="str">
            <v xml:space="preserve">   R4</v>
          </cell>
          <cell r="E187">
            <v>0</v>
          </cell>
          <cell r="F187">
            <v>700574.85</v>
          </cell>
          <cell r="G187">
            <v>375466.72</v>
          </cell>
          <cell r="H187">
            <v>325108</v>
          </cell>
          <cell r="I187">
            <v>17834</v>
          </cell>
          <cell r="J187">
            <v>2.5499999999999998</v>
          </cell>
          <cell r="K187">
            <v>18.2</v>
          </cell>
          <cell r="L187" t="str">
            <v xml:space="preserve">               </v>
          </cell>
          <cell r="M187" t="str">
            <v xml:space="preserve">               </v>
          </cell>
          <cell r="N187" t="str">
            <v xml:space="preserve">               </v>
          </cell>
          <cell r="O187">
            <v>53.6</v>
          </cell>
          <cell r="P187">
            <v>39.200000000000003</v>
          </cell>
          <cell r="Q187">
            <v>468369</v>
          </cell>
          <cell r="R187">
            <v>12750</v>
          </cell>
          <cell r="S187">
            <v>1.82</v>
          </cell>
        </row>
        <row r="188">
          <cell r="A188">
            <v>357.9</v>
          </cell>
          <cell r="B188" t="str">
            <v xml:space="preserve">          </v>
          </cell>
          <cell r="C188">
            <v>55</v>
          </cell>
          <cell r="D188" t="str">
            <v xml:space="preserve">   R4</v>
          </cell>
          <cell r="E188">
            <v>0</v>
          </cell>
          <cell r="F188">
            <v>510284.37</v>
          </cell>
          <cell r="G188">
            <v>114485.82</v>
          </cell>
          <cell r="H188">
            <v>395799</v>
          </cell>
          <cell r="I188">
            <v>8839</v>
          </cell>
          <cell r="J188">
            <v>1.73</v>
          </cell>
          <cell r="K188">
            <v>44.8</v>
          </cell>
          <cell r="L188" t="str">
            <v xml:space="preserve">               </v>
          </cell>
          <cell r="M188" t="str">
            <v xml:space="preserve">               </v>
          </cell>
          <cell r="N188" t="str">
            <v xml:space="preserve">               </v>
          </cell>
          <cell r="O188">
            <v>22.4</v>
          </cell>
          <cell r="P188">
            <v>10.199999999999999</v>
          </cell>
          <cell r="Q188">
            <v>94821</v>
          </cell>
          <cell r="R188">
            <v>9287</v>
          </cell>
          <cell r="S188">
            <v>1.82</v>
          </cell>
        </row>
        <row r="189">
          <cell r="A189">
            <v>358.7</v>
          </cell>
          <cell r="B189" t="str">
            <v xml:space="preserve">          </v>
          </cell>
          <cell r="C189">
            <v>55</v>
          </cell>
          <cell r="D189" t="str">
            <v xml:space="preserve">   R4</v>
          </cell>
          <cell r="E189">
            <v>0</v>
          </cell>
          <cell r="F189">
            <v>2932873.15</v>
          </cell>
          <cell r="G189">
            <v>2515857.46</v>
          </cell>
          <cell r="H189">
            <v>417016</v>
          </cell>
          <cell r="I189">
            <v>21673</v>
          </cell>
          <cell r="J189">
            <v>0.74</v>
          </cell>
          <cell r="K189">
            <v>19.2</v>
          </cell>
          <cell r="L189" t="str">
            <v xml:space="preserve">               </v>
          </cell>
          <cell r="M189" t="str">
            <v xml:space="preserve">               </v>
          </cell>
          <cell r="N189" t="str">
            <v xml:space="preserve">               </v>
          </cell>
          <cell r="O189">
            <v>85.8</v>
          </cell>
          <cell r="P189">
            <v>45</v>
          </cell>
          <cell r="Q189">
            <v>2151421</v>
          </cell>
          <cell r="R189">
            <v>53378</v>
          </cell>
          <cell r="S189">
            <v>1.82</v>
          </cell>
        </row>
        <row r="190">
          <cell r="A190">
            <v>358.9</v>
          </cell>
          <cell r="B190" t="str">
            <v xml:space="preserve">          </v>
          </cell>
          <cell r="C190">
            <v>55</v>
          </cell>
          <cell r="D190" t="str">
            <v xml:space="preserve">   R4</v>
          </cell>
          <cell r="E190">
            <v>0</v>
          </cell>
          <cell r="F190">
            <v>34023856.659999996</v>
          </cell>
          <cell r="G190">
            <v>8177268.2800000003</v>
          </cell>
          <cell r="H190">
            <v>25846588</v>
          </cell>
          <cell r="I190">
            <v>527144</v>
          </cell>
          <cell r="J190">
            <v>1.55</v>
          </cell>
          <cell r="K190">
            <v>49</v>
          </cell>
          <cell r="L190" t="str">
            <v xml:space="preserve">               </v>
          </cell>
          <cell r="M190" t="str">
            <v xml:space="preserve">               </v>
          </cell>
          <cell r="N190" t="str">
            <v xml:space="preserve">               </v>
          </cell>
          <cell r="O190">
            <v>24</v>
          </cell>
          <cell r="P190">
            <v>6.3</v>
          </cell>
          <cell r="Q190">
            <v>3880906</v>
          </cell>
          <cell r="R190">
            <v>619234</v>
          </cell>
          <cell r="S190">
            <v>1.82</v>
          </cell>
        </row>
        <row r="191">
          <cell r="A191">
            <v>359</v>
          </cell>
          <cell r="B191" t="str">
            <v xml:space="preserve">          </v>
          </cell>
          <cell r="C191">
            <v>65</v>
          </cell>
          <cell r="D191" t="str">
            <v xml:space="preserve">   R4</v>
          </cell>
          <cell r="E191">
            <v>0</v>
          </cell>
          <cell r="F191">
            <v>1379629.34</v>
          </cell>
          <cell r="G191">
            <v>397493.76000000001</v>
          </cell>
          <cell r="H191">
            <v>982136</v>
          </cell>
          <cell r="I191">
            <v>19310</v>
          </cell>
          <cell r="J191">
            <v>1.4</v>
          </cell>
          <cell r="K191">
            <v>50.9</v>
          </cell>
          <cell r="L191" t="str">
            <v xml:space="preserve">               </v>
          </cell>
          <cell r="M191" t="str">
            <v xml:space="preserve">               </v>
          </cell>
          <cell r="N191" t="str">
            <v xml:space="preserve">               </v>
          </cell>
          <cell r="O191">
            <v>28.8</v>
          </cell>
          <cell r="P191">
            <v>16.100000000000001</v>
          </cell>
          <cell r="Q191">
            <v>332895</v>
          </cell>
          <cell r="R191">
            <v>21246</v>
          </cell>
          <cell r="S191">
            <v>1.54</v>
          </cell>
        </row>
        <row r="192">
          <cell r="A192">
            <v>359.7</v>
          </cell>
          <cell r="B192" t="str">
            <v xml:space="preserve">          </v>
          </cell>
          <cell r="C192">
            <v>65</v>
          </cell>
          <cell r="D192" t="str">
            <v xml:space="preserve">   R4</v>
          </cell>
          <cell r="E192">
            <v>0</v>
          </cell>
          <cell r="F192">
            <v>568185.43000000005</v>
          </cell>
          <cell r="G192">
            <v>279528.76</v>
          </cell>
          <cell r="H192">
            <v>288657</v>
          </cell>
          <cell r="I192">
            <v>9535</v>
          </cell>
          <cell r="J192">
            <v>1.68</v>
          </cell>
          <cell r="K192">
            <v>30.3</v>
          </cell>
          <cell r="L192" t="str">
            <v xml:space="preserve">               </v>
          </cell>
          <cell r="M192" t="str">
            <v xml:space="preserve">               </v>
          </cell>
          <cell r="N192" t="str">
            <v xml:space="preserve">               </v>
          </cell>
          <cell r="O192">
            <v>49.2</v>
          </cell>
          <cell r="P192">
            <v>35.799999999999997</v>
          </cell>
          <cell r="Q192">
            <v>299321</v>
          </cell>
          <cell r="R192">
            <v>8750</v>
          </cell>
          <cell r="S192">
            <v>1.54</v>
          </cell>
        </row>
        <row r="193">
          <cell r="A193">
            <v>359.9</v>
          </cell>
          <cell r="B193" t="str">
            <v xml:space="preserve">          </v>
          </cell>
          <cell r="C193">
            <v>65</v>
          </cell>
          <cell r="D193" t="str">
            <v xml:space="preserve">   R4</v>
          </cell>
          <cell r="E193">
            <v>0</v>
          </cell>
          <cell r="F193">
            <v>5387661.8399999999</v>
          </cell>
          <cell r="G193">
            <v>84805.759999999995</v>
          </cell>
          <cell r="H193">
            <v>5302856</v>
          </cell>
          <cell r="I193">
            <v>82049</v>
          </cell>
          <cell r="J193">
            <v>1.52</v>
          </cell>
          <cell r="K193">
            <v>64.599999999999994</v>
          </cell>
          <cell r="L193" t="str">
            <v xml:space="preserve">               </v>
          </cell>
          <cell r="M193" t="str">
            <v xml:space="preserve">               </v>
          </cell>
          <cell r="N193" t="str">
            <v xml:space="preserve">               </v>
          </cell>
          <cell r="O193">
            <v>1.6</v>
          </cell>
          <cell r="P193">
            <v>0.4</v>
          </cell>
          <cell r="Q193">
            <v>30656</v>
          </cell>
          <cell r="R193">
            <v>82970</v>
          </cell>
          <cell r="S193">
            <v>1.54</v>
          </cell>
        </row>
        <row r="194">
          <cell r="A194">
            <v>359.99</v>
          </cell>
          <cell r="B194" t="str">
            <v xml:space="preserve">          </v>
          </cell>
          <cell r="C194">
            <v>65</v>
          </cell>
          <cell r="D194" t="str">
            <v xml:space="preserve">   R4</v>
          </cell>
          <cell r="E194">
            <v>0</v>
          </cell>
          <cell r="F194">
            <v>8020.92</v>
          </cell>
          <cell r="G194">
            <v>3313.15</v>
          </cell>
          <cell r="H194">
            <v>4708</v>
          </cell>
          <cell r="I194">
            <v>117</v>
          </cell>
          <cell r="J194">
            <v>1.46</v>
          </cell>
          <cell r="K194">
            <v>40.200000000000003</v>
          </cell>
          <cell r="L194" t="str">
            <v xml:space="preserve">               </v>
          </cell>
          <cell r="M194" t="str">
            <v xml:space="preserve">               </v>
          </cell>
          <cell r="N194" t="str">
            <v xml:space="preserve">               </v>
          </cell>
          <cell r="O194">
            <v>41.3</v>
          </cell>
          <cell r="P194">
            <v>25.2</v>
          </cell>
          <cell r="Q194">
            <v>3076</v>
          </cell>
          <cell r="R194">
            <v>124</v>
          </cell>
          <cell r="S194">
            <v>1.54</v>
          </cell>
        </row>
        <row r="195">
          <cell r="A195">
            <v>360.1</v>
          </cell>
          <cell r="B195" t="str">
            <v xml:space="preserve">          </v>
          </cell>
          <cell r="C195">
            <v>65</v>
          </cell>
          <cell r="D195" t="str">
            <v xml:space="preserve">   R4</v>
          </cell>
          <cell r="E195">
            <v>0</v>
          </cell>
          <cell r="F195">
            <v>6192997.7800000003</v>
          </cell>
          <cell r="G195">
            <v>3154464.1</v>
          </cell>
          <cell r="H195">
            <v>3038534</v>
          </cell>
          <cell r="I195">
            <v>69962</v>
          </cell>
          <cell r="J195">
            <v>1.1299999999999999</v>
          </cell>
          <cell r="K195">
            <v>43.4</v>
          </cell>
          <cell r="L195" t="str">
            <v xml:space="preserve">               </v>
          </cell>
          <cell r="M195" t="str">
            <v xml:space="preserve">               </v>
          </cell>
          <cell r="N195" t="str">
            <v xml:space="preserve">               </v>
          </cell>
          <cell r="O195">
            <v>50.9</v>
          </cell>
          <cell r="P195">
            <v>27.6</v>
          </cell>
          <cell r="Q195">
            <v>2505692</v>
          </cell>
          <cell r="R195">
            <v>95372</v>
          </cell>
          <cell r="S195">
            <v>1.54</v>
          </cell>
        </row>
        <row r="196">
          <cell r="A196">
            <v>361</v>
          </cell>
          <cell r="B196" t="str">
            <v xml:space="preserve">          </v>
          </cell>
          <cell r="C196">
            <v>60</v>
          </cell>
          <cell r="D196" t="str">
            <v xml:space="preserve">   R2</v>
          </cell>
          <cell r="E196">
            <v>-10</v>
          </cell>
          <cell r="F196">
            <v>7980826.7300000004</v>
          </cell>
          <cell r="G196">
            <v>2327040.6800000002</v>
          </cell>
          <cell r="H196">
            <v>6451869</v>
          </cell>
          <cell r="I196">
            <v>140499</v>
          </cell>
          <cell r="J196">
            <v>1.76</v>
          </cell>
          <cell r="K196">
            <v>45.9</v>
          </cell>
          <cell r="L196" t="str">
            <v xml:space="preserve">               </v>
          </cell>
          <cell r="M196" t="str">
            <v xml:space="preserve">               </v>
          </cell>
          <cell r="N196" t="str">
            <v xml:space="preserve">               </v>
          </cell>
          <cell r="O196">
            <v>29.2</v>
          </cell>
          <cell r="P196">
            <v>17.3</v>
          </cell>
          <cell r="Q196">
            <v>2119006</v>
          </cell>
          <cell r="R196">
            <v>146608</v>
          </cell>
          <cell r="S196">
            <v>1.84</v>
          </cell>
        </row>
        <row r="197">
          <cell r="A197">
            <v>362</v>
          </cell>
          <cell r="B197" t="str">
            <v xml:space="preserve">          </v>
          </cell>
          <cell r="C197">
            <v>52</v>
          </cell>
          <cell r="D197" t="str">
            <v xml:space="preserve">   S0</v>
          </cell>
          <cell r="E197">
            <v>-15</v>
          </cell>
          <cell r="F197">
            <v>434912648.51999998</v>
          </cell>
          <cell r="G197">
            <v>125213289.48</v>
          </cell>
          <cell r="H197">
            <v>374936256</v>
          </cell>
          <cell r="I197">
            <v>8871422</v>
          </cell>
          <cell r="J197">
            <v>2.04</v>
          </cell>
          <cell r="K197">
            <v>42.3</v>
          </cell>
          <cell r="L197" t="str">
            <v xml:space="preserve">               </v>
          </cell>
          <cell r="M197" t="str">
            <v xml:space="preserve">               </v>
          </cell>
          <cell r="N197" t="str">
            <v xml:space="preserve">               </v>
          </cell>
          <cell r="O197">
            <v>28.8</v>
          </cell>
          <cell r="P197">
            <v>14.3</v>
          </cell>
          <cell r="Q197">
            <v>100471019</v>
          </cell>
          <cell r="R197">
            <v>9602868</v>
          </cell>
          <cell r="S197">
            <v>2.21</v>
          </cell>
        </row>
        <row r="198">
          <cell r="A198">
            <v>363</v>
          </cell>
          <cell r="B198" t="str">
            <v xml:space="preserve">          </v>
          </cell>
          <cell r="C198">
            <v>20</v>
          </cell>
          <cell r="D198" t="str">
            <v xml:space="preserve">   S3</v>
          </cell>
          <cell r="E198">
            <v>0</v>
          </cell>
          <cell r="F198">
            <v>1194182.8600000001</v>
          </cell>
          <cell r="G198">
            <v>23908.84</v>
          </cell>
          <cell r="H198">
            <v>1170274</v>
          </cell>
          <cell r="I198">
            <v>59617</v>
          </cell>
          <cell r="J198">
            <v>4.99</v>
          </cell>
          <cell r="K198">
            <v>19.600000000000001</v>
          </cell>
          <cell r="L198" t="str">
            <v xml:space="preserve">               </v>
          </cell>
          <cell r="M198" t="str">
            <v xml:space="preserve">               </v>
          </cell>
          <cell r="N198" t="str">
            <v xml:space="preserve">               </v>
          </cell>
          <cell r="O198">
            <v>2</v>
          </cell>
          <cell r="P198">
            <v>0.4</v>
          </cell>
          <cell r="Q198">
            <v>22092</v>
          </cell>
          <cell r="R198">
            <v>59709</v>
          </cell>
          <cell r="S198">
            <v>5</v>
          </cell>
        </row>
        <row r="199">
          <cell r="A199">
            <v>364</v>
          </cell>
          <cell r="B199" t="str">
            <v xml:space="preserve">          </v>
          </cell>
          <cell r="C199">
            <v>46</v>
          </cell>
          <cell r="D199" t="str">
            <v xml:space="preserve"> R1.5</v>
          </cell>
          <cell r="E199">
            <v>-50</v>
          </cell>
          <cell r="F199">
            <v>340904415.12</v>
          </cell>
          <cell r="G199">
            <v>146427146.66</v>
          </cell>
          <cell r="H199">
            <v>364929476</v>
          </cell>
          <cell r="I199">
            <v>10713901</v>
          </cell>
          <cell r="J199">
            <v>3.14</v>
          </cell>
          <cell r="K199">
            <v>34.1</v>
          </cell>
          <cell r="L199" t="str">
            <v xml:space="preserve">               </v>
          </cell>
          <cell r="M199" t="str">
            <v xml:space="preserve">               </v>
          </cell>
          <cell r="N199" t="str">
            <v xml:space="preserve">               </v>
          </cell>
          <cell r="O199">
            <v>43</v>
          </cell>
          <cell r="P199">
            <v>17</v>
          </cell>
          <cell r="Q199">
            <v>138021506</v>
          </cell>
          <cell r="R199">
            <v>11096439</v>
          </cell>
          <cell r="S199">
            <v>3.25</v>
          </cell>
        </row>
        <row r="200">
          <cell r="A200">
            <v>365</v>
          </cell>
          <cell r="B200" t="str">
            <v xml:space="preserve">          </v>
          </cell>
          <cell r="C200">
            <v>38</v>
          </cell>
          <cell r="D200" t="str">
            <v xml:space="preserve"> R2.5</v>
          </cell>
          <cell r="E200">
            <v>-25</v>
          </cell>
          <cell r="F200">
            <v>409216186.50999999</v>
          </cell>
          <cell r="G200">
            <v>120401104.94</v>
          </cell>
          <cell r="H200">
            <v>391119128</v>
          </cell>
          <cell r="I200">
            <v>15306553</v>
          </cell>
          <cell r="J200">
            <v>3.74</v>
          </cell>
          <cell r="K200">
            <v>25.6</v>
          </cell>
          <cell r="L200" t="str">
            <v xml:space="preserve">               </v>
          </cell>
          <cell r="M200" t="str">
            <v xml:space="preserve">               </v>
          </cell>
          <cell r="N200" t="str">
            <v xml:space="preserve">               </v>
          </cell>
          <cell r="O200">
            <v>29.4</v>
          </cell>
          <cell r="P200">
            <v>13.1</v>
          </cell>
          <cell r="Q200">
            <v>148542282</v>
          </cell>
          <cell r="R200">
            <v>13452982</v>
          </cell>
          <cell r="S200">
            <v>3.29</v>
          </cell>
        </row>
        <row r="201">
          <cell r="A201">
            <v>366</v>
          </cell>
          <cell r="B201" t="str">
            <v xml:space="preserve">          </v>
          </cell>
          <cell r="C201">
            <v>55</v>
          </cell>
          <cell r="D201" t="str">
            <v xml:space="preserve">   R3</v>
          </cell>
          <cell r="E201">
            <v>-10</v>
          </cell>
          <cell r="F201">
            <v>672272622.88</v>
          </cell>
          <cell r="G201">
            <v>261027349.00999999</v>
          </cell>
          <cell r="H201">
            <v>478472536</v>
          </cell>
          <cell r="I201">
            <v>11912719</v>
          </cell>
          <cell r="J201">
            <v>1.77</v>
          </cell>
          <cell r="K201">
            <v>40.200000000000003</v>
          </cell>
          <cell r="L201" t="str">
            <v xml:space="preserve">               </v>
          </cell>
          <cell r="M201" t="str">
            <v xml:space="preserve">               </v>
          </cell>
          <cell r="N201" t="str">
            <v xml:space="preserve">               </v>
          </cell>
          <cell r="O201">
            <v>38.799999999999997</v>
          </cell>
          <cell r="P201">
            <v>17.2</v>
          </cell>
          <cell r="Q201">
            <v>215126408</v>
          </cell>
          <cell r="R201">
            <v>13458898</v>
          </cell>
          <cell r="S201">
            <v>2</v>
          </cell>
        </row>
        <row r="202">
          <cell r="A202">
            <v>367</v>
          </cell>
          <cell r="B202" t="str">
            <v xml:space="preserve">          </v>
          </cell>
          <cell r="C202">
            <v>38</v>
          </cell>
          <cell r="D202" t="str">
            <v xml:space="preserve"> R2.5</v>
          </cell>
          <cell r="E202">
            <v>-40</v>
          </cell>
          <cell r="F202">
            <v>844856752.28999996</v>
          </cell>
          <cell r="G202">
            <v>341308279.60000002</v>
          </cell>
          <cell r="H202">
            <v>841491174</v>
          </cell>
          <cell r="I202">
            <v>33220993</v>
          </cell>
          <cell r="J202">
            <v>3.93</v>
          </cell>
          <cell r="K202">
            <v>25.3</v>
          </cell>
          <cell r="L202" t="str">
            <v xml:space="preserve">               </v>
          </cell>
          <cell r="M202" t="str">
            <v xml:space="preserve">               </v>
          </cell>
          <cell r="N202" t="str">
            <v xml:space="preserve">               </v>
          </cell>
          <cell r="O202">
            <v>40.4</v>
          </cell>
          <cell r="P202">
            <v>14.2</v>
          </cell>
          <cell r="Q202">
            <v>377270206</v>
          </cell>
          <cell r="R202">
            <v>31107626</v>
          </cell>
          <cell r="S202">
            <v>3.68</v>
          </cell>
        </row>
        <row r="203">
          <cell r="A203">
            <v>368</v>
          </cell>
          <cell r="B203" t="str">
            <v xml:space="preserve">          </v>
          </cell>
          <cell r="C203">
            <v>44</v>
          </cell>
          <cell r="D203" t="str">
            <v xml:space="preserve">   R2</v>
          </cell>
          <cell r="E203">
            <v>-50</v>
          </cell>
          <cell r="F203">
            <v>462673680.60000002</v>
          </cell>
          <cell r="G203">
            <v>181111959.47999999</v>
          </cell>
          <cell r="H203">
            <v>512898561</v>
          </cell>
          <cell r="I203">
            <v>18805777</v>
          </cell>
          <cell r="J203">
            <v>4.0599999999999996</v>
          </cell>
          <cell r="K203">
            <v>27.3</v>
          </cell>
          <cell r="L203" t="str">
            <v xml:space="preserve">               </v>
          </cell>
          <cell r="M203" t="str">
            <v xml:space="preserve">               </v>
          </cell>
          <cell r="N203" t="str">
            <v xml:space="preserve">               </v>
          </cell>
          <cell r="O203">
            <v>39.1</v>
          </cell>
          <cell r="P203">
            <v>19.100000000000001</v>
          </cell>
          <cell r="Q203">
            <v>240978190</v>
          </cell>
          <cell r="R203">
            <v>15754039</v>
          </cell>
          <cell r="S203">
            <v>3.41</v>
          </cell>
        </row>
        <row r="204">
          <cell r="A204">
            <v>369</v>
          </cell>
          <cell r="B204" t="str">
            <v xml:space="preserve">          </v>
          </cell>
          <cell r="C204">
            <v>55</v>
          </cell>
          <cell r="D204" t="str">
            <v xml:space="preserve">   R3</v>
          </cell>
          <cell r="E204">
            <v>-60</v>
          </cell>
          <cell r="F204">
            <v>182057677.19</v>
          </cell>
          <cell r="G204">
            <v>116569686.06999999</v>
          </cell>
          <cell r="H204">
            <v>174722597</v>
          </cell>
          <cell r="I204">
            <v>5727599</v>
          </cell>
          <cell r="J204">
            <v>3.15</v>
          </cell>
          <cell r="K204">
            <v>30.5</v>
          </cell>
          <cell r="L204" t="str">
            <v xml:space="preserve">               </v>
          </cell>
          <cell r="M204" t="str">
            <v xml:space="preserve">               </v>
          </cell>
          <cell r="N204" t="str">
            <v xml:space="preserve">               </v>
          </cell>
          <cell r="O204">
            <v>64</v>
          </cell>
          <cell r="P204">
            <v>26.6</v>
          </cell>
          <cell r="Q204">
            <v>126606345</v>
          </cell>
          <cell r="R204">
            <v>5301520</v>
          </cell>
          <cell r="S204">
            <v>2.91</v>
          </cell>
        </row>
        <row r="205">
          <cell r="A205">
            <v>370</v>
          </cell>
          <cell r="B205" t="str">
            <v xml:space="preserve">          </v>
          </cell>
          <cell r="C205">
            <v>28</v>
          </cell>
          <cell r="D205" t="str">
            <v xml:space="preserve"> S0.5</v>
          </cell>
          <cell r="E205">
            <v>-20</v>
          </cell>
          <cell r="F205">
            <v>140665913.55000001</v>
          </cell>
          <cell r="G205">
            <v>34679835.299999997</v>
          </cell>
          <cell r="H205">
            <v>134119261</v>
          </cell>
          <cell r="I205">
            <v>9030341</v>
          </cell>
          <cell r="J205">
            <v>6.42</v>
          </cell>
          <cell r="K205">
            <v>14.9</v>
          </cell>
          <cell r="L205" t="str">
            <v xml:space="preserve">               </v>
          </cell>
          <cell r="M205" t="str">
            <v xml:space="preserve">               </v>
          </cell>
          <cell r="N205" t="str">
            <v xml:space="preserve">               </v>
          </cell>
          <cell r="O205">
            <v>24.7</v>
          </cell>
          <cell r="P205">
            <v>16.100000000000001</v>
          </cell>
          <cell r="Q205">
            <v>67152593</v>
          </cell>
          <cell r="R205">
            <v>6001860</v>
          </cell>
          <cell r="S205">
            <v>4.2699999999999996</v>
          </cell>
        </row>
        <row r="206">
          <cell r="A206">
            <v>373</v>
          </cell>
          <cell r="B206" t="str">
            <v xml:space="preserve">          </v>
          </cell>
          <cell r="C206">
            <v>31</v>
          </cell>
          <cell r="D206" t="str">
            <v xml:space="preserve"> S0.5</v>
          </cell>
          <cell r="E206">
            <v>-15</v>
          </cell>
          <cell r="F206">
            <v>53727968.479999997</v>
          </cell>
          <cell r="G206">
            <v>18793323.43</v>
          </cell>
          <cell r="H206">
            <v>42993840</v>
          </cell>
          <cell r="I206">
            <v>2552518</v>
          </cell>
          <cell r="J206">
            <v>4.75</v>
          </cell>
          <cell r="K206">
            <v>16.8</v>
          </cell>
          <cell r="L206" t="str">
            <v xml:space="preserve">               </v>
          </cell>
          <cell r="M206" t="str">
            <v xml:space="preserve">               </v>
          </cell>
          <cell r="N206" t="str">
            <v xml:space="preserve">               </v>
          </cell>
          <cell r="O206">
            <v>35</v>
          </cell>
          <cell r="P206">
            <v>18.7</v>
          </cell>
          <cell r="Q206">
            <v>25382569</v>
          </cell>
          <cell r="R206">
            <v>1994513</v>
          </cell>
          <cell r="S206">
            <v>3.71</v>
          </cell>
        </row>
        <row r="207">
          <cell r="A207" t="str">
            <v xml:space="preserve">390.00 01           </v>
          </cell>
          <cell r="B207">
            <v>57526</v>
          </cell>
          <cell r="C207">
            <v>75</v>
          </cell>
          <cell r="D207" t="str">
            <v xml:space="preserve"> S1.5</v>
          </cell>
          <cell r="E207">
            <v>-5</v>
          </cell>
          <cell r="F207">
            <v>20916098.27</v>
          </cell>
          <cell r="G207">
            <v>7596119</v>
          </cell>
          <cell r="H207">
            <v>14365784</v>
          </cell>
          <cell r="I207">
            <v>374164</v>
          </cell>
          <cell r="J207">
            <v>1.79</v>
          </cell>
          <cell r="K207">
            <v>38.4</v>
          </cell>
          <cell r="L207" t="str">
            <v xml:space="preserve">               </v>
          </cell>
          <cell r="M207" t="str">
            <v xml:space="preserve">               </v>
          </cell>
          <cell r="N207" t="str">
            <v xml:space="preserve">               </v>
          </cell>
          <cell r="O207">
            <v>36.299999999999997</v>
          </cell>
          <cell r="P207">
            <v>9.1999999999999993</v>
          </cell>
          <cell r="Q207">
            <v>4232245</v>
          </cell>
          <cell r="R207">
            <v>461410</v>
          </cell>
          <cell r="S207">
            <v>2.21</v>
          </cell>
        </row>
        <row r="208">
          <cell r="A208" t="str">
            <v xml:space="preserve">390.00 99           </v>
          </cell>
          <cell r="B208" t="str">
            <v xml:space="preserve">          </v>
          </cell>
          <cell r="C208">
            <v>45</v>
          </cell>
          <cell r="D208" t="str">
            <v xml:space="preserve"> S1.5</v>
          </cell>
          <cell r="E208">
            <v>-5</v>
          </cell>
          <cell r="F208">
            <v>27691074.899999999</v>
          </cell>
          <cell r="G208">
            <v>20042691.399999999</v>
          </cell>
          <cell r="H208">
            <v>9032937</v>
          </cell>
          <cell r="I208">
            <v>261922</v>
          </cell>
          <cell r="J208">
            <v>0.95</v>
          </cell>
          <cell r="K208">
            <v>34.5</v>
          </cell>
          <cell r="L208" t="str">
            <v xml:space="preserve">               </v>
          </cell>
          <cell r="M208" t="str">
            <v xml:space="preserve">               </v>
          </cell>
          <cell r="N208" t="str">
            <v xml:space="preserve">               </v>
          </cell>
          <cell r="O208">
            <v>72.400000000000006</v>
          </cell>
          <cell r="P208">
            <v>20.6</v>
          </cell>
          <cell r="Q208">
            <v>11166796</v>
          </cell>
          <cell r="R208">
            <v>645479</v>
          </cell>
          <cell r="S208">
            <v>2.33</v>
          </cell>
        </row>
        <row r="209">
          <cell r="A209">
            <v>390.1</v>
          </cell>
          <cell r="B209" t="str">
            <v xml:space="preserve">          </v>
          </cell>
          <cell r="C209">
            <v>40</v>
          </cell>
          <cell r="D209" t="str">
            <v xml:space="preserve">   R3</v>
          </cell>
          <cell r="E209">
            <v>0</v>
          </cell>
          <cell r="F209">
            <v>184775.85</v>
          </cell>
          <cell r="G209">
            <v>170844.11</v>
          </cell>
          <cell r="H209">
            <v>13932</v>
          </cell>
          <cell r="I209">
            <v>423</v>
          </cell>
          <cell r="J209">
            <v>0.23</v>
          </cell>
          <cell r="K209">
            <v>32.9</v>
          </cell>
          <cell r="L209" t="str">
            <v xml:space="preserve">               </v>
          </cell>
          <cell r="M209" t="str">
            <v xml:space="preserve">               </v>
          </cell>
          <cell r="N209" t="str">
            <v xml:space="preserve">               </v>
          </cell>
          <cell r="O209">
            <v>92.5</v>
          </cell>
          <cell r="P209">
            <v>7.9</v>
          </cell>
          <cell r="Q209">
            <v>35497</v>
          </cell>
          <cell r="R209">
            <v>4619</v>
          </cell>
          <cell r="S209">
            <v>2.5</v>
          </cell>
        </row>
        <row r="210">
          <cell r="A210" t="str">
            <v xml:space="preserve">391.10 01           </v>
          </cell>
          <cell r="B210" t="str">
            <v xml:space="preserve">          </v>
          </cell>
          <cell r="C210">
            <v>20</v>
          </cell>
          <cell r="D210" t="str">
            <v xml:space="preserve">   SQ</v>
          </cell>
          <cell r="E210">
            <v>0</v>
          </cell>
          <cell r="F210">
            <v>5896620.0700000003</v>
          </cell>
          <cell r="G210">
            <v>5896620.0700000003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 t="str">
            <v xml:space="preserve">               </v>
          </cell>
          <cell r="M210" t="str">
            <v xml:space="preserve">               </v>
          </cell>
          <cell r="N210" t="str">
            <v xml:space="preserve">               </v>
          </cell>
          <cell r="O210">
            <v>100</v>
          </cell>
          <cell r="P210">
            <v>24.2</v>
          </cell>
          <cell r="Q210">
            <v>5896619</v>
          </cell>
          <cell r="R210">
            <v>0</v>
          </cell>
          <cell r="S210">
            <v>0</v>
          </cell>
        </row>
        <row r="211">
          <cell r="A211" t="str">
            <v xml:space="preserve">391.10 02           </v>
          </cell>
          <cell r="B211" t="str">
            <v xml:space="preserve">          </v>
          </cell>
          <cell r="C211">
            <v>20</v>
          </cell>
          <cell r="D211" t="str">
            <v xml:space="preserve">   SQ</v>
          </cell>
          <cell r="E211">
            <v>0</v>
          </cell>
          <cell r="F211">
            <v>4398911.17</v>
          </cell>
          <cell r="G211">
            <v>2177000</v>
          </cell>
          <cell r="H211">
            <v>2221911</v>
          </cell>
          <cell r="I211">
            <v>219874</v>
          </cell>
          <cell r="J211">
            <v>5</v>
          </cell>
          <cell r="K211">
            <v>10.1</v>
          </cell>
          <cell r="L211" t="str">
            <v xml:space="preserve">               </v>
          </cell>
          <cell r="M211" t="str">
            <v xml:space="preserve">               </v>
          </cell>
          <cell r="N211" t="str">
            <v xml:space="preserve">               </v>
          </cell>
          <cell r="O211">
            <v>49.5</v>
          </cell>
          <cell r="P211">
            <v>10</v>
          </cell>
          <cell r="Q211">
            <v>2196036</v>
          </cell>
          <cell r="R211">
            <v>219946</v>
          </cell>
          <cell r="S211">
            <v>5</v>
          </cell>
        </row>
        <row r="212">
          <cell r="A212">
            <v>391.2</v>
          </cell>
          <cell r="B212" t="str">
            <v xml:space="preserve">          </v>
          </cell>
          <cell r="C212">
            <v>5</v>
          </cell>
          <cell r="D212" t="str">
            <v xml:space="preserve">   SQ</v>
          </cell>
          <cell r="E212">
            <v>0</v>
          </cell>
          <cell r="F212">
            <v>22169281.93</v>
          </cell>
          <cell r="G212">
            <v>13532000</v>
          </cell>
          <cell r="H212">
            <v>8637282</v>
          </cell>
          <cell r="I212">
            <v>4433881</v>
          </cell>
          <cell r="J212">
            <v>20</v>
          </cell>
          <cell r="K212">
            <v>1.9</v>
          </cell>
          <cell r="L212" t="str">
            <v xml:space="preserve">               </v>
          </cell>
          <cell r="M212" t="str">
            <v xml:space="preserve">               </v>
          </cell>
          <cell r="N212" t="str">
            <v xml:space="preserve">               </v>
          </cell>
          <cell r="O212">
            <v>61</v>
          </cell>
          <cell r="P212">
            <v>3.2</v>
          </cell>
          <cell r="Q212">
            <v>14050279</v>
          </cell>
          <cell r="R212">
            <v>4323610</v>
          </cell>
          <cell r="S212">
            <v>19.5</v>
          </cell>
        </row>
        <row r="213">
          <cell r="A213">
            <v>392</v>
          </cell>
          <cell r="B213" t="str">
            <v xml:space="preserve">          </v>
          </cell>
          <cell r="C213">
            <v>12</v>
          </cell>
          <cell r="D213" t="str">
            <v xml:space="preserve">   L3</v>
          </cell>
          <cell r="E213">
            <v>10</v>
          </cell>
          <cell r="F213">
            <v>9188876.1099999994</v>
          </cell>
          <cell r="G213">
            <v>5273637.58</v>
          </cell>
          <cell r="H213">
            <v>2996351</v>
          </cell>
          <cell r="I213">
            <v>482333</v>
          </cell>
          <cell r="J213">
            <v>5.25</v>
          </cell>
          <cell r="K213">
            <v>6.2</v>
          </cell>
          <cell r="L213" t="str">
            <v xml:space="preserve">               </v>
          </cell>
          <cell r="M213" t="str">
            <v xml:space="preserve">               </v>
          </cell>
          <cell r="N213" t="str">
            <v xml:space="preserve">               </v>
          </cell>
          <cell r="O213">
            <v>57.4</v>
          </cell>
          <cell r="P213">
            <v>6.5</v>
          </cell>
          <cell r="Q213">
            <v>4114536</v>
          </cell>
          <cell r="R213">
            <v>688890</v>
          </cell>
          <cell r="S213">
            <v>7.5</v>
          </cell>
        </row>
        <row r="214">
          <cell r="A214" t="str">
            <v xml:space="preserve">393.00 01           </v>
          </cell>
          <cell r="B214" t="str">
            <v xml:space="preserve">          </v>
          </cell>
          <cell r="C214">
            <v>20</v>
          </cell>
          <cell r="D214" t="str">
            <v xml:space="preserve">   FA</v>
          </cell>
          <cell r="E214">
            <v>0</v>
          </cell>
          <cell r="F214">
            <v>589595.93000000005</v>
          </cell>
          <cell r="G214">
            <v>589595.93000000005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 t="str">
            <v xml:space="preserve">               </v>
          </cell>
          <cell r="M214" t="str">
            <v xml:space="preserve">               </v>
          </cell>
          <cell r="N214" t="str">
            <v xml:space="preserve">               </v>
          </cell>
          <cell r="O214">
            <v>100</v>
          </cell>
          <cell r="P214">
            <v>24.8</v>
          </cell>
          <cell r="Q214">
            <v>589596</v>
          </cell>
          <cell r="R214">
            <v>0</v>
          </cell>
          <cell r="S214">
            <v>0</v>
          </cell>
        </row>
        <row r="215">
          <cell r="A215" t="str">
            <v xml:space="preserve">393.00 02           </v>
          </cell>
          <cell r="B215" t="str">
            <v xml:space="preserve">          </v>
          </cell>
          <cell r="C215">
            <v>20</v>
          </cell>
          <cell r="D215" t="str">
            <v xml:space="preserve">   SQ</v>
          </cell>
          <cell r="E215">
            <v>0</v>
          </cell>
          <cell r="F215">
            <v>170968.61</v>
          </cell>
          <cell r="G215">
            <v>33600</v>
          </cell>
          <cell r="H215">
            <v>137369</v>
          </cell>
          <cell r="I215">
            <v>8552</v>
          </cell>
          <cell r="J215">
            <v>5</v>
          </cell>
          <cell r="K215">
            <v>16.100000000000001</v>
          </cell>
          <cell r="L215" t="str">
            <v xml:space="preserve">               </v>
          </cell>
          <cell r="M215" t="str">
            <v xml:space="preserve">               </v>
          </cell>
          <cell r="N215" t="str">
            <v xml:space="preserve">               </v>
          </cell>
          <cell r="O215">
            <v>19.7</v>
          </cell>
          <cell r="P215">
            <v>3.9</v>
          </cell>
          <cell r="Q215">
            <v>33644</v>
          </cell>
          <cell r="R215">
            <v>8548</v>
          </cell>
          <cell r="S215">
            <v>5</v>
          </cell>
        </row>
        <row r="216">
          <cell r="A216" t="str">
            <v xml:space="preserve">394.00 01           </v>
          </cell>
          <cell r="B216" t="str">
            <v xml:space="preserve">          </v>
          </cell>
          <cell r="C216">
            <v>20</v>
          </cell>
          <cell r="D216" t="str">
            <v xml:space="preserve">   FA</v>
          </cell>
          <cell r="E216">
            <v>0</v>
          </cell>
          <cell r="F216">
            <v>3661294.93</v>
          </cell>
          <cell r="G216">
            <v>3661294.93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 t="str">
            <v xml:space="preserve">               </v>
          </cell>
          <cell r="M216" t="str">
            <v xml:space="preserve">               </v>
          </cell>
          <cell r="N216" t="str">
            <v xml:space="preserve">               </v>
          </cell>
          <cell r="O216">
            <v>100</v>
          </cell>
          <cell r="P216">
            <v>23.4</v>
          </cell>
          <cell r="Q216">
            <v>3661294</v>
          </cell>
          <cell r="R216">
            <v>0</v>
          </cell>
          <cell r="S216">
            <v>0</v>
          </cell>
        </row>
        <row r="217">
          <cell r="A217" t="str">
            <v xml:space="preserve">394.00 02           </v>
          </cell>
          <cell r="B217" t="str">
            <v xml:space="preserve">          </v>
          </cell>
          <cell r="C217">
            <v>20</v>
          </cell>
          <cell r="D217" t="str">
            <v xml:space="preserve">   SQ</v>
          </cell>
          <cell r="E217">
            <v>0</v>
          </cell>
          <cell r="F217">
            <v>8917577.8399999999</v>
          </cell>
          <cell r="G217">
            <v>2134000</v>
          </cell>
          <cell r="H217">
            <v>6783578</v>
          </cell>
          <cell r="I217">
            <v>445520</v>
          </cell>
          <cell r="J217">
            <v>5</v>
          </cell>
          <cell r="K217">
            <v>15.2</v>
          </cell>
          <cell r="L217" t="str">
            <v xml:space="preserve">               </v>
          </cell>
          <cell r="M217" t="str">
            <v xml:space="preserve">               </v>
          </cell>
          <cell r="N217" t="str">
            <v xml:space="preserve">               </v>
          </cell>
          <cell r="O217">
            <v>23.9</v>
          </cell>
          <cell r="P217">
            <v>4.8</v>
          </cell>
          <cell r="Q217">
            <v>2139255</v>
          </cell>
          <cell r="R217">
            <v>445879</v>
          </cell>
          <cell r="S217">
            <v>5</v>
          </cell>
        </row>
        <row r="218">
          <cell r="A218" t="str">
            <v xml:space="preserve">395.00 01           </v>
          </cell>
          <cell r="B218" t="str">
            <v xml:space="preserve">          </v>
          </cell>
          <cell r="C218">
            <v>20</v>
          </cell>
          <cell r="D218" t="str">
            <v xml:space="preserve">   FA</v>
          </cell>
          <cell r="E218">
            <v>0</v>
          </cell>
          <cell r="F218">
            <v>4155876.27</v>
          </cell>
          <cell r="G218">
            <v>4155876.27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 t="str">
            <v xml:space="preserve">               </v>
          </cell>
          <cell r="M218" t="str">
            <v xml:space="preserve">               </v>
          </cell>
          <cell r="N218" t="str">
            <v xml:space="preserve">               </v>
          </cell>
          <cell r="O218">
            <v>100</v>
          </cell>
          <cell r="P218">
            <v>23.8</v>
          </cell>
          <cell r="Q218">
            <v>4155877</v>
          </cell>
          <cell r="R218">
            <v>0</v>
          </cell>
          <cell r="S218">
            <v>0</v>
          </cell>
        </row>
        <row r="219">
          <cell r="A219" t="str">
            <v xml:space="preserve">395.00 02           </v>
          </cell>
          <cell r="B219" t="str">
            <v xml:space="preserve">          </v>
          </cell>
          <cell r="C219">
            <v>20</v>
          </cell>
          <cell r="D219" t="str">
            <v xml:space="preserve">   SQ</v>
          </cell>
          <cell r="E219">
            <v>0</v>
          </cell>
          <cell r="F219">
            <v>7875250.46</v>
          </cell>
          <cell r="G219">
            <v>3991000</v>
          </cell>
          <cell r="H219">
            <v>3884250</v>
          </cell>
          <cell r="I219">
            <v>393582</v>
          </cell>
          <cell r="J219">
            <v>5</v>
          </cell>
          <cell r="K219">
            <v>9.9</v>
          </cell>
          <cell r="L219" t="str">
            <v xml:space="preserve">               </v>
          </cell>
          <cell r="M219" t="str">
            <v xml:space="preserve">               </v>
          </cell>
          <cell r="N219" t="str">
            <v xml:space="preserve">               </v>
          </cell>
          <cell r="O219">
            <v>50.7</v>
          </cell>
          <cell r="P219">
            <v>10.199999999999999</v>
          </cell>
          <cell r="Q219">
            <v>4009442</v>
          </cell>
          <cell r="R219">
            <v>393763</v>
          </cell>
          <cell r="S219">
            <v>5</v>
          </cell>
        </row>
        <row r="220">
          <cell r="A220">
            <v>396</v>
          </cell>
          <cell r="B220" t="str">
            <v xml:space="preserve">          </v>
          </cell>
          <cell r="C220">
            <v>14</v>
          </cell>
          <cell r="D220" t="str">
            <v xml:space="preserve">   L3</v>
          </cell>
          <cell r="E220">
            <v>10</v>
          </cell>
          <cell r="F220">
            <v>6082762.2400000002</v>
          </cell>
          <cell r="G220">
            <v>2469390.7200000002</v>
          </cell>
          <cell r="H220">
            <v>3005095</v>
          </cell>
          <cell r="I220">
            <v>400413</v>
          </cell>
          <cell r="J220">
            <v>6.58</v>
          </cell>
          <cell r="K220">
            <v>7.5</v>
          </cell>
          <cell r="L220" t="str">
            <v xml:space="preserve">               </v>
          </cell>
          <cell r="M220" t="str">
            <v xml:space="preserve">               </v>
          </cell>
          <cell r="N220" t="str">
            <v xml:space="preserve">               </v>
          </cell>
          <cell r="O220">
            <v>40.6</v>
          </cell>
          <cell r="P220">
            <v>6.9</v>
          </cell>
          <cell r="Q220">
            <v>2537010</v>
          </cell>
          <cell r="R220">
            <v>390878</v>
          </cell>
          <cell r="S220">
            <v>6.43</v>
          </cell>
        </row>
        <row r="221">
          <cell r="A221" t="str">
            <v xml:space="preserve">397.00 01           </v>
          </cell>
          <cell r="B221" t="str">
            <v xml:space="preserve">          </v>
          </cell>
          <cell r="C221">
            <v>15</v>
          </cell>
          <cell r="D221" t="str">
            <v xml:space="preserve">   FA</v>
          </cell>
          <cell r="E221">
            <v>0</v>
          </cell>
          <cell r="F221">
            <v>12913083.02</v>
          </cell>
          <cell r="G221">
            <v>12913083.02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 t="str">
            <v xml:space="preserve">               </v>
          </cell>
          <cell r="M221" t="str">
            <v xml:space="preserve">               </v>
          </cell>
          <cell r="N221" t="str">
            <v xml:space="preserve">               </v>
          </cell>
          <cell r="O221">
            <v>100</v>
          </cell>
          <cell r="P221">
            <v>21.3</v>
          </cell>
          <cell r="Q221">
            <v>12913083</v>
          </cell>
          <cell r="R221">
            <v>0</v>
          </cell>
          <cell r="S221">
            <v>0</v>
          </cell>
        </row>
        <row r="222">
          <cell r="A222" t="str">
            <v xml:space="preserve">397.00 02           </v>
          </cell>
          <cell r="B222" t="str">
            <v xml:space="preserve">          </v>
          </cell>
          <cell r="C222">
            <v>15</v>
          </cell>
          <cell r="D222" t="str">
            <v xml:space="preserve">   SQ</v>
          </cell>
          <cell r="E222">
            <v>0</v>
          </cell>
          <cell r="F222">
            <v>80874473</v>
          </cell>
          <cell r="G222">
            <v>28500000</v>
          </cell>
          <cell r="H222">
            <v>52374473</v>
          </cell>
          <cell r="I222">
            <v>5396167</v>
          </cell>
          <cell r="J222">
            <v>6.67</v>
          </cell>
          <cell r="K222">
            <v>9.6999999999999993</v>
          </cell>
          <cell r="L222" t="str">
            <v xml:space="preserve">               </v>
          </cell>
          <cell r="M222" t="str">
            <v xml:space="preserve">               </v>
          </cell>
          <cell r="N222" t="str">
            <v xml:space="preserve">               </v>
          </cell>
          <cell r="O222">
            <v>35.200000000000003</v>
          </cell>
          <cell r="P222">
            <v>5.3</v>
          </cell>
          <cell r="Q222">
            <v>28575798</v>
          </cell>
          <cell r="R222">
            <v>5394327</v>
          </cell>
          <cell r="S222">
            <v>6.67</v>
          </cell>
        </row>
        <row r="223">
          <cell r="A223" t="str">
            <v xml:space="preserve">398.00 01           </v>
          </cell>
          <cell r="B223" t="str">
            <v xml:space="preserve">          </v>
          </cell>
          <cell r="C223">
            <v>15</v>
          </cell>
          <cell r="D223" t="str">
            <v xml:space="preserve">   FA</v>
          </cell>
          <cell r="E223">
            <v>0</v>
          </cell>
          <cell r="F223">
            <v>86544.16</v>
          </cell>
          <cell r="G223">
            <v>86544.16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 t="str">
            <v xml:space="preserve">               </v>
          </cell>
          <cell r="M223" t="str">
            <v xml:space="preserve">               </v>
          </cell>
          <cell r="N223" t="str">
            <v xml:space="preserve">               </v>
          </cell>
          <cell r="O223">
            <v>100</v>
          </cell>
          <cell r="P223">
            <v>18.5</v>
          </cell>
          <cell r="Q223">
            <v>86545</v>
          </cell>
          <cell r="R223">
            <v>0</v>
          </cell>
          <cell r="S223">
            <v>0</v>
          </cell>
        </row>
        <row r="224">
          <cell r="A224" t="str">
            <v xml:space="preserve">398.00 02           </v>
          </cell>
          <cell r="B224" t="str">
            <v xml:space="preserve">          </v>
          </cell>
          <cell r="C224">
            <v>15</v>
          </cell>
          <cell r="D224" t="str">
            <v xml:space="preserve">   SQ</v>
          </cell>
          <cell r="E224">
            <v>0</v>
          </cell>
          <cell r="F224">
            <v>190785.64</v>
          </cell>
          <cell r="G224">
            <v>67100</v>
          </cell>
          <cell r="H224">
            <v>123686</v>
          </cell>
          <cell r="I224">
            <v>12718</v>
          </cell>
          <cell r="J224">
            <v>6.67</v>
          </cell>
          <cell r="K224">
            <v>9.6999999999999993</v>
          </cell>
          <cell r="L224" t="str">
            <v xml:space="preserve">               </v>
          </cell>
          <cell r="M224" t="str">
            <v xml:space="preserve">               </v>
          </cell>
          <cell r="N224" t="str">
            <v xml:space="preserve">               </v>
          </cell>
          <cell r="O224">
            <v>35.200000000000003</v>
          </cell>
          <cell r="P224">
            <v>5.3</v>
          </cell>
          <cell r="Q224">
            <v>67090</v>
          </cell>
          <cell r="R224">
            <v>12725</v>
          </cell>
          <cell r="S224">
            <v>6.67</v>
          </cell>
        </row>
      </sheetData>
      <sheetData sheetId="2"/>
      <sheetData sheetId="3"/>
      <sheetData sheetId="4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eatherby, Niecie" refreshedDate="44342.320964236111" createdVersion="6" refreshedVersion="6" minRefreshableVersion="3" recordCount="42">
  <cacheSource type="worksheet">
    <worksheetSource ref="A1:V1048576" sheet="2022-2026budget"/>
  </cacheSource>
  <cacheFields count="22">
    <cacheField name="WBS" numFmtId="0">
      <sharedItems containsBlank="1"/>
    </cacheField>
    <cacheField name="Cost Center" numFmtId="0">
      <sharedItems containsBlank="1"/>
    </cacheField>
    <cacheField name="Manager" numFmtId="0">
      <sharedItems containsBlank="1"/>
    </cacheField>
    <cacheField name="Director" numFmtId="0">
      <sharedItems containsBlank="1"/>
    </cacheField>
    <cacheField name="VP" numFmtId="0">
      <sharedItems containsBlank="1"/>
    </cacheField>
    <cacheField name="Cost Center Description" numFmtId="0">
      <sharedItems containsBlank="1"/>
    </cacheField>
    <cacheField name="Project Type" numFmtId="0">
      <sharedItems containsBlank="1"/>
    </cacheField>
    <cacheField name="Reporting L1" numFmtId="0">
      <sharedItems containsBlank="1"/>
    </cacheField>
    <cacheField name="Reporting L2" numFmtId="0">
      <sharedItems containsBlank="1"/>
    </cacheField>
    <cacheField name="Reporting L3" numFmtId="0">
      <sharedItems containsBlank="1"/>
    </cacheField>
    <cacheField name="category for E3" numFmtId="0">
      <sharedItems containsBlank="1" count="5">
        <s v="maintenance"/>
        <s v="emergent"/>
        <s v="new construction"/>
        <s v="capacity"/>
        <m/>
      </sharedItems>
    </cacheField>
    <cacheField name="How to count" numFmtId="0">
      <sharedItems containsBlank="1" count="4">
        <s v="Miles of Main"/>
        <s v="Customer"/>
        <m/>
        <s v="Flat Fee" u="1"/>
      </sharedItems>
    </cacheField>
    <cacheField name="PDEF Description" numFmtId="0">
      <sharedItems containsBlank="1"/>
    </cacheField>
    <cacheField name="WBS L1 Description" numFmtId="0">
      <sharedItems containsBlank="1"/>
    </cacheField>
    <cacheField name="WBS L2 Description" numFmtId="0">
      <sharedItems containsBlank="1"/>
    </cacheField>
    <cacheField name="Prior 5-yr. Plan Category (if applicable)" numFmtId="0">
      <sharedItems containsBlank="1" count="18">
        <s v="Gas System Integrity"/>
        <s v="Gas System Integrity-emergent; Gas Measurement"/>
        <s v="Customer Construction - Gas"/>
        <s v="Customer Construction CIAC - Gas"/>
        <s v="Public Improvement - Gas"/>
        <s v="Placeholder - King County Franchise Fee "/>
        <s v="Gas System Integrity-emergent;Corrosion Improvement"/>
        <s v="Distribution Integrity Management System"/>
        <s v="Gas DIMP MP"/>
        <s v="Gas cost recovery mechanism: Dupont"/>
        <s v="Gas cost recovery mechanism: Buried meters"/>
        <s v="Gas System Integrity-emergent; Gas Construction"/>
        <s v="Gas System New Distribution"/>
        <s v="Gas cost recovery mechanism: Cross Bore"/>
        <s v="Gas cold weather action reinforcement "/>
        <s v="Marine Crossing"/>
        <s v="G Project Initiation"/>
        <m/>
      </sharedItems>
    </cacheField>
    <cacheField name="WBS L3 Description" numFmtId="0">
      <sharedItems containsBlank="1"/>
    </cacheField>
    <cacheField name="2022" numFmtId="0">
      <sharedItems containsString="0" containsBlank="1" containsNumber="1" minValue="-2500000" maxValue="120133127.00027549"/>
    </cacheField>
    <cacheField name="2023" numFmtId="0">
      <sharedItems containsString="0" containsBlank="1" containsNumber="1" minValue="-2500000" maxValue="84849778.841599494"/>
    </cacheField>
    <cacheField name="2024" numFmtId="0">
      <sharedItems containsString="0" containsBlank="1" containsNumber="1" minValue="-2500000" maxValue="69121364.92288065"/>
    </cacheField>
    <cacheField name="2025" numFmtId="0">
      <sharedItems containsString="0" containsBlank="1" containsNumber="1" minValue="-2500000" maxValue="71181439.288202852"/>
    </cacheField>
    <cacheField name="2026" numFmtId="0">
      <sharedItems containsString="0" containsBlank="1" containsNumber="1" minValue="-2500000" maxValue="73305513.3101748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2">
  <r>
    <s v="W_R.10011.01.01.03"/>
    <s v="CC_4022"/>
    <s v="Anthony Pagano"/>
    <s v="Roque Bamba"/>
    <s v="Booga Gilbertson"/>
    <s v="Mjr Project Construct Mgmt&amp;Project Mgmt"/>
    <s v="CA"/>
    <s v="Transmission and Distribution"/>
    <s v="Gas Operations"/>
    <s v="Gas Monitoring System MP"/>
    <x v="0"/>
    <x v="0"/>
    <s v="CAP-GAS MONITORING SYSTEM"/>
    <s v="GAS MONITORING SYSTEM"/>
    <s v="GAS MONITORING SYSTEM"/>
    <x v="0"/>
    <s v="G Gas System Monitoring Equip Replc"/>
    <n v="1200000"/>
    <n v="1200000"/>
    <n v="1200000"/>
    <n v="1200000"/>
    <n v="1200000"/>
  </r>
  <r>
    <s v="W_R.10011.01.01.04"/>
    <s v="CC_3037"/>
    <s v="Loretta Baggenstos"/>
    <s v="Harry Shapiro"/>
    <s v="Booga Gilbertson"/>
    <s v="Gas Measurement"/>
    <s v="CA"/>
    <s v="Transmission and Distribution"/>
    <s v="Gas Operations"/>
    <s v="Gas Measurement"/>
    <x v="1"/>
    <x v="0"/>
    <s v="CAP-GAS MONITORING SYSTEM"/>
    <s v="GAS MONITORING SYSTEM"/>
    <s v="GAS MONITORING SYSTEM"/>
    <x v="1"/>
    <s v="G Gauges Sems Dist"/>
    <n v="187000"/>
    <n v="192610"/>
    <n v="198390"/>
    <n v="204340"/>
    <n v="210470"/>
  </r>
  <r>
    <s v="W_R.10011.01.01.07"/>
    <s v="CC_4022"/>
    <s v="Anthony Pagano"/>
    <s v="Roque Bamba"/>
    <s v="Booga Gilbertson"/>
    <s v="Mjr Project Construct Mgmt&amp;Project Mgmt"/>
    <s v="CA"/>
    <s v="Transmission and Distribution"/>
    <s v="Gas Operations"/>
    <s v="Gas Monitoring System MP"/>
    <x v="0"/>
    <x v="0"/>
    <s v="CAP-GAS MONITORING SYSTEM"/>
    <s v="GAS MONITORING SYSTEM"/>
    <s v="GAS MONITORING SYSTEM"/>
    <x v="0"/>
    <s v="G Williams Pipeline Equipment Upgrades"/>
    <n v="609999.98939999996"/>
    <n v="600000"/>
    <n v="600000"/>
    <n v="600000"/>
    <n v="600000"/>
  </r>
  <r>
    <s v="W_R.10012.01.01.01"/>
    <s v="CC_4207"/>
    <s v="Jennifer Tada"/>
    <s v="Jennifer Tada"/>
    <s v="Booga Gilbertson"/>
    <s v="Director Customer &amp; System Projects"/>
    <s v="CA"/>
    <s v="Transmission and Distribution"/>
    <s v="Gas Operations"/>
    <s v="Gas Customer Construction"/>
    <x v="2"/>
    <x v="1"/>
    <s v="CAP-GAS NCC"/>
    <s v="ALTERATIONS/MODIFICATIONS MAINS&amp;SERVICES"/>
    <s v="COMMERCIAL/INDUSTRIAL"/>
    <x v="2"/>
    <s v="G Altered Modified Comm Ind Mains"/>
    <n v="120133127.00027549"/>
    <n v="84849778.841599494"/>
    <n v="69121364.92288065"/>
    <n v="71181439.288202852"/>
    <n v="73305513.310174853"/>
  </r>
  <r>
    <s v="W_R.10012.02.01.01"/>
    <s v="CC_9900"/>
    <s v="Tyler Pavel"/>
    <s v="Stephen King"/>
    <s v="Booga Gilbertson"/>
    <s v="Revenue Corporate Accounting"/>
    <s v="CA"/>
    <s v="Corporate Items"/>
    <s v="T&amp;D Corporate Items"/>
    <s v="Gas Customer Construction CIAC"/>
    <x v="2"/>
    <x v="1"/>
    <s v="CAP-GAS NCC"/>
    <s v="CIAC"/>
    <s v="CIAC"/>
    <x v="3"/>
    <s v="G 5 Yr Gas Refundable CIAC"/>
    <n v="-2500000"/>
    <n v="-2500000"/>
    <n v="-2500000"/>
    <n v="-2500000"/>
    <n v="-2500000"/>
  </r>
  <r>
    <s v="W_R.10013.01.01.01"/>
    <s v="CC_4207"/>
    <s v="Jennifer Tada"/>
    <s v="Jennifer Tada"/>
    <s v="Booga Gilbertson"/>
    <s v="Director Customer &amp; System Projects"/>
    <s v="CA"/>
    <s v="Transmission and Distribution"/>
    <s v="Gas Operations"/>
    <s v="Gas Customer Construction"/>
    <x v="0"/>
    <x v="1"/>
    <s v="CAP-GAS RELOCATIONS"/>
    <s v="CUSTOMER-DRIVEN RELOCATIONS"/>
    <s v="CUSTOMER-DRIVEN RELOCATIONS"/>
    <x v="4"/>
    <s v="G Cust Driven Relocate Reimburse Dist"/>
    <n v="18677004.218864609"/>
    <n v="21656312.448902041"/>
    <n v="21238067.462960795"/>
    <n v="20293039.938173883"/>
    <n v="19659493.017493635"/>
  </r>
  <r>
    <s v="W_R.10013.02.01.01"/>
    <s v="CC_4215"/>
    <s v="Andrew Markos"/>
    <s v="Catherine Koch"/>
    <s v="Booga Gilbertson"/>
    <s v="Land Planning and Sciences"/>
    <s v="CA"/>
    <s v="Transmission and Distribution"/>
    <s v="Operations Misc"/>
    <s v="Real Estate and Land Use Planning"/>
    <x v="0"/>
    <x v="0"/>
    <s v="CAP-GAS RELOCATIONS"/>
    <s v="FRANCHISE ACQUISITION"/>
    <s v="FRANCHISE ACQUISITION"/>
    <x v="5"/>
    <s v="G Franchises"/>
    <n v="410156"/>
    <n v="410156"/>
    <n v="418359"/>
    <n v="426726"/>
    <n v="435260"/>
  </r>
  <r>
    <s v="W_R.10015.01.01.01"/>
    <s v="CC_4588"/>
    <s v="Stephanie Kreshel"/>
    <s v="Roque Bamba"/>
    <s v="Booga Gilbertson"/>
    <s v="Infrastructure Program Management"/>
    <s v="CA"/>
    <s v="Transmission and Distribution"/>
    <s v="Gas Operations"/>
    <s v="Gas System Integrity"/>
    <x v="1"/>
    <x v="1"/>
    <s v="CAP-GAS SYSTEM WORK"/>
    <s v="CATHODIC PROTECTION SYSTEM"/>
    <s v="CATHODIC PROTECTION SYSTEM"/>
    <x v="6"/>
    <s v="G CP System Improv Main With Serv Dist"/>
    <n v="419999.859276"/>
    <n v="432600"/>
    <n v="445578"/>
    <n v="458945.34"/>
    <n v="472713.70020000002"/>
  </r>
  <r>
    <s v="W_R.10015.01.01.02"/>
    <s v="CC_4588"/>
    <s v="Stephanie Kreshel"/>
    <s v="Roque Bamba"/>
    <s v="Booga Gilbertson"/>
    <s v="Infrastructure Program Management"/>
    <s v="CA"/>
    <s v="Transmission and Distribution"/>
    <s v="Gas Operations"/>
    <s v="Gas System Integrity"/>
    <x v="1"/>
    <x v="1"/>
    <s v="CAP-GAS SYSTEM WORK"/>
    <s v="CATHODIC PROTECTION SYSTEM"/>
    <s v="CATHODIC PROTECTION SYSTEM"/>
    <x v="6"/>
    <s v="G CP System Improv Service Dist"/>
    <n v="3598189.2212544"/>
    <n v="3708000"/>
    <n v="3819240"/>
    <n v="3933817.2"/>
    <n v="4051831.7160000005"/>
  </r>
  <r>
    <s v="W_R.10015.01.01.03"/>
    <s v="CC_4160"/>
    <s v="Kathleen Weatherby"/>
    <s v="Catherine Koch"/>
    <s v="Booga Gilbertson"/>
    <s v="Gas System Integrity"/>
    <s v="CA"/>
    <s v="Transmission and Distribution"/>
    <s v="Gas Operations"/>
    <s v="Gas System Integrity"/>
    <x v="0"/>
    <x v="0"/>
    <s v="CAP-GAS SYSTEM WORK"/>
    <s v="CATHODIC PROTECTION SYSTEM"/>
    <s v="CATHODIC PROTECTION SYSTEM"/>
    <x v="7"/>
    <s v="G CP System Improv Dist"/>
    <n v="999999.94838399999"/>
    <n v="1545000"/>
    <n v="1591350"/>
    <n v="1639090.5"/>
    <n v="1688263.2150000001"/>
  </r>
  <r>
    <s v="W_R.10015.01.01.05"/>
    <s v="CC_4100"/>
    <s v="Paul Riley"/>
    <s v="Harry Shapiro"/>
    <s v="Booga Gilbertson"/>
    <s v="System Controls &amp; Protection"/>
    <s v="CA"/>
    <s v="Transmission and Distribution"/>
    <s v="Gas Operations"/>
    <s v="Gas System Integrity"/>
    <x v="1"/>
    <x v="0"/>
    <s v="CAP-GAS SYSTEM WORK"/>
    <s v="CATHODIC PROTECTION SYSTEM"/>
    <s v="CATHODIC PROTECTION SYSTEM"/>
    <x v="6"/>
    <s v="G Emergent CP System Improv Dist"/>
    <n v="1499999.9082348"/>
    <n v="1545000"/>
    <n v="1591350"/>
    <n v="1639090.5"/>
    <n v="1688263.2150000001"/>
  </r>
  <r>
    <s v="W_R.10015.03.01.01"/>
    <s v="CC_4588"/>
    <s v="Stephanie Kreshel"/>
    <s v="Roque Bamba"/>
    <s v="Booga Gilbertson"/>
    <s v="Infrastructure Program Management"/>
    <s v="CA"/>
    <s v="Transmission and Distribution"/>
    <s v="Gas Operations"/>
    <s v="Gas DIMP MP"/>
    <x v="0"/>
    <x v="0"/>
    <s v="CAP-GAS SYSTEM WORK"/>
    <s v="GAS DIMP MITIGATION MEASURES"/>
    <s v="BRIDGE AND SLIDE REMEDIATION PROGRAM"/>
    <x v="8"/>
    <s v="G DIMP Brdg Sld Dist Unmaintain Facil"/>
    <n v="298624.41910200001"/>
    <n v="638600"/>
    <n v="657758"/>
    <n v="677490.74"/>
    <n v="697815.46219999995"/>
  </r>
  <r>
    <s v="W_R.10015.03.02.01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ENCROACHMENT REMEDIATION PROGRAM"/>
    <x v="7"/>
    <s v="G DIMP Mobile Home Encroachment Program"/>
    <n v="499999.98640200001"/>
    <n v="650000"/>
    <n v="650000"/>
    <n v="650000"/>
    <n v="650000"/>
  </r>
  <r>
    <s v="W_R.10015.03.04.01"/>
    <s v="CC_4588"/>
    <s v="Stephanie Kreshel"/>
    <s v="Roque Bamba"/>
    <s v="Booga Gilbertson"/>
    <s v="Infrastructure Program Management"/>
    <s v="CA"/>
    <s v="Strategic Initiatives"/>
    <s v="Pipeline Integrity - CRM"/>
    <s v="Pipeline Replacement Program - CRM"/>
    <x v="0"/>
    <x v="1"/>
    <s v="CAP-GAS SYSTEM WORK"/>
    <s v="GAS DIMP MITIGATION MEASURES"/>
    <s v="PIPE REPLACEMENT PROGRAM"/>
    <x v="9"/>
    <s v="G DIMP Dupont Pipe Repl Main With Serv"/>
    <n v="54829599.999999948"/>
    <n v="55658300"/>
    <n v="56448357.7394391"/>
    <n v="57577325"/>
    <n v="58706500"/>
  </r>
  <r>
    <s v="W_R.10015.03.04.02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PIPE REPLACEMENT PROGRAM"/>
    <x v="7"/>
    <s v="G DIMP Older Stw Repl Main With Service"/>
    <n v="3200015.0522183999"/>
    <n v="4000000"/>
    <n v="4000000"/>
    <n v="4000000"/>
    <n v="4000000"/>
  </r>
  <r>
    <s v="W_R.10015.03.04.03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PIPE REPLACEMENT PROGRAM"/>
    <x v="7"/>
    <s v="G DIMP Older Stw Repl Service Only"/>
    <n v="1396732.3552920001"/>
    <n v="1500000"/>
    <n v="1500000"/>
    <n v="1500000"/>
    <n v="1500000"/>
  </r>
  <r>
    <s v="W_R.10015.03.07.01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0"/>
    <s v="CAP-GAS SYSTEM WORK"/>
    <s v="GAS DIMP MITIGATION MEASURES"/>
    <s v="SHALLOW MAIN &amp; SERVICE REPLACEMENT PROG"/>
    <x v="7"/>
    <s v="G DIMP Continuing Surveillance Other"/>
    <n v="299690.53161120001"/>
    <n v="550000"/>
    <n v="550000"/>
    <n v="550000"/>
    <n v="550000"/>
  </r>
  <r>
    <s v="W_R.10015.03.07.03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SHALLOW MAIN &amp; SERVICE REPLACEMENT PROG"/>
    <x v="7"/>
    <s v="G DIMP Shallow Serv and Main Repl"/>
    <n v="1198211.7504384001"/>
    <n v="2800000"/>
    <n v="2800000"/>
    <n v="2800000"/>
    <n v="2800000"/>
  </r>
  <r>
    <s v="W_R.10015.03.09.01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0"/>
    <s v="CAP-GAS SYSTEM WORK"/>
    <s v="GAS DIMP MITIGATION MEASURES"/>
    <s v="UNMAINTAINABLE FACILITIES PROGRAM"/>
    <x v="7"/>
    <s v="G DIMP Preventative Maint Facilities"/>
    <n v="2997851.6117135999"/>
    <n v="3500000"/>
    <n v="3500000"/>
    <n v="3500000"/>
    <n v="3500000"/>
  </r>
  <r>
    <s v="W_R.10015.03.09.03"/>
    <s v="CC_4022"/>
    <s v="Anthony Pagano"/>
    <s v="Roque Bamba"/>
    <s v="Booga Gilbertson"/>
    <s v="Mjr Project Construct Mgmt&amp;Project Mgmt"/>
    <s v="CA"/>
    <s v="Transmission and Distribution"/>
    <s v="Gas Operations"/>
    <s v="Gas DIMP MP"/>
    <x v="0"/>
    <x v="0"/>
    <s v="CAP-GAS SYSTEM WORK"/>
    <s v="GAS DIMP MITIGATION MEASURES"/>
    <s v="UNMAINTAINABLE FACILITIES PROGRAM"/>
    <x v="8"/>
    <s v="G DIMP Preventive Maint Dist Reg Dist"/>
    <n v="3600000"/>
    <n v="3708000"/>
    <n v="3800000"/>
    <n v="3900000"/>
    <n v="4000000"/>
  </r>
  <r>
    <s v="W_R.10015.03.09.05"/>
    <s v="CC_3037"/>
    <s v="Loretta Baggenstos"/>
    <s v="Harry Shapiro"/>
    <s v="Booga Gilbertson"/>
    <s v="Gas Measurement"/>
    <s v="CA"/>
    <s v="Transmission and Distribution"/>
    <s v="Gas Operations"/>
    <s v="Gas Measurement"/>
    <x v="0"/>
    <x v="1"/>
    <s v="CAP-GAS SYSTEM WORK"/>
    <s v="GAS DIMP MITIGATION MEASURES"/>
    <s v="UNMAINTAINABLE FACILITIES PROGRAM"/>
    <x v="7"/>
    <s v="G DIMP Preventive Maintenance MSA Dist"/>
    <n v="230000"/>
    <n v="236900"/>
    <n v="244007"/>
    <n v="251327.21000000002"/>
    <n v="258867.02630000003"/>
  </r>
  <r>
    <s v="W_R.10015.03.09.07"/>
    <s v="CC_4022"/>
    <s v="Anthony Pagano"/>
    <s v="Roque Bamba"/>
    <s v="Booga Gilbertson"/>
    <s v="Mjr Project Construct Mgmt&amp;Project Mgmt"/>
    <s v="CA"/>
    <s v="Transmission and Distribution"/>
    <s v="Gas Operations"/>
    <s v="Gas DIMP MP"/>
    <x v="0"/>
    <x v="0"/>
    <s v="CAP-GAS SYSTEM WORK"/>
    <s v="GAS DIMP MITIGATION MEASURES"/>
    <s v="UNMAINTAINABLE FACILITIES PROGRAM"/>
    <x v="8"/>
    <s v="G DIMP Preventive Maint Farm Taps Dist"/>
    <n v="400000"/>
    <n v="412000"/>
    <n v="424000"/>
    <n v="437000"/>
    <n v="450000"/>
  </r>
  <r>
    <s v="W_R.10015.03.09.14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UNMAINTAINABLE FACILITIES PROGRAM"/>
    <x v="7"/>
    <s v="G Idle Riser Remediation"/>
    <n v="2998280.4938687999"/>
    <n v="4400000"/>
    <n v="4400000"/>
    <n v="4400000"/>
    <n v="4400000"/>
  </r>
  <r>
    <s v="W_R.10015.03.09.15"/>
    <s v="CC_4588"/>
    <s v="Stephanie Kreshel"/>
    <s v="Roque Bamba"/>
    <s v="Booga Gilbertson"/>
    <s v="Infrastructure Program Management"/>
    <s v="CA"/>
    <s v="Transmission and Distribution"/>
    <s v="Gas Operations"/>
    <s v="Distribution Integrity Management System"/>
    <x v="0"/>
    <x v="1"/>
    <s v="CAP-GAS SYSTEM WORK"/>
    <s v="GAS DIMP MITIGATION MEASURES"/>
    <s v="UNMAINTAINABLE FACILITIES PROGRAM"/>
    <x v="10"/>
    <s v="G Buried Meter Riser Replacement"/>
    <n v="5000000"/>
    <n v="5000000"/>
    <n v="5000000"/>
    <n v="5000000"/>
    <n v="5000000"/>
  </r>
  <r>
    <s v="W_R.10015.03.11.01"/>
    <s v="CC_3083"/>
    <s v="John Klippert"/>
    <s v="Harry Shapiro"/>
    <s v="Booga Gilbertson"/>
    <s v="Gas Construction Performance Management"/>
    <s v="CA"/>
    <s v="Transmission and Distribution"/>
    <s v="Gas Operations"/>
    <s v="Distribution Integrity Management System"/>
    <x v="0"/>
    <x v="1"/>
    <s v="CAP-GAS SYSTEM WORK"/>
    <s v="GAS DIMP MITIGATION MEASURES"/>
    <s v="Guard Posts"/>
    <x v="7"/>
    <s v="G DIMP Guard Posts"/>
    <n v="180000.01180800001"/>
    <n v="185400"/>
    <n v="190962"/>
    <n v="196690.86000000002"/>
    <n v="202591.58580000003"/>
  </r>
  <r>
    <s v="W_R.10015.04.01.02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0"/>
    <s v="CAP-GAS SYSTEM WORK"/>
    <s v="GAS EMERGENCY RESPONSE"/>
    <s v="LEAK REPAIR"/>
    <x v="11"/>
    <s v="G Leak Repair Main"/>
    <n v="3766264.8683392"/>
    <n v="3879312.8143893802"/>
    <n v="3995752.1988210599"/>
    <n v="4115684.7647856898"/>
    <n v="4239215.3077292601"/>
  </r>
  <r>
    <s v="W_R.10015.04.01.03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1"/>
    <s v="CAP-GAS SYSTEM WORK"/>
    <s v="GAS EMERGENCY RESPONSE"/>
    <s v="LEAK REPAIR"/>
    <x v="11"/>
    <s v="G Leak Repair Service"/>
    <n v="1031735.0172108"/>
    <n v="1062687.0677271241"/>
    <n v="1094567.6797589378"/>
    <n v="1127404.7101517059"/>
    <n v="1161226.851456257"/>
  </r>
  <r>
    <s v="W_R.10015.04.01.04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0"/>
    <s v="CAP-GAS SYSTEM WORK"/>
    <s v="GAS EMERGENCY RESPONSE"/>
    <s v="LEAK REPAIR"/>
    <x v="11"/>
    <s v="G Scattered Short Main Rehab"/>
    <n v="2037911"/>
    <n v="2099048.33"/>
    <n v="2162019.7799"/>
    <n v="2226880.3732969998"/>
    <n v="2293686.7844959097"/>
  </r>
  <r>
    <s v="W_R.10015.04.01.05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3"/>
    <x v="1"/>
    <s v="CAP-GAS SYSTEM WORK"/>
    <s v="GAS EMERGENCY RESPONSE"/>
    <s v="LEAK REPAIR"/>
    <x v="12"/>
    <s v="G Service Replacement Misc"/>
    <n v="6840000"/>
    <n v="9363600"/>
    <n v="9560000"/>
    <n v="9741889"/>
    <n v="9741889"/>
  </r>
  <r>
    <s v="W_R.10015.04.01.06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0"/>
    <x v="0"/>
    <s v="CAP-GAS SYSTEM WORK"/>
    <s v="GAS EMERGENCY RESPONSE"/>
    <s v="LEAK REPAIR"/>
    <x v="13"/>
    <s v="G Sewer Cross Bore Repair Main"/>
    <n v="300000"/>
    <n v="309000"/>
    <n v="318270"/>
    <n v="327818.10000000003"/>
    <n v="337652.64300000004"/>
  </r>
  <r>
    <s v="W_R.10015.04.01.07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0"/>
    <x v="1"/>
    <s v="CAP-GAS SYSTEM WORK"/>
    <s v="GAS EMERGENCY RESPONSE"/>
    <s v="LEAK REPAIR"/>
    <x v="13"/>
    <s v="G Sewer Cross Bore Repair Service"/>
    <n v="150000"/>
    <n v="154500"/>
    <n v="159135"/>
    <n v="163909.05000000002"/>
    <n v="168826.32150000002"/>
  </r>
  <r>
    <s v="W_R.10015.04.01.08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0"/>
    <s v="CAP-GAS SYSTEM WORK"/>
    <s v="GAS EMERGENCY RESPONSE"/>
    <s v="LEAK REPAIR"/>
    <x v="11"/>
    <s v="G Gas Work Release Main"/>
    <n v="150000"/>
    <n v="154500"/>
    <n v="159135"/>
    <n v="163909.05000000002"/>
    <n v="168826.32150000002"/>
  </r>
  <r>
    <s v="W_R.10015.04.01.09"/>
    <s v="CC_3083"/>
    <s v="John Klippert"/>
    <s v="Harry Shapiro"/>
    <s v="Booga Gilbertson"/>
    <s v="Gas Construction Performance Management"/>
    <s v="CA"/>
    <s v="Transmission and Distribution"/>
    <s v="Gas Operations"/>
    <s v="Gas Construction"/>
    <x v="1"/>
    <x v="1"/>
    <s v="CAP-GAS SYSTEM WORK"/>
    <s v="GAS EMERGENCY RESPONSE"/>
    <s v="LEAK REPAIR"/>
    <x v="11"/>
    <s v="G Gas Work Release Service"/>
    <n v="1200000"/>
    <n v="1236000"/>
    <n v="1273080"/>
    <n v="1311272.4000000001"/>
    <n v="1350610.5720000002"/>
  </r>
  <r>
    <s v="W_R.10015.06.01.01"/>
    <s v="CC_4588"/>
    <s v="Stephanie Kreshel"/>
    <s v="Roque Bamba"/>
    <s v="Booga Gilbertson"/>
    <s v="Infrastructure Program Management"/>
    <s v="CA"/>
    <s v="Transmission and Distribution"/>
    <s v="Gas Operations"/>
    <s v="Cold Weather Action Reinforcement"/>
    <x v="3"/>
    <x v="1"/>
    <s v="CAP-GAS SYSTEM WORK"/>
    <s v="GAS SYSTEM UPGRADE"/>
    <s v="GAS SYSTEM UPGRADE"/>
    <x v="14"/>
    <s v="G Cold Weather Action Reinforcement"/>
    <n v="30000"/>
    <n v="30000"/>
    <n v="30000"/>
    <n v="30000"/>
    <n v="30600"/>
  </r>
  <r>
    <s v="W_R.10015.06.01.02"/>
    <s v="CC_4022"/>
    <s v="Anthony Pagano"/>
    <s v="Roque Bamba"/>
    <s v="Booga Gilbertson"/>
    <s v="Mjr Project Construct Mgmt&amp;Project Mgmt"/>
    <s v="CA"/>
    <s v="Transmission and Distribution"/>
    <s v="Gas Operations"/>
    <s v="Gas System Upgrade MP"/>
    <x v="1"/>
    <x v="0"/>
    <s v="CAP-GAS SYSTEM WORK"/>
    <s v="GAS SYSTEM UPGRADE"/>
    <s v="GAS SYSTEM UPGRADE"/>
    <x v="8"/>
    <s v="G Odorizer Componant Repl Bulk Dist"/>
    <n v="200000"/>
    <n v="200000"/>
    <n v="200000"/>
    <n v="200000"/>
    <n v="200000"/>
  </r>
  <r>
    <s v="W_R.10015.06.01.04"/>
    <s v="CC_4022"/>
    <s v="Anthony Pagano"/>
    <s v="Roque Bamba"/>
    <s v="Booga Gilbertson"/>
    <s v="Mjr Project Construct Mgmt&amp;Project Mgmt"/>
    <s v="CA"/>
    <s v="Transmission and Distribution"/>
    <s v="Gas Operations"/>
    <s v="Gas System Upgrade MP"/>
    <x v="3"/>
    <x v="0"/>
    <s v="CAP-GAS SYSTEM WORK"/>
    <s v="GAS SYSTEM UPGRADE"/>
    <s v="GAS SYSTEM UPGRADE"/>
    <x v="0"/>
    <s v="G System Capacity Upgrade Bulk Dist"/>
    <n v="3000000"/>
    <n v="3000000"/>
    <n v="3000000"/>
    <n v="3000000"/>
    <n v="3000000"/>
  </r>
  <r>
    <s v="W_R.10015.06.01.05"/>
    <s v="CC_4588"/>
    <s v="Stephanie Kreshel"/>
    <s v="Roque Bamba"/>
    <s v="Booga Gilbertson"/>
    <s v="Infrastructure Program Management"/>
    <s v="CA"/>
    <s v="Transmission and Distribution"/>
    <s v="Gas Operations"/>
    <s v="Gas System Upgrade MP"/>
    <x v="3"/>
    <x v="0"/>
    <s v="CAP-GAS SYSTEM WORK"/>
    <s v="GAS SYSTEM UPGRADE"/>
    <s v="GAS SYSTEM UPGRADE"/>
    <x v="0"/>
    <s v="G System Capacity Upgrade Dist"/>
    <n v="4502399.0385887995"/>
    <n v="9000000"/>
    <n v="9000000"/>
    <n v="9000000"/>
    <n v="9000000"/>
  </r>
  <r>
    <s v="W_R.10060.01.01.01"/>
    <s v="CC_4022"/>
    <s v="Anthony Pagano"/>
    <s v="Roque Bamba"/>
    <s v="Booga Gilbertson"/>
    <s v="Mjr Project Construct Mgmt&amp;Project Mgmt"/>
    <s v="CA"/>
    <s v="Strategic Initiatives"/>
    <s v="Gas Major Projects"/>
    <s v="Vashon HP Mitigation"/>
    <x v="0"/>
    <x v="0"/>
    <s v="CAP-VASHON HP GAS"/>
    <s v="PIPELINE REPLACEMENT"/>
    <s v="VASHON MITIGATION PROJECT"/>
    <x v="15"/>
    <s v="G Marine Crossing Gas"/>
    <n v="850000"/>
    <n v="25000000"/>
    <m/>
    <m/>
    <n v="0"/>
  </r>
  <r>
    <s v="W_R.10060.01.01.02"/>
    <s v="CC_4022"/>
    <s v="Anthony Pagano"/>
    <s v="Roque Bamba"/>
    <s v="Booga Gilbertson"/>
    <s v="Mjr Project Construct Mgmt&amp;Project Mgmt"/>
    <s v="CA"/>
    <s v="Transmission and Distribution"/>
    <s v="Gas Operations"/>
    <s v="Vashon Interim Supply at Gig Harbor"/>
    <x v="0"/>
    <x v="0"/>
    <s v="CAP-VASHON HP GAS"/>
    <s v="PIPELINE REPLACEMENT"/>
    <s v="VASHON MITIGATION PROJECT"/>
    <x v="15"/>
    <s v="G Vashon Interim Supply at Gig Harbor"/>
    <n v="618000"/>
    <n v="1700000"/>
    <n v="7150000"/>
    <n v="0"/>
    <n v="0"/>
  </r>
  <r>
    <s v="W_R.10015.06.01.11"/>
    <s v="CC_4022"/>
    <s v="Anthony Pagano"/>
    <s v="Roque Bamba"/>
    <s v="Booga Gilbertson"/>
    <s v="Mjr Project Construct Mgmt&amp;Project Mgmt"/>
    <s v="CA"/>
    <m/>
    <m/>
    <m/>
    <x v="0"/>
    <x v="0"/>
    <m/>
    <m/>
    <s v="Gas Initiation Major Projects"/>
    <x v="16"/>
    <s v="Project intiation -Maint"/>
    <m/>
    <n v="1750000"/>
    <n v="2500000"/>
    <n v="2500000"/>
    <n v="2500000"/>
  </r>
  <r>
    <s v="W_R.10015.06.01.11"/>
    <s v="CC_4022"/>
    <s v="Anthony Pagano"/>
    <s v="Roque Bamba"/>
    <s v="Booga Gilbertson"/>
    <s v="Mjr Project Construct Mgmt&amp;Project Mgmt"/>
    <s v="CA"/>
    <m/>
    <m/>
    <m/>
    <x v="3"/>
    <x v="0"/>
    <m/>
    <m/>
    <s v="Gas Initiation Major Projects"/>
    <x v="16"/>
    <s v="Project intiation -Cap"/>
    <n v="806000"/>
    <n v="7000000"/>
    <n v="10000000"/>
    <n v="10000000"/>
    <n v="10000000"/>
  </r>
  <r>
    <m/>
    <m/>
    <m/>
    <m/>
    <m/>
    <m/>
    <m/>
    <m/>
    <m/>
    <m/>
    <x v="4"/>
    <x v="2"/>
    <m/>
    <m/>
    <m/>
    <x v="17"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P10" firstHeaderRow="1" firstDataRow="3" firstDataCol="1"/>
  <pivotFields count="22"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 defaultSubtotal="0">
      <items count="5">
        <item sd="0" x="3"/>
        <item sd="0" x="1"/>
        <item sd="0" x="0"/>
        <item sd="0" x="2"/>
        <item x="4"/>
      </items>
    </pivotField>
    <pivotField axis="axisCol" showAll="0">
      <items count="5">
        <item x="1"/>
        <item m="1" x="3"/>
        <item x="0"/>
        <item x="2"/>
        <item t="default"/>
      </items>
    </pivotField>
    <pivotField showAll="0"/>
    <pivotField showAll="0"/>
    <pivotField showAll="0"/>
    <pivotField axis="axisRow" showAll="0">
      <items count="19">
        <item x="2"/>
        <item x="3"/>
        <item x="7"/>
        <item x="14"/>
        <item x="10"/>
        <item x="13"/>
        <item x="9"/>
        <item x="8"/>
        <item x="0"/>
        <item x="11"/>
        <item x="1"/>
        <item x="6"/>
        <item x="12"/>
        <item x="15"/>
        <item x="5"/>
        <item x="4"/>
        <item h="1" x="17"/>
        <item x="16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</pivotFields>
  <rowFields count="2">
    <field x="10"/>
    <field x="15"/>
  </rowFields>
  <rowItems count="5">
    <i>
      <x/>
    </i>
    <i>
      <x v="1"/>
    </i>
    <i>
      <x v="2"/>
    </i>
    <i>
      <x v="3"/>
    </i>
    <i t="grand">
      <x/>
    </i>
  </rowItems>
  <colFields count="2">
    <field x="11"/>
    <field x="-2"/>
  </colFields>
  <colItems count="15">
    <i>
      <x/>
      <x/>
    </i>
    <i r="1" i="1">
      <x v="1"/>
    </i>
    <i r="1" i="2">
      <x v="2"/>
    </i>
    <i r="1" i="3">
      <x v="3"/>
    </i>
    <i r="1" i="4">
      <x v="4"/>
    </i>
    <i>
      <x v="2"/>
      <x/>
    </i>
    <i r="1" i="1">
      <x v="1"/>
    </i>
    <i r="1" i="2">
      <x v="2"/>
    </i>
    <i r="1" i="3">
      <x v="3"/>
    </i>
    <i r="1" i="4">
      <x v="4"/>
    </i>
    <i t="grand">
      <x/>
    </i>
    <i t="grand" i="1">
      <x/>
    </i>
    <i t="grand" i="2">
      <x/>
    </i>
    <i t="grand" i="3">
      <x/>
    </i>
    <i t="grand" i="4">
      <x/>
    </i>
  </colItems>
  <dataFields count="5">
    <dataField name="$2022" fld="17" baseField="15" baseItem="5"/>
    <dataField name="$2023" fld="18" baseField="15" baseItem="5"/>
    <dataField name="$2024" fld="19" baseField="15" baseItem="5"/>
    <dataField name="$ 2025" fld="20" baseField="15" baseItem="5"/>
    <dataField name="$2026" fld="21" baseField="15" baseItem="5"/>
  </dataFields>
  <formats count="6">
    <format dxfId="10">
      <pivotArea collapsedLevelsAreSubtotals="1" fieldPosition="0">
        <references count="1">
          <reference field="15" count="0"/>
        </references>
      </pivotArea>
    </format>
    <format dxfId="9">
      <pivotArea collapsedLevelsAreSubtotals="1" fieldPosition="0">
        <references count="1">
          <reference field="15" count="0"/>
        </references>
      </pivotArea>
    </format>
    <format dxfId="8">
      <pivotArea collapsedLevelsAreSubtotals="1" fieldPosition="0">
        <references count="1">
          <reference field="15" count="0"/>
        </references>
      </pivotArea>
    </format>
    <format dxfId="7">
      <pivotArea outline="0" collapsedLevelsAreSubtotals="1" fieldPosition="0"/>
    </format>
    <format dxfId="6">
      <pivotArea outline="0" collapsedLevelsAreSubtotals="1" fieldPosition="0"/>
    </format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4.bin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customProperty" Target="../customProperty15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customProperty" Target="../customProperty1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customProperty" Target="../customProperty19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2.bin"/><Relationship Id="rId2" Type="http://schemas.openxmlformats.org/officeDocument/2006/relationships/customProperty" Target="../customProperty2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5.bin"/><Relationship Id="rId1" Type="http://schemas.openxmlformats.org/officeDocument/2006/relationships/customProperty" Target="../customProperty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7.bin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1.bin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42"/>
  <sheetViews>
    <sheetView topLeftCell="L7" workbookViewId="0">
      <selection activeCell="T39" sqref="T39:U39"/>
    </sheetView>
  </sheetViews>
  <sheetFormatPr defaultRowHeight="15" x14ac:dyDescent="0.25"/>
  <cols>
    <col min="1" max="1" width="21" bestFit="1" customWidth="1"/>
    <col min="2" max="2" width="11.28515625" bestFit="1" customWidth="1"/>
    <col min="3" max="3" width="21.7109375" bestFit="1" customWidth="1"/>
    <col min="4" max="4" width="17" bestFit="1" customWidth="1"/>
    <col min="5" max="5" width="18.7109375" bestFit="1" customWidth="1"/>
    <col min="6" max="6" width="45.140625" bestFit="1" customWidth="1"/>
    <col min="7" max="7" width="14" bestFit="1" customWidth="1"/>
    <col min="8" max="8" width="30.85546875" bestFit="1" customWidth="1"/>
    <col min="9" max="9" width="24.42578125" bestFit="1" customWidth="1"/>
    <col min="10" max="10" width="41.85546875" bestFit="1" customWidth="1"/>
    <col min="11" max="12" width="41.85546875" customWidth="1"/>
    <col min="13" max="13" width="35.28515625" hidden="1" customWidth="1"/>
    <col min="14" max="14" width="53.5703125" hidden="1" customWidth="1"/>
    <col min="15" max="15" width="54.140625" hidden="1" customWidth="1"/>
    <col min="16" max="16" width="55.28515625" bestFit="1" customWidth="1"/>
    <col min="17" max="17" width="46.42578125" bestFit="1" customWidth="1"/>
    <col min="18" max="22" width="12.7109375" bestFit="1" customWidth="1"/>
    <col min="23" max="23" width="12.5703125" bestFit="1" customWidth="1"/>
  </cols>
  <sheetData>
    <row r="1" spans="1:23" x14ac:dyDescent="0.25">
      <c r="A1" s="3" t="s">
        <v>50</v>
      </c>
      <c r="B1" s="3" t="s">
        <v>51</v>
      </c>
      <c r="C1" s="4" t="s">
        <v>52</v>
      </c>
      <c r="D1" s="4" t="s">
        <v>53</v>
      </c>
      <c r="E1" s="4" t="s">
        <v>54</v>
      </c>
      <c r="F1" s="4" t="s">
        <v>55</v>
      </c>
      <c r="G1" s="4" t="s">
        <v>56</v>
      </c>
      <c r="H1" s="4" t="s">
        <v>57</v>
      </c>
      <c r="I1" s="4" t="s">
        <v>58</v>
      </c>
      <c r="J1" s="4" t="s">
        <v>59</v>
      </c>
      <c r="K1" s="4" t="s">
        <v>229</v>
      </c>
      <c r="L1" s="4" t="s">
        <v>219</v>
      </c>
      <c r="M1" s="4" t="s">
        <v>60</v>
      </c>
      <c r="N1" s="4" t="s">
        <v>61</v>
      </c>
      <c r="O1" s="4" t="s">
        <v>62</v>
      </c>
      <c r="P1" s="4" t="s">
        <v>63</v>
      </c>
      <c r="Q1" s="4" t="s">
        <v>64</v>
      </c>
      <c r="R1" s="4">
        <v>2022</v>
      </c>
      <c r="S1" s="4">
        <v>2023</v>
      </c>
      <c r="T1" s="4">
        <v>2024</v>
      </c>
      <c r="U1" s="4">
        <v>2025</v>
      </c>
      <c r="V1" s="4">
        <v>2026</v>
      </c>
      <c r="W1" s="4"/>
    </row>
    <row r="2" spans="1:23" x14ac:dyDescent="0.25">
      <c r="A2" s="5" t="s">
        <v>65</v>
      </c>
      <c r="B2" s="6" t="s">
        <v>66</v>
      </c>
      <c r="C2" s="7" t="s">
        <v>69</v>
      </c>
      <c r="D2" s="7" t="s">
        <v>70</v>
      </c>
      <c r="E2" s="7" t="s">
        <v>71</v>
      </c>
      <c r="F2" s="7" t="s">
        <v>72</v>
      </c>
      <c r="G2" s="7" t="s">
        <v>73</v>
      </c>
      <c r="H2" s="7" t="s">
        <v>74</v>
      </c>
      <c r="I2" s="7" t="s">
        <v>75</v>
      </c>
      <c r="J2" s="7" t="s">
        <v>76</v>
      </c>
      <c r="K2" s="7" t="s">
        <v>230</v>
      </c>
      <c r="L2" s="7" t="s">
        <v>221</v>
      </c>
      <c r="M2" s="7" t="s">
        <v>77</v>
      </c>
      <c r="N2" s="7" t="s">
        <v>78</v>
      </c>
      <c r="O2" s="7" t="s">
        <v>78</v>
      </c>
      <c r="P2" s="7" t="s">
        <v>38</v>
      </c>
      <c r="Q2" s="7" t="s">
        <v>79</v>
      </c>
      <c r="R2" s="8">
        <v>1200000</v>
      </c>
      <c r="S2" s="8">
        <v>1200000</v>
      </c>
      <c r="T2" s="8">
        <v>1200000</v>
      </c>
      <c r="U2" s="8">
        <v>1200000</v>
      </c>
      <c r="V2" s="8">
        <v>1200000</v>
      </c>
      <c r="W2" s="8"/>
    </row>
    <row r="3" spans="1:23" x14ac:dyDescent="0.25">
      <c r="A3" s="6" t="s">
        <v>67</v>
      </c>
      <c r="B3" s="6" t="s">
        <v>68</v>
      </c>
      <c r="C3" s="7" t="s">
        <v>80</v>
      </c>
      <c r="D3" s="7" t="s">
        <v>81</v>
      </c>
      <c r="E3" s="7" t="s">
        <v>71</v>
      </c>
      <c r="F3" s="7" t="s">
        <v>37</v>
      </c>
      <c r="G3" s="7" t="s">
        <v>73</v>
      </c>
      <c r="H3" s="7" t="s">
        <v>74</v>
      </c>
      <c r="I3" s="7" t="s">
        <v>75</v>
      </c>
      <c r="J3" s="7" t="s">
        <v>37</v>
      </c>
      <c r="K3" s="7" t="s">
        <v>231</v>
      </c>
      <c r="L3" s="7" t="s">
        <v>221</v>
      </c>
      <c r="M3" s="7" t="s">
        <v>77</v>
      </c>
      <c r="N3" s="7" t="s">
        <v>78</v>
      </c>
      <c r="O3" s="7" t="s">
        <v>78</v>
      </c>
      <c r="P3" s="7" t="s">
        <v>82</v>
      </c>
      <c r="Q3" s="7" t="s">
        <v>83</v>
      </c>
      <c r="R3" s="11">
        <v>187000</v>
      </c>
      <c r="S3" s="11">
        <v>192610</v>
      </c>
      <c r="T3" s="11">
        <v>198390</v>
      </c>
      <c r="U3" s="11">
        <v>204340</v>
      </c>
      <c r="V3" s="11">
        <v>210470</v>
      </c>
      <c r="W3" s="8"/>
    </row>
    <row r="4" spans="1:23" x14ac:dyDescent="0.25">
      <c r="A4" s="5" t="s">
        <v>84</v>
      </c>
      <c r="B4" s="6" t="s">
        <v>66</v>
      </c>
      <c r="C4" s="7" t="s">
        <v>69</v>
      </c>
      <c r="D4" s="7" t="s">
        <v>70</v>
      </c>
      <c r="E4" s="7" t="s">
        <v>71</v>
      </c>
      <c r="F4" s="7" t="s">
        <v>72</v>
      </c>
      <c r="G4" s="7" t="s">
        <v>73</v>
      </c>
      <c r="H4" s="7" t="s">
        <v>74</v>
      </c>
      <c r="I4" s="7" t="s">
        <v>75</v>
      </c>
      <c r="J4" s="7" t="s">
        <v>76</v>
      </c>
      <c r="K4" s="7" t="s">
        <v>230</v>
      </c>
      <c r="L4" s="7" t="s">
        <v>221</v>
      </c>
      <c r="M4" s="7" t="s">
        <v>77</v>
      </c>
      <c r="N4" s="7" t="s">
        <v>78</v>
      </c>
      <c r="O4" s="7" t="s">
        <v>78</v>
      </c>
      <c r="P4" s="7" t="s">
        <v>38</v>
      </c>
      <c r="Q4" s="7" t="s">
        <v>87</v>
      </c>
      <c r="R4" s="8">
        <v>609999.98939999996</v>
      </c>
      <c r="S4" s="8">
        <v>600000</v>
      </c>
      <c r="T4" s="8">
        <v>600000</v>
      </c>
      <c r="U4" s="8">
        <v>600000</v>
      </c>
      <c r="V4" s="8">
        <v>600000</v>
      </c>
      <c r="W4" s="8"/>
    </row>
    <row r="5" spans="1:23" x14ac:dyDescent="0.25">
      <c r="A5" s="6" t="s">
        <v>85</v>
      </c>
      <c r="B5" s="6" t="s">
        <v>86</v>
      </c>
      <c r="C5" s="7" t="s">
        <v>88</v>
      </c>
      <c r="D5" s="7" t="s">
        <v>88</v>
      </c>
      <c r="E5" s="7" t="s">
        <v>71</v>
      </c>
      <c r="F5" s="7" t="s">
        <v>89</v>
      </c>
      <c r="G5" s="7" t="s">
        <v>73</v>
      </c>
      <c r="H5" s="7" t="s">
        <v>74</v>
      </c>
      <c r="I5" s="7" t="s">
        <v>75</v>
      </c>
      <c r="J5" s="7" t="s">
        <v>90</v>
      </c>
      <c r="K5" s="7" t="s">
        <v>232</v>
      </c>
      <c r="L5" s="7" t="s">
        <v>220</v>
      </c>
      <c r="M5" s="7" t="s">
        <v>91</v>
      </c>
      <c r="N5" s="7" t="s">
        <v>92</v>
      </c>
      <c r="O5" s="7" t="s">
        <v>93</v>
      </c>
      <c r="P5" s="7" t="s">
        <v>25</v>
      </c>
      <c r="Q5" s="7" t="s">
        <v>94</v>
      </c>
      <c r="R5" s="8">
        <v>120133127.00027549</v>
      </c>
      <c r="S5" s="8">
        <v>84849778.841599494</v>
      </c>
      <c r="T5" s="8">
        <v>69121364.92288065</v>
      </c>
      <c r="U5" s="8">
        <v>71181439.288202852</v>
      </c>
      <c r="V5" s="8">
        <v>73305513.310174853</v>
      </c>
      <c r="W5" s="8"/>
    </row>
    <row r="6" spans="1:23" x14ac:dyDescent="0.25">
      <c r="A6" s="6" t="s">
        <v>95</v>
      </c>
      <c r="B6" s="6" t="s">
        <v>96</v>
      </c>
      <c r="C6" s="7" t="s">
        <v>97</v>
      </c>
      <c r="D6" s="7" t="s">
        <v>98</v>
      </c>
      <c r="E6" s="12" t="s">
        <v>71</v>
      </c>
      <c r="F6" s="7" t="s">
        <v>99</v>
      </c>
      <c r="G6" s="7" t="s">
        <v>73</v>
      </c>
      <c r="H6" s="7" t="s">
        <v>100</v>
      </c>
      <c r="I6" s="7" t="s">
        <v>101</v>
      </c>
      <c r="J6" s="7" t="s">
        <v>102</v>
      </c>
      <c r="K6" s="7" t="s">
        <v>232</v>
      </c>
      <c r="L6" s="7" t="s">
        <v>220</v>
      </c>
      <c r="M6" s="7" t="s">
        <v>91</v>
      </c>
      <c r="N6" s="7" t="s">
        <v>103</v>
      </c>
      <c r="O6" s="7" t="s">
        <v>103</v>
      </c>
      <c r="P6" s="7" t="s">
        <v>26</v>
      </c>
      <c r="Q6" s="7" t="s">
        <v>104</v>
      </c>
      <c r="R6" s="10">
        <v>-2500000</v>
      </c>
      <c r="S6" s="10">
        <v>-2500000</v>
      </c>
      <c r="T6" s="10">
        <v>-2500000</v>
      </c>
      <c r="U6" s="10">
        <v>-2500000</v>
      </c>
      <c r="V6" s="10">
        <v>-2500000</v>
      </c>
      <c r="W6" s="8"/>
    </row>
    <row r="7" spans="1:23" x14ac:dyDescent="0.25">
      <c r="A7" s="6" t="s">
        <v>105</v>
      </c>
      <c r="B7" s="6" t="s">
        <v>86</v>
      </c>
      <c r="C7" s="7" t="s">
        <v>88</v>
      </c>
      <c r="D7" s="7" t="s">
        <v>88</v>
      </c>
      <c r="E7" s="7" t="s">
        <v>71</v>
      </c>
      <c r="F7" s="7" t="s">
        <v>89</v>
      </c>
      <c r="G7" s="7" t="s">
        <v>73</v>
      </c>
      <c r="H7" s="7" t="s">
        <v>74</v>
      </c>
      <c r="I7" s="7" t="s">
        <v>75</v>
      </c>
      <c r="J7" s="7" t="s">
        <v>90</v>
      </c>
      <c r="K7" s="7" t="s">
        <v>230</v>
      </c>
      <c r="L7" s="7" t="s">
        <v>220</v>
      </c>
      <c r="M7" s="7" t="s">
        <v>108</v>
      </c>
      <c r="N7" s="7" t="s">
        <v>109</v>
      </c>
      <c r="O7" s="7" t="s">
        <v>109</v>
      </c>
      <c r="P7" s="7" t="s">
        <v>45</v>
      </c>
      <c r="Q7" s="7" t="s">
        <v>110</v>
      </c>
      <c r="R7" s="8">
        <v>18677004.218864609</v>
      </c>
      <c r="S7" s="8">
        <v>21656312.448902041</v>
      </c>
      <c r="T7" s="8">
        <v>21238067.462960795</v>
      </c>
      <c r="U7" s="8">
        <v>20293039.938173883</v>
      </c>
      <c r="V7" s="8">
        <v>19659493.017493635</v>
      </c>
      <c r="W7" s="8"/>
    </row>
    <row r="8" spans="1:23" x14ac:dyDescent="0.25">
      <c r="A8" s="6" t="s">
        <v>106</v>
      </c>
      <c r="B8" s="6" t="s">
        <v>107</v>
      </c>
      <c r="C8" s="7" t="s">
        <v>111</v>
      </c>
      <c r="D8" s="7" t="s">
        <v>112</v>
      </c>
      <c r="E8" s="7" t="s">
        <v>71</v>
      </c>
      <c r="F8" s="7" t="s">
        <v>113</v>
      </c>
      <c r="G8" s="7" t="s">
        <v>73</v>
      </c>
      <c r="H8" s="7" t="s">
        <v>74</v>
      </c>
      <c r="I8" s="7" t="s">
        <v>114</v>
      </c>
      <c r="J8" s="7" t="s">
        <v>115</v>
      </c>
      <c r="K8" s="7" t="s">
        <v>230</v>
      </c>
      <c r="L8" s="7" t="s">
        <v>221</v>
      </c>
      <c r="M8" s="7" t="s">
        <v>108</v>
      </c>
      <c r="N8" s="7" t="s">
        <v>116</v>
      </c>
      <c r="O8" s="7" t="s">
        <v>116</v>
      </c>
      <c r="P8" s="7" t="s">
        <v>117</v>
      </c>
      <c r="Q8" s="7" t="s">
        <v>118</v>
      </c>
      <c r="R8" s="7">
        <v>410156</v>
      </c>
      <c r="S8" s="7">
        <v>410156</v>
      </c>
      <c r="T8" s="7">
        <v>418359</v>
      </c>
      <c r="U8" s="7">
        <v>426726</v>
      </c>
      <c r="V8" s="7">
        <v>435260</v>
      </c>
      <c r="W8" s="8"/>
    </row>
    <row r="9" spans="1:23" x14ac:dyDescent="0.25">
      <c r="A9" s="6" t="s">
        <v>119</v>
      </c>
      <c r="B9" s="6" t="s">
        <v>120</v>
      </c>
      <c r="C9" s="7" t="s">
        <v>126</v>
      </c>
      <c r="D9" s="7" t="s">
        <v>70</v>
      </c>
      <c r="E9" s="7" t="s">
        <v>71</v>
      </c>
      <c r="F9" s="7" t="s">
        <v>127</v>
      </c>
      <c r="G9" s="7" t="s">
        <v>73</v>
      </c>
      <c r="H9" s="7" t="s">
        <v>74</v>
      </c>
      <c r="I9" s="7" t="s">
        <v>75</v>
      </c>
      <c r="J9" s="7" t="s">
        <v>38</v>
      </c>
      <c r="K9" s="7" t="s">
        <v>231</v>
      </c>
      <c r="L9" s="7" t="s">
        <v>220</v>
      </c>
      <c r="M9" s="7" t="s">
        <v>128</v>
      </c>
      <c r="N9" s="7" t="s">
        <v>129</v>
      </c>
      <c r="O9" s="7" t="s">
        <v>129</v>
      </c>
      <c r="P9" s="7" t="s">
        <v>130</v>
      </c>
      <c r="Q9" s="7" t="s">
        <v>131</v>
      </c>
      <c r="R9" s="8">
        <v>419999.859276</v>
      </c>
      <c r="S9" s="8">
        <v>432600</v>
      </c>
      <c r="T9" s="8">
        <v>445578</v>
      </c>
      <c r="U9" s="8">
        <v>458945.34</v>
      </c>
      <c r="V9" s="8">
        <v>472713.70020000002</v>
      </c>
      <c r="W9" s="8"/>
    </row>
    <row r="10" spans="1:23" x14ac:dyDescent="0.25">
      <c r="A10" s="6" t="s">
        <v>121</v>
      </c>
      <c r="B10" s="6" t="s">
        <v>120</v>
      </c>
      <c r="C10" s="7" t="s">
        <v>126</v>
      </c>
      <c r="D10" s="7" t="s">
        <v>70</v>
      </c>
      <c r="E10" s="7" t="s">
        <v>71</v>
      </c>
      <c r="F10" s="7" t="s">
        <v>127</v>
      </c>
      <c r="G10" s="7" t="s">
        <v>73</v>
      </c>
      <c r="H10" s="7" t="s">
        <v>74</v>
      </c>
      <c r="I10" s="7" t="s">
        <v>75</v>
      </c>
      <c r="J10" s="7" t="s">
        <v>38</v>
      </c>
      <c r="K10" s="7" t="s">
        <v>231</v>
      </c>
      <c r="L10" s="7" t="s">
        <v>220</v>
      </c>
      <c r="M10" s="7" t="s">
        <v>128</v>
      </c>
      <c r="N10" s="7" t="s">
        <v>129</v>
      </c>
      <c r="O10" s="7" t="s">
        <v>129</v>
      </c>
      <c r="P10" s="7" t="s">
        <v>130</v>
      </c>
      <c r="Q10" s="7" t="s">
        <v>132</v>
      </c>
      <c r="R10" s="8">
        <v>3598189.2212544</v>
      </c>
      <c r="S10" s="8">
        <v>3708000</v>
      </c>
      <c r="T10" s="8">
        <v>3819240</v>
      </c>
      <c r="U10" s="8">
        <v>3933817.2</v>
      </c>
      <c r="V10" s="8">
        <v>4051831.7160000005</v>
      </c>
      <c r="W10" s="8"/>
    </row>
    <row r="11" spans="1:23" x14ac:dyDescent="0.25">
      <c r="A11" s="6" t="s">
        <v>122</v>
      </c>
      <c r="B11" s="6" t="s">
        <v>123</v>
      </c>
      <c r="C11" s="7" t="s">
        <v>133</v>
      </c>
      <c r="D11" s="7" t="s">
        <v>112</v>
      </c>
      <c r="E11" s="7" t="s">
        <v>71</v>
      </c>
      <c r="F11" s="7" t="s">
        <v>38</v>
      </c>
      <c r="G11" s="7" t="s">
        <v>73</v>
      </c>
      <c r="H11" s="7" t="s">
        <v>74</v>
      </c>
      <c r="I11" s="7" t="s">
        <v>75</v>
      </c>
      <c r="J11" s="7" t="s">
        <v>38</v>
      </c>
      <c r="K11" s="7" t="s">
        <v>230</v>
      </c>
      <c r="L11" s="7" t="s">
        <v>221</v>
      </c>
      <c r="M11" s="7" t="s">
        <v>128</v>
      </c>
      <c r="N11" s="7" t="s">
        <v>129</v>
      </c>
      <c r="O11" s="7" t="s">
        <v>129</v>
      </c>
      <c r="P11" s="7" t="s">
        <v>27</v>
      </c>
      <c r="Q11" s="7" t="s">
        <v>134</v>
      </c>
      <c r="R11" s="8">
        <v>999999.94838399999</v>
      </c>
      <c r="S11" s="8">
        <v>1545000</v>
      </c>
      <c r="T11" s="8">
        <v>1591350</v>
      </c>
      <c r="U11" s="8">
        <v>1639090.5</v>
      </c>
      <c r="V11" s="8">
        <v>1688263.2150000001</v>
      </c>
      <c r="W11" s="8"/>
    </row>
    <row r="12" spans="1:23" x14ac:dyDescent="0.25">
      <c r="A12" s="6" t="s">
        <v>124</v>
      </c>
      <c r="B12" s="6" t="s">
        <v>125</v>
      </c>
      <c r="C12" s="7" t="s">
        <v>135</v>
      </c>
      <c r="D12" s="7" t="s">
        <v>81</v>
      </c>
      <c r="E12" s="7" t="s">
        <v>71</v>
      </c>
      <c r="F12" s="7" t="s">
        <v>136</v>
      </c>
      <c r="G12" s="7" t="s">
        <v>73</v>
      </c>
      <c r="H12" s="7" t="s">
        <v>74</v>
      </c>
      <c r="I12" s="7" t="s">
        <v>75</v>
      </c>
      <c r="J12" s="7" t="s">
        <v>38</v>
      </c>
      <c r="K12" s="7" t="s">
        <v>231</v>
      </c>
      <c r="L12" s="7" t="s">
        <v>221</v>
      </c>
      <c r="M12" s="7" t="s">
        <v>128</v>
      </c>
      <c r="N12" s="7" t="s">
        <v>129</v>
      </c>
      <c r="O12" s="7" t="s">
        <v>129</v>
      </c>
      <c r="P12" s="7" t="s">
        <v>130</v>
      </c>
      <c r="Q12" s="7" t="s">
        <v>137</v>
      </c>
      <c r="R12" s="8">
        <v>1499999.9082348</v>
      </c>
      <c r="S12" s="8">
        <v>1545000</v>
      </c>
      <c r="T12" s="8">
        <v>1591350</v>
      </c>
      <c r="U12" s="8">
        <v>1639090.5</v>
      </c>
      <c r="V12" s="8">
        <v>1688263.2150000001</v>
      </c>
      <c r="W12" s="8"/>
    </row>
    <row r="13" spans="1:23" x14ac:dyDescent="0.25">
      <c r="A13" s="6" t="s">
        <v>138</v>
      </c>
      <c r="B13" s="6" t="s">
        <v>120</v>
      </c>
      <c r="C13" s="7" t="s">
        <v>126</v>
      </c>
      <c r="D13" s="7" t="s">
        <v>70</v>
      </c>
      <c r="E13" s="7" t="s">
        <v>71</v>
      </c>
      <c r="F13" s="7" t="s">
        <v>127</v>
      </c>
      <c r="G13" s="7" t="s">
        <v>73</v>
      </c>
      <c r="H13" s="7" t="s">
        <v>74</v>
      </c>
      <c r="I13" s="7" t="s">
        <v>75</v>
      </c>
      <c r="J13" s="7" t="s">
        <v>35</v>
      </c>
      <c r="K13" s="7" t="s">
        <v>230</v>
      </c>
      <c r="L13" s="7" t="s">
        <v>221</v>
      </c>
      <c r="M13" s="7" t="s">
        <v>128</v>
      </c>
      <c r="N13" s="7" t="s">
        <v>143</v>
      </c>
      <c r="O13" s="7" t="s">
        <v>144</v>
      </c>
      <c r="P13" s="7" t="s">
        <v>35</v>
      </c>
      <c r="Q13" s="7" t="s">
        <v>145</v>
      </c>
      <c r="R13" s="8">
        <v>298624.41910200001</v>
      </c>
      <c r="S13" s="13">
        <v>638600</v>
      </c>
      <c r="T13" s="13">
        <v>657758</v>
      </c>
      <c r="U13" s="13">
        <v>677490.74</v>
      </c>
      <c r="V13" s="13">
        <v>697815.46219999995</v>
      </c>
      <c r="W13" s="8"/>
    </row>
    <row r="14" spans="1:23" x14ac:dyDescent="0.25">
      <c r="A14" s="6" t="s">
        <v>139</v>
      </c>
      <c r="B14" s="6" t="s">
        <v>120</v>
      </c>
      <c r="C14" s="7" t="s">
        <v>126</v>
      </c>
      <c r="D14" s="7" t="s">
        <v>70</v>
      </c>
      <c r="E14" s="7" t="s">
        <v>71</v>
      </c>
      <c r="F14" s="7" t="s">
        <v>127</v>
      </c>
      <c r="G14" s="7" t="s">
        <v>73</v>
      </c>
      <c r="H14" s="7" t="s">
        <v>74</v>
      </c>
      <c r="I14" s="7" t="s">
        <v>75</v>
      </c>
      <c r="J14" s="7" t="s">
        <v>27</v>
      </c>
      <c r="K14" s="7" t="s">
        <v>230</v>
      </c>
      <c r="L14" s="7" t="s">
        <v>220</v>
      </c>
      <c r="M14" s="7" t="s">
        <v>128</v>
      </c>
      <c r="N14" s="7" t="s">
        <v>143</v>
      </c>
      <c r="O14" s="7" t="s">
        <v>146</v>
      </c>
      <c r="P14" s="7" t="s">
        <v>27</v>
      </c>
      <c r="Q14" s="7" t="s">
        <v>147</v>
      </c>
      <c r="R14" s="8">
        <v>499999.98640200001</v>
      </c>
      <c r="S14" s="8">
        <v>650000</v>
      </c>
      <c r="T14" s="8">
        <v>650000</v>
      </c>
      <c r="U14" s="8">
        <v>650000</v>
      </c>
      <c r="V14" s="8">
        <v>650000</v>
      </c>
      <c r="W14" s="8"/>
    </row>
    <row r="15" spans="1:23" x14ac:dyDescent="0.25">
      <c r="A15" s="6" t="s">
        <v>140</v>
      </c>
      <c r="B15" s="6" t="s">
        <v>120</v>
      </c>
      <c r="C15" s="7" t="s">
        <v>126</v>
      </c>
      <c r="D15" s="7" t="s">
        <v>70</v>
      </c>
      <c r="E15" s="7" t="s">
        <v>71</v>
      </c>
      <c r="F15" s="7" t="s">
        <v>127</v>
      </c>
      <c r="G15" s="7" t="s">
        <v>73</v>
      </c>
      <c r="H15" s="7" t="s">
        <v>148</v>
      </c>
      <c r="I15" s="7" t="s">
        <v>149</v>
      </c>
      <c r="J15" s="7" t="s">
        <v>150</v>
      </c>
      <c r="K15" s="7" t="s">
        <v>230</v>
      </c>
      <c r="L15" s="7" t="s">
        <v>220</v>
      </c>
      <c r="M15" s="7" t="s">
        <v>128</v>
      </c>
      <c r="N15" s="7" t="s">
        <v>143</v>
      </c>
      <c r="O15" s="7" t="s">
        <v>151</v>
      </c>
      <c r="P15" s="7" t="s">
        <v>34</v>
      </c>
      <c r="Q15" s="7" t="s">
        <v>152</v>
      </c>
      <c r="R15" s="8">
        <v>54829599.999999948</v>
      </c>
      <c r="S15" s="13">
        <v>55658300</v>
      </c>
      <c r="T15" s="13">
        <v>56448357.7394391</v>
      </c>
      <c r="U15" s="13">
        <v>57577325</v>
      </c>
      <c r="V15" s="13">
        <v>58706500</v>
      </c>
      <c r="W15" s="8"/>
    </row>
    <row r="16" spans="1:23" x14ac:dyDescent="0.25">
      <c r="A16" s="6" t="s">
        <v>141</v>
      </c>
      <c r="B16" s="6" t="s">
        <v>120</v>
      </c>
      <c r="C16" s="7" t="s">
        <v>126</v>
      </c>
      <c r="D16" s="7" t="s">
        <v>70</v>
      </c>
      <c r="E16" s="7" t="s">
        <v>71</v>
      </c>
      <c r="F16" s="7" t="s">
        <v>127</v>
      </c>
      <c r="G16" s="7" t="s">
        <v>73</v>
      </c>
      <c r="H16" s="7" t="s">
        <v>74</v>
      </c>
      <c r="I16" s="7" t="s">
        <v>75</v>
      </c>
      <c r="J16" s="7" t="s">
        <v>27</v>
      </c>
      <c r="K16" s="7" t="s">
        <v>230</v>
      </c>
      <c r="L16" s="7" t="s">
        <v>220</v>
      </c>
      <c r="M16" s="7" t="s">
        <v>128</v>
      </c>
      <c r="N16" s="7" t="s">
        <v>143</v>
      </c>
      <c r="O16" s="7" t="s">
        <v>151</v>
      </c>
      <c r="P16" s="7" t="s">
        <v>27</v>
      </c>
      <c r="Q16" s="7" t="s">
        <v>153</v>
      </c>
      <c r="R16" s="8">
        <v>3200015.0522183999</v>
      </c>
      <c r="S16" s="8">
        <v>4000000</v>
      </c>
      <c r="T16" s="8">
        <v>4000000</v>
      </c>
      <c r="U16" s="8">
        <v>4000000</v>
      </c>
      <c r="V16" s="8">
        <v>4000000</v>
      </c>
      <c r="W16" s="8"/>
    </row>
    <row r="17" spans="1:23" x14ac:dyDescent="0.25">
      <c r="A17" s="6" t="s">
        <v>142</v>
      </c>
      <c r="B17" s="6" t="s">
        <v>120</v>
      </c>
      <c r="C17" s="7" t="s">
        <v>126</v>
      </c>
      <c r="D17" s="7" t="s">
        <v>70</v>
      </c>
      <c r="E17" s="7" t="s">
        <v>71</v>
      </c>
      <c r="F17" s="7" t="s">
        <v>127</v>
      </c>
      <c r="G17" s="7" t="s">
        <v>73</v>
      </c>
      <c r="H17" s="7" t="s">
        <v>74</v>
      </c>
      <c r="I17" s="7" t="s">
        <v>75</v>
      </c>
      <c r="J17" s="7" t="s">
        <v>27</v>
      </c>
      <c r="K17" s="7" t="s">
        <v>230</v>
      </c>
      <c r="L17" s="7" t="s">
        <v>220</v>
      </c>
      <c r="M17" s="7" t="s">
        <v>128</v>
      </c>
      <c r="N17" s="7" t="s">
        <v>143</v>
      </c>
      <c r="O17" s="7" t="s">
        <v>151</v>
      </c>
      <c r="P17" s="7" t="s">
        <v>27</v>
      </c>
      <c r="Q17" s="7" t="s">
        <v>154</v>
      </c>
      <c r="R17" s="8">
        <v>1396732.3552920001</v>
      </c>
      <c r="S17" s="13">
        <v>1500000</v>
      </c>
      <c r="T17" s="13">
        <v>1500000</v>
      </c>
      <c r="U17" s="13">
        <v>1500000</v>
      </c>
      <c r="V17" s="13">
        <v>1500000</v>
      </c>
      <c r="W17" s="8"/>
    </row>
    <row r="18" spans="1:23" x14ac:dyDescent="0.25">
      <c r="A18" s="6" t="s">
        <v>155</v>
      </c>
      <c r="B18" s="6" t="s">
        <v>120</v>
      </c>
      <c r="C18" s="7" t="s">
        <v>126</v>
      </c>
      <c r="D18" s="7" t="s">
        <v>70</v>
      </c>
      <c r="E18" s="7" t="s">
        <v>71</v>
      </c>
      <c r="F18" s="7" t="s">
        <v>127</v>
      </c>
      <c r="G18" s="7" t="s">
        <v>73</v>
      </c>
      <c r="H18" s="7" t="s">
        <v>74</v>
      </c>
      <c r="I18" s="7" t="s">
        <v>75</v>
      </c>
      <c r="J18" s="7" t="s">
        <v>27</v>
      </c>
      <c r="K18" s="7" t="s">
        <v>230</v>
      </c>
      <c r="L18" s="7" t="s">
        <v>221</v>
      </c>
      <c r="M18" s="7" t="s">
        <v>128</v>
      </c>
      <c r="N18" s="7" t="s">
        <v>143</v>
      </c>
      <c r="O18" s="7" t="s">
        <v>157</v>
      </c>
      <c r="P18" s="7" t="s">
        <v>27</v>
      </c>
      <c r="Q18" s="7" t="s">
        <v>158</v>
      </c>
      <c r="R18" s="8">
        <v>299690.53161120001</v>
      </c>
      <c r="S18" s="13">
        <v>550000</v>
      </c>
      <c r="T18" s="13">
        <v>550000</v>
      </c>
      <c r="U18" s="13">
        <v>550000</v>
      </c>
      <c r="V18" s="13">
        <v>550000</v>
      </c>
      <c r="W18" s="8"/>
    </row>
    <row r="19" spans="1:23" x14ac:dyDescent="0.25">
      <c r="A19" s="6" t="s">
        <v>156</v>
      </c>
      <c r="B19" s="6" t="s">
        <v>120</v>
      </c>
      <c r="C19" s="7" t="s">
        <v>126</v>
      </c>
      <c r="D19" s="7" t="s">
        <v>70</v>
      </c>
      <c r="E19" s="7" t="s">
        <v>71</v>
      </c>
      <c r="F19" s="7" t="s">
        <v>127</v>
      </c>
      <c r="G19" s="7" t="s">
        <v>73</v>
      </c>
      <c r="H19" s="7" t="s">
        <v>74</v>
      </c>
      <c r="I19" s="7" t="s">
        <v>75</v>
      </c>
      <c r="J19" s="7" t="s">
        <v>27</v>
      </c>
      <c r="K19" s="7" t="s">
        <v>230</v>
      </c>
      <c r="L19" s="7" t="s">
        <v>220</v>
      </c>
      <c r="M19" s="7" t="s">
        <v>128</v>
      </c>
      <c r="N19" s="7" t="s">
        <v>143</v>
      </c>
      <c r="O19" s="7" t="s">
        <v>157</v>
      </c>
      <c r="P19" s="7" t="s">
        <v>27</v>
      </c>
      <c r="Q19" s="7" t="s">
        <v>159</v>
      </c>
      <c r="R19" s="8">
        <v>1198211.7504384001</v>
      </c>
      <c r="S19" s="13">
        <v>2800000</v>
      </c>
      <c r="T19" s="13">
        <v>2800000</v>
      </c>
      <c r="U19" s="13">
        <v>2800000</v>
      </c>
      <c r="V19" s="13">
        <v>2800000</v>
      </c>
      <c r="W19" s="8"/>
    </row>
    <row r="20" spans="1:23" x14ac:dyDescent="0.25">
      <c r="A20" s="6" t="s">
        <v>160</v>
      </c>
      <c r="B20" s="6" t="s">
        <v>120</v>
      </c>
      <c r="C20" s="7" t="s">
        <v>126</v>
      </c>
      <c r="D20" s="7" t="s">
        <v>70</v>
      </c>
      <c r="E20" s="7" t="s">
        <v>71</v>
      </c>
      <c r="F20" s="7" t="s">
        <v>127</v>
      </c>
      <c r="G20" s="7" t="s">
        <v>73</v>
      </c>
      <c r="H20" s="7" t="s">
        <v>74</v>
      </c>
      <c r="I20" s="7" t="s">
        <v>75</v>
      </c>
      <c r="J20" s="7" t="s">
        <v>27</v>
      </c>
      <c r="K20" s="7" t="s">
        <v>230</v>
      </c>
      <c r="L20" s="7" t="s">
        <v>221</v>
      </c>
      <c r="M20" s="7" t="s">
        <v>128</v>
      </c>
      <c r="N20" s="7" t="s">
        <v>143</v>
      </c>
      <c r="O20" s="7" t="s">
        <v>168</v>
      </c>
      <c r="P20" s="7" t="s">
        <v>27</v>
      </c>
      <c r="Q20" s="7" t="s">
        <v>169</v>
      </c>
      <c r="R20" s="8">
        <v>2997851.6117135999</v>
      </c>
      <c r="S20" s="13">
        <v>3500000</v>
      </c>
      <c r="T20" s="13">
        <v>3500000</v>
      </c>
      <c r="U20" s="13">
        <v>3500000</v>
      </c>
      <c r="V20" s="13">
        <v>3500000</v>
      </c>
      <c r="W20" s="8"/>
    </row>
    <row r="21" spans="1:23" x14ac:dyDescent="0.25">
      <c r="A21" s="5" t="s">
        <v>161</v>
      </c>
      <c r="B21" s="6" t="s">
        <v>66</v>
      </c>
      <c r="C21" s="7" t="s">
        <v>69</v>
      </c>
      <c r="D21" s="7" t="s">
        <v>70</v>
      </c>
      <c r="E21" s="7" t="s">
        <v>71</v>
      </c>
      <c r="F21" s="7" t="s">
        <v>72</v>
      </c>
      <c r="G21" s="7" t="s">
        <v>73</v>
      </c>
      <c r="H21" s="7" t="s">
        <v>74</v>
      </c>
      <c r="I21" s="7" t="s">
        <v>75</v>
      </c>
      <c r="J21" s="7" t="s">
        <v>35</v>
      </c>
      <c r="K21" s="7" t="s">
        <v>230</v>
      </c>
      <c r="L21" s="7" t="s">
        <v>221</v>
      </c>
      <c r="M21" s="7" t="s">
        <v>128</v>
      </c>
      <c r="N21" s="7" t="s">
        <v>143</v>
      </c>
      <c r="O21" s="7" t="s">
        <v>168</v>
      </c>
      <c r="P21" s="7" t="s">
        <v>35</v>
      </c>
      <c r="Q21" s="7" t="s">
        <v>170</v>
      </c>
      <c r="R21" s="8">
        <v>3600000</v>
      </c>
      <c r="S21" s="8">
        <v>3708000</v>
      </c>
      <c r="T21" s="8">
        <v>3800000</v>
      </c>
      <c r="U21" s="8">
        <v>3900000</v>
      </c>
      <c r="V21" s="8">
        <v>4000000</v>
      </c>
      <c r="W21" s="8"/>
    </row>
    <row r="22" spans="1:23" x14ac:dyDescent="0.25">
      <c r="A22" s="6" t="s">
        <v>162</v>
      </c>
      <c r="B22" s="6" t="s">
        <v>68</v>
      </c>
      <c r="C22" s="7" t="s">
        <v>80</v>
      </c>
      <c r="D22" s="7" t="s">
        <v>81</v>
      </c>
      <c r="E22" s="7" t="s">
        <v>71</v>
      </c>
      <c r="F22" s="7" t="s">
        <v>37</v>
      </c>
      <c r="G22" s="7" t="s">
        <v>73</v>
      </c>
      <c r="H22" s="7" t="s">
        <v>74</v>
      </c>
      <c r="I22" s="7" t="s">
        <v>75</v>
      </c>
      <c r="J22" s="7" t="s">
        <v>37</v>
      </c>
      <c r="K22" s="7" t="s">
        <v>230</v>
      </c>
      <c r="L22" s="7" t="s">
        <v>220</v>
      </c>
      <c r="M22" s="7" t="s">
        <v>128</v>
      </c>
      <c r="N22" s="7" t="s">
        <v>143</v>
      </c>
      <c r="O22" s="7" t="s">
        <v>168</v>
      </c>
      <c r="P22" s="7" t="s">
        <v>27</v>
      </c>
      <c r="Q22" s="7" t="s">
        <v>171</v>
      </c>
      <c r="R22" s="8">
        <v>230000</v>
      </c>
      <c r="S22" s="8">
        <v>236900</v>
      </c>
      <c r="T22" s="8">
        <v>244007</v>
      </c>
      <c r="U22" s="8">
        <v>251327.21000000002</v>
      </c>
      <c r="V22" s="8">
        <v>258867.02630000003</v>
      </c>
      <c r="W22" s="8"/>
    </row>
    <row r="23" spans="1:23" x14ac:dyDescent="0.25">
      <c r="A23" s="5" t="s">
        <v>163</v>
      </c>
      <c r="B23" s="6" t="s">
        <v>66</v>
      </c>
      <c r="C23" s="7" t="s">
        <v>69</v>
      </c>
      <c r="D23" s="7" t="s">
        <v>70</v>
      </c>
      <c r="E23" s="7" t="s">
        <v>71</v>
      </c>
      <c r="F23" s="7" t="s">
        <v>72</v>
      </c>
      <c r="G23" s="7" t="s">
        <v>73</v>
      </c>
      <c r="H23" s="7" t="s">
        <v>74</v>
      </c>
      <c r="I23" s="7" t="s">
        <v>75</v>
      </c>
      <c r="J23" s="7" t="s">
        <v>35</v>
      </c>
      <c r="K23" s="7" t="s">
        <v>230</v>
      </c>
      <c r="L23" s="7" t="s">
        <v>221</v>
      </c>
      <c r="M23" s="7" t="s">
        <v>128</v>
      </c>
      <c r="N23" s="7" t="s">
        <v>143</v>
      </c>
      <c r="O23" s="7" t="s">
        <v>168</v>
      </c>
      <c r="P23" s="7" t="s">
        <v>35</v>
      </c>
      <c r="Q23" s="7" t="s">
        <v>172</v>
      </c>
      <c r="R23" s="8">
        <v>400000</v>
      </c>
      <c r="S23" s="8">
        <v>412000</v>
      </c>
      <c r="T23" s="8">
        <v>424000</v>
      </c>
      <c r="U23" s="8">
        <v>437000</v>
      </c>
      <c r="V23" s="8">
        <v>450000</v>
      </c>
      <c r="W23" s="8"/>
    </row>
    <row r="24" spans="1:23" x14ac:dyDescent="0.25">
      <c r="A24" s="6" t="s">
        <v>164</v>
      </c>
      <c r="B24" s="6" t="s">
        <v>120</v>
      </c>
      <c r="C24" s="7" t="s">
        <v>126</v>
      </c>
      <c r="D24" s="7" t="s">
        <v>70</v>
      </c>
      <c r="E24" s="7" t="s">
        <v>71</v>
      </c>
      <c r="F24" s="7" t="s">
        <v>127</v>
      </c>
      <c r="G24" s="7" t="s">
        <v>73</v>
      </c>
      <c r="H24" s="7" t="s">
        <v>74</v>
      </c>
      <c r="I24" s="7" t="s">
        <v>75</v>
      </c>
      <c r="J24" s="7" t="s">
        <v>27</v>
      </c>
      <c r="K24" s="7" t="s">
        <v>230</v>
      </c>
      <c r="L24" s="7" t="s">
        <v>220</v>
      </c>
      <c r="M24" s="7" t="s">
        <v>128</v>
      </c>
      <c r="N24" s="7" t="s">
        <v>143</v>
      </c>
      <c r="O24" s="7" t="s">
        <v>168</v>
      </c>
      <c r="P24" s="7" t="s">
        <v>27</v>
      </c>
      <c r="Q24" s="7" t="s">
        <v>173</v>
      </c>
      <c r="R24" s="8">
        <v>2998280.4938687999</v>
      </c>
      <c r="S24" s="13">
        <v>4400000</v>
      </c>
      <c r="T24" s="13">
        <v>4400000</v>
      </c>
      <c r="U24" s="13">
        <v>4400000</v>
      </c>
      <c r="V24" s="13">
        <v>4400000</v>
      </c>
      <c r="W24" s="8"/>
    </row>
    <row r="25" spans="1:23" x14ac:dyDescent="0.25">
      <c r="A25" s="6" t="s">
        <v>165</v>
      </c>
      <c r="B25" s="6" t="s">
        <v>120</v>
      </c>
      <c r="C25" s="7" t="s">
        <v>126</v>
      </c>
      <c r="D25" s="7" t="s">
        <v>70</v>
      </c>
      <c r="E25" s="7" t="s">
        <v>71</v>
      </c>
      <c r="F25" s="7" t="s">
        <v>127</v>
      </c>
      <c r="G25" s="7" t="s">
        <v>73</v>
      </c>
      <c r="H25" s="7" t="s">
        <v>74</v>
      </c>
      <c r="I25" s="7" t="s">
        <v>75</v>
      </c>
      <c r="J25" s="7" t="s">
        <v>27</v>
      </c>
      <c r="K25" s="7" t="s">
        <v>230</v>
      </c>
      <c r="L25" s="7" t="s">
        <v>220</v>
      </c>
      <c r="M25" s="7" t="s">
        <v>128</v>
      </c>
      <c r="N25" s="7" t="s">
        <v>143</v>
      </c>
      <c r="O25" s="7" t="s">
        <v>168</v>
      </c>
      <c r="P25" s="7" t="s">
        <v>32</v>
      </c>
      <c r="Q25" s="7" t="s">
        <v>174</v>
      </c>
      <c r="R25" s="8">
        <v>5000000</v>
      </c>
      <c r="S25" s="8">
        <v>5000000</v>
      </c>
      <c r="T25" s="8">
        <v>5000000</v>
      </c>
      <c r="U25" s="8">
        <v>5000000</v>
      </c>
      <c r="V25" s="8">
        <v>5000000</v>
      </c>
      <c r="W25" s="8"/>
    </row>
    <row r="26" spans="1:23" x14ac:dyDescent="0.25">
      <c r="A26" s="6" t="s">
        <v>166</v>
      </c>
      <c r="B26" s="6" t="s">
        <v>167</v>
      </c>
      <c r="C26" s="7" t="s">
        <v>175</v>
      </c>
      <c r="D26" s="7" t="s">
        <v>81</v>
      </c>
      <c r="E26" s="7" t="s">
        <v>71</v>
      </c>
      <c r="F26" s="7" t="s">
        <v>176</v>
      </c>
      <c r="G26" s="7" t="s">
        <v>73</v>
      </c>
      <c r="H26" s="7" t="s">
        <v>74</v>
      </c>
      <c r="I26" s="7" t="s">
        <v>75</v>
      </c>
      <c r="J26" s="7" t="s">
        <v>27</v>
      </c>
      <c r="K26" s="7" t="s">
        <v>230</v>
      </c>
      <c r="L26" s="7" t="s">
        <v>220</v>
      </c>
      <c r="M26" s="7" t="s">
        <v>128</v>
      </c>
      <c r="N26" s="7" t="s">
        <v>143</v>
      </c>
      <c r="O26" s="7" t="s">
        <v>177</v>
      </c>
      <c r="P26" s="7" t="s">
        <v>27</v>
      </c>
      <c r="Q26" s="7" t="s">
        <v>178</v>
      </c>
      <c r="R26" s="8">
        <v>180000.01180800001</v>
      </c>
      <c r="S26" s="8">
        <v>185400</v>
      </c>
      <c r="T26" s="8">
        <v>190962</v>
      </c>
      <c r="U26" s="8">
        <v>196690.86000000002</v>
      </c>
      <c r="V26" s="8">
        <v>202591.58580000003</v>
      </c>
      <c r="W26" s="8"/>
    </row>
    <row r="27" spans="1:23" x14ac:dyDescent="0.25">
      <c r="A27" s="6" t="s">
        <v>179</v>
      </c>
      <c r="B27" s="6" t="s">
        <v>167</v>
      </c>
      <c r="C27" s="7" t="s">
        <v>175</v>
      </c>
      <c r="D27" s="7" t="s">
        <v>81</v>
      </c>
      <c r="E27" s="7" t="s">
        <v>71</v>
      </c>
      <c r="F27" s="7" t="s">
        <v>176</v>
      </c>
      <c r="G27" s="7" t="s">
        <v>73</v>
      </c>
      <c r="H27" s="7" t="s">
        <v>74</v>
      </c>
      <c r="I27" s="7" t="s">
        <v>75</v>
      </c>
      <c r="J27" s="7" t="s">
        <v>29</v>
      </c>
      <c r="K27" s="7" t="s">
        <v>231</v>
      </c>
      <c r="L27" s="7" t="s">
        <v>221</v>
      </c>
      <c r="M27" s="7" t="s">
        <v>128</v>
      </c>
      <c r="N27" s="7" t="s">
        <v>187</v>
      </c>
      <c r="O27" s="7" t="s">
        <v>188</v>
      </c>
      <c r="P27" s="7" t="s">
        <v>189</v>
      </c>
      <c r="Q27" s="7" t="s">
        <v>190</v>
      </c>
      <c r="R27" s="8">
        <v>3766264.8683392</v>
      </c>
      <c r="S27" s="8">
        <v>3879312.8143893802</v>
      </c>
      <c r="T27" s="8">
        <v>3995752.1988210599</v>
      </c>
      <c r="U27" s="8">
        <v>4115684.7647856898</v>
      </c>
      <c r="V27" s="8">
        <v>4239215.3077292601</v>
      </c>
      <c r="W27" s="8"/>
    </row>
    <row r="28" spans="1:23" x14ac:dyDescent="0.25">
      <c r="A28" s="6" t="s">
        <v>180</v>
      </c>
      <c r="B28" s="6" t="s">
        <v>167</v>
      </c>
      <c r="C28" s="7" t="s">
        <v>175</v>
      </c>
      <c r="D28" s="7" t="s">
        <v>81</v>
      </c>
      <c r="E28" s="7" t="s">
        <v>71</v>
      </c>
      <c r="F28" s="7" t="s">
        <v>176</v>
      </c>
      <c r="G28" s="7" t="s">
        <v>73</v>
      </c>
      <c r="H28" s="7" t="s">
        <v>74</v>
      </c>
      <c r="I28" s="7" t="s">
        <v>75</v>
      </c>
      <c r="J28" s="7" t="s">
        <v>29</v>
      </c>
      <c r="K28" s="7" t="s">
        <v>231</v>
      </c>
      <c r="L28" s="7" t="s">
        <v>220</v>
      </c>
      <c r="M28" s="7" t="s">
        <v>128</v>
      </c>
      <c r="N28" s="7" t="s">
        <v>187</v>
      </c>
      <c r="O28" s="7" t="s">
        <v>188</v>
      </c>
      <c r="P28" s="7" t="s">
        <v>189</v>
      </c>
      <c r="Q28" s="7" t="s">
        <v>191</v>
      </c>
      <c r="R28" s="8">
        <v>1031735.0172108</v>
      </c>
      <c r="S28" s="8">
        <v>1062687.0677271241</v>
      </c>
      <c r="T28" s="8">
        <v>1094567.6797589378</v>
      </c>
      <c r="U28" s="8">
        <v>1127404.7101517059</v>
      </c>
      <c r="V28" s="8">
        <v>1161226.851456257</v>
      </c>
      <c r="W28" s="8"/>
    </row>
    <row r="29" spans="1:23" x14ac:dyDescent="0.25">
      <c r="A29" s="6" t="s">
        <v>181</v>
      </c>
      <c r="B29" s="6" t="s">
        <v>167</v>
      </c>
      <c r="C29" s="7" t="s">
        <v>175</v>
      </c>
      <c r="D29" s="7" t="s">
        <v>81</v>
      </c>
      <c r="E29" s="7" t="s">
        <v>71</v>
      </c>
      <c r="F29" s="7" t="s">
        <v>176</v>
      </c>
      <c r="G29" s="7" t="s">
        <v>73</v>
      </c>
      <c r="H29" s="7" t="s">
        <v>74</v>
      </c>
      <c r="I29" s="7" t="s">
        <v>75</v>
      </c>
      <c r="J29" s="7" t="s">
        <v>29</v>
      </c>
      <c r="K29" s="7" t="s">
        <v>231</v>
      </c>
      <c r="L29" s="7" t="s">
        <v>221</v>
      </c>
      <c r="M29" s="7" t="s">
        <v>128</v>
      </c>
      <c r="N29" s="7" t="s">
        <v>187</v>
      </c>
      <c r="O29" s="7" t="s">
        <v>188</v>
      </c>
      <c r="P29" s="7" t="s">
        <v>189</v>
      </c>
      <c r="Q29" s="7" t="s">
        <v>192</v>
      </c>
      <c r="R29" s="11">
        <v>2037911</v>
      </c>
      <c r="S29" s="11">
        <v>2099048.33</v>
      </c>
      <c r="T29" s="11">
        <v>2162019.7799</v>
      </c>
      <c r="U29" s="11">
        <v>2226880.3732969998</v>
      </c>
      <c r="V29" s="11">
        <v>2293686.7844959097</v>
      </c>
      <c r="W29" s="8"/>
    </row>
    <row r="30" spans="1:23" x14ac:dyDescent="0.25">
      <c r="A30" s="6" t="s">
        <v>182</v>
      </c>
      <c r="B30" s="6" t="s">
        <v>167</v>
      </c>
      <c r="C30" s="7" t="s">
        <v>175</v>
      </c>
      <c r="D30" s="7" t="s">
        <v>81</v>
      </c>
      <c r="E30" s="7" t="s">
        <v>71</v>
      </c>
      <c r="F30" s="7" t="s">
        <v>176</v>
      </c>
      <c r="G30" s="7" t="s">
        <v>73</v>
      </c>
      <c r="H30" s="7" t="s">
        <v>74</v>
      </c>
      <c r="I30" s="7" t="s">
        <v>75</v>
      </c>
      <c r="J30" s="7" t="s">
        <v>29</v>
      </c>
      <c r="K30" s="7" t="s">
        <v>233</v>
      </c>
      <c r="L30" s="7" t="s">
        <v>220</v>
      </c>
      <c r="M30" s="7" t="s">
        <v>128</v>
      </c>
      <c r="N30" s="7" t="s">
        <v>187</v>
      </c>
      <c r="O30" s="7" t="s">
        <v>188</v>
      </c>
      <c r="P30" s="7" t="s">
        <v>39</v>
      </c>
      <c r="Q30" s="7" t="s">
        <v>193</v>
      </c>
      <c r="R30" s="8">
        <v>6840000</v>
      </c>
      <c r="S30" s="8">
        <v>9363600</v>
      </c>
      <c r="T30" s="8">
        <v>9560000</v>
      </c>
      <c r="U30" s="8">
        <v>9741889</v>
      </c>
      <c r="V30" s="8">
        <v>9741889</v>
      </c>
      <c r="W30" s="8"/>
    </row>
    <row r="31" spans="1:23" x14ac:dyDescent="0.25">
      <c r="A31" s="6" t="s">
        <v>183</v>
      </c>
      <c r="B31" s="6" t="s">
        <v>167</v>
      </c>
      <c r="C31" s="7" t="s">
        <v>175</v>
      </c>
      <c r="D31" s="7" t="s">
        <v>81</v>
      </c>
      <c r="E31" s="7" t="s">
        <v>71</v>
      </c>
      <c r="F31" s="7" t="s">
        <v>176</v>
      </c>
      <c r="G31" s="7" t="s">
        <v>73</v>
      </c>
      <c r="H31" s="7" t="s">
        <v>74</v>
      </c>
      <c r="I31" s="7" t="s">
        <v>75</v>
      </c>
      <c r="J31" s="7" t="s">
        <v>29</v>
      </c>
      <c r="K31" s="7" t="s">
        <v>230</v>
      </c>
      <c r="L31" s="7" t="s">
        <v>221</v>
      </c>
      <c r="M31" s="7" t="s">
        <v>128</v>
      </c>
      <c r="N31" s="7" t="s">
        <v>187</v>
      </c>
      <c r="O31" s="7" t="s">
        <v>188</v>
      </c>
      <c r="P31" s="7" t="s">
        <v>33</v>
      </c>
      <c r="Q31" s="7" t="s">
        <v>194</v>
      </c>
      <c r="R31" s="11">
        <v>300000</v>
      </c>
      <c r="S31" s="11">
        <v>309000</v>
      </c>
      <c r="T31" s="11">
        <v>318270</v>
      </c>
      <c r="U31" s="11">
        <v>327818.10000000003</v>
      </c>
      <c r="V31" s="11">
        <v>337652.64300000004</v>
      </c>
      <c r="W31" s="8"/>
    </row>
    <row r="32" spans="1:23" x14ac:dyDescent="0.25">
      <c r="A32" s="6" t="s">
        <v>184</v>
      </c>
      <c r="B32" s="6" t="s">
        <v>167</v>
      </c>
      <c r="C32" s="7" t="s">
        <v>175</v>
      </c>
      <c r="D32" s="7" t="s">
        <v>81</v>
      </c>
      <c r="E32" s="7" t="s">
        <v>71</v>
      </c>
      <c r="F32" s="7" t="s">
        <v>176</v>
      </c>
      <c r="G32" s="7" t="s">
        <v>73</v>
      </c>
      <c r="H32" s="7" t="s">
        <v>74</v>
      </c>
      <c r="I32" s="7" t="s">
        <v>75</v>
      </c>
      <c r="J32" s="7" t="s">
        <v>29</v>
      </c>
      <c r="K32" s="7" t="s">
        <v>230</v>
      </c>
      <c r="L32" s="7" t="s">
        <v>220</v>
      </c>
      <c r="M32" s="7" t="s">
        <v>128</v>
      </c>
      <c r="N32" s="7" t="s">
        <v>187</v>
      </c>
      <c r="O32" s="7" t="s">
        <v>188</v>
      </c>
      <c r="P32" s="7" t="s">
        <v>33</v>
      </c>
      <c r="Q32" s="7" t="s">
        <v>195</v>
      </c>
      <c r="R32" s="8">
        <v>150000</v>
      </c>
      <c r="S32" s="8">
        <v>154500</v>
      </c>
      <c r="T32" s="8">
        <v>159135</v>
      </c>
      <c r="U32" s="8">
        <v>163909.05000000002</v>
      </c>
      <c r="V32" s="8">
        <v>168826.32150000002</v>
      </c>
      <c r="W32" s="8"/>
    </row>
    <row r="33" spans="1:40" x14ac:dyDescent="0.25">
      <c r="A33" s="6" t="s">
        <v>185</v>
      </c>
      <c r="B33" s="6" t="s">
        <v>167</v>
      </c>
      <c r="C33" s="7" t="s">
        <v>175</v>
      </c>
      <c r="D33" s="7" t="s">
        <v>81</v>
      </c>
      <c r="E33" s="7" t="s">
        <v>71</v>
      </c>
      <c r="F33" s="7" t="s">
        <v>176</v>
      </c>
      <c r="G33" s="7" t="s">
        <v>73</v>
      </c>
      <c r="H33" s="7" t="s">
        <v>74</v>
      </c>
      <c r="I33" s="7" t="s">
        <v>75</v>
      </c>
      <c r="J33" s="7" t="s">
        <v>29</v>
      </c>
      <c r="K33" s="7" t="s">
        <v>231</v>
      </c>
      <c r="L33" s="7" t="s">
        <v>221</v>
      </c>
      <c r="M33" s="7" t="s">
        <v>128</v>
      </c>
      <c r="N33" s="7" t="s">
        <v>187</v>
      </c>
      <c r="O33" s="7" t="s">
        <v>188</v>
      </c>
      <c r="P33" s="7" t="s">
        <v>189</v>
      </c>
      <c r="Q33" s="7" t="s">
        <v>196</v>
      </c>
      <c r="R33" s="11">
        <v>150000</v>
      </c>
      <c r="S33" s="11">
        <v>154500</v>
      </c>
      <c r="T33" s="11">
        <v>159135</v>
      </c>
      <c r="U33" s="11">
        <v>163909.05000000002</v>
      </c>
      <c r="V33" s="11">
        <v>168826.32150000002</v>
      </c>
      <c r="W33" s="8"/>
    </row>
    <row r="34" spans="1:40" x14ac:dyDescent="0.25">
      <c r="A34" s="6" t="s">
        <v>186</v>
      </c>
      <c r="B34" s="6" t="s">
        <v>167</v>
      </c>
      <c r="C34" s="7" t="s">
        <v>175</v>
      </c>
      <c r="D34" s="7" t="s">
        <v>81</v>
      </c>
      <c r="E34" s="7" t="s">
        <v>71</v>
      </c>
      <c r="F34" s="7" t="s">
        <v>176</v>
      </c>
      <c r="G34" s="7" t="s">
        <v>73</v>
      </c>
      <c r="H34" s="7" t="s">
        <v>74</v>
      </c>
      <c r="I34" s="7" t="s">
        <v>75</v>
      </c>
      <c r="J34" s="7" t="s">
        <v>29</v>
      </c>
      <c r="K34" s="7" t="s">
        <v>231</v>
      </c>
      <c r="L34" s="7" t="s">
        <v>220</v>
      </c>
      <c r="M34" s="7" t="s">
        <v>128</v>
      </c>
      <c r="N34" s="7" t="s">
        <v>187</v>
      </c>
      <c r="O34" s="7" t="s">
        <v>188</v>
      </c>
      <c r="P34" s="7" t="s">
        <v>189</v>
      </c>
      <c r="Q34" s="7" t="s">
        <v>197</v>
      </c>
      <c r="R34" s="8">
        <v>1200000</v>
      </c>
      <c r="S34" s="8">
        <v>1236000</v>
      </c>
      <c r="T34" s="8">
        <v>1273080</v>
      </c>
      <c r="U34" s="8">
        <v>1311272.4000000001</v>
      </c>
      <c r="V34" s="8">
        <v>1350610.5720000002</v>
      </c>
      <c r="W34" s="8"/>
    </row>
    <row r="35" spans="1:40" x14ac:dyDescent="0.25">
      <c r="A35" s="6" t="s">
        <v>198</v>
      </c>
      <c r="B35" s="6" t="s">
        <v>120</v>
      </c>
      <c r="C35" s="7" t="s">
        <v>126</v>
      </c>
      <c r="D35" s="7" t="s">
        <v>70</v>
      </c>
      <c r="E35" s="7" t="s">
        <v>71</v>
      </c>
      <c r="F35" s="7" t="s">
        <v>127</v>
      </c>
      <c r="G35" s="7" t="s">
        <v>73</v>
      </c>
      <c r="H35" s="7" t="s">
        <v>74</v>
      </c>
      <c r="I35" s="7" t="s">
        <v>75</v>
      </c>
      <c r="J35" s="7" t="s">
        <v>202</v>
      </c>
      <c r="K35" s="7" t="s">
        <v>233</v>
      </c>
      <c r="L35" s="7" t="s">
        <v>220</v>
      </c>
      <c r="M35" s="7" t="s">
        <v>128</v>
      </c>
      <c r="N35" s="7" t="s">
        <v>203</v>
      </c>
      <c r="O35" s="7" t="s">
        <v>203</v>
      </c>
      <c r="P35" s="7" t="s">
        <v>28</v>
      </c>
      <c r="Q35" s="7" t="s">
        <v>204</v>
      </c>
      <c r="R35" s="8">
        <v>30000</v>
      </c>
      <c r="S35" s="8">
        <v>30000</v>
      </c>
      <c r="T35" s="8">
        <v>30000</v>
      </c>
      <c r="U35" s="8">
        <v>30000</v>
      </c>
      <c r="V35" s="8">
        <v>30600</v>
      </c>
      <c r="W35" s="8"/>
    </row>
    <row r="36" spans="1:40" x14ac:dyDescent="0.25">
      <c r="A36" s="5" t="s">
        <v>199</v>
      </c>
      <c r="B36" s="6" t="s">
        <v>66</v>
      </c>
      <c r="C36" s="7" t="s">
        <v>69</v>
      </c>
      <c r="D36" s="7" t="s">
        <v>70</v>
      </c>
      <c r="E36" s="7" t="s">
        <v>71</v>
      </c>
      <c r="F36" s="7" t="s">
        <v>72</v>
      </c>
      <c r="G36" s="7" t="s">
        <v>73</v>
      </c>
      <c r="H36" s="7" t="s">
        <v>74</v>
      </c>
      <c r="I36" s="7" t="s">
        <v>75</v>
      </c>
      <c r="J36" s="7" t="s">
        <v>205</v>
      </c>
      <c r="K36" s="7" t="s">
        <v>231</v>
      </c>
      <c r="L36" s="7" t="s">
        <v>221</v>
      </c>
      <c r="M36" s="7" t="s">
        <v>128</v>
      </c>
      <c r="N36" s="7" t="s">
        <v>203</v>
      </c>
      <c r="O36" s="7" t="s">
        <v>203</v>
      </c>
      <c r="P36" s="7" t="s">
        <v>35</v>
      </c>
      <c r="Q36" s="7" t="s">
        <v>206</v>
      </c>
      <c r="R36" s="8">
        <v>200000</v>
      </c>
      <c r="S36" s="8">
        <v>200000</v>
      </c>
      <c r="T36" s="8">
        <v>200000</v>
      </c>
      <c r="U36" s="8">
        <v>200000</v>
      </c>
      <c r="V36" s="8">
        <v>200000</v>
      </c>
      <c r="W36" s="8"/>
    </row>
    <row r="37" spans="1:40" x14ac:dyDescent="0.25">
      <c r="A37" s="5" t="s">
        <v>200</v>
      </c>
      <c r="B37" s="6" t="s">
        <v>66</v>
      </c>
      <c r="C37" s="7" t="s">
        <v>69</v>
      </c>
      <c r="D37" s="7" t="s">
        <v>70</v>
      </c>
      <c r="E37" s="7" t="s">
        <v>71</v>
      </c>
      <c r="F37" s="7" t="s">
        <v>72</v>
      </c>
      <c r="G37" s="7" t="s">
        <v>73</v>
      </c>
      <c r="H37" s="7" t="s">
        <v>74</v>
      </c>
      <c r="I37" s="7" t="s">
        <v>75</v>
      </c>
      <c r="J37" s="7" t="s">
        <v>205</v>
      </c>
      <c r="K37" s="7" t="s">
        <v>233</v>
      </c>
      <c r="L37" s="7" t="s">
        <v>221</v>
      </c>
      <c r="M37" s="7" t="s">
        <v>128</v>
      </c>
      <c r="N37" s="7" t="s">
        <v>203</v>
      </c>
      <c r="O37" s="7" t="s">
        <v>203</v>
      </c>
      <c r="P37" s="7" t="s">
        <v>38</v>
      </c>
      <c r="Q37" s="7" t="s">
        <v>207</v>
      </c>
      <c r="R37" s="8">
        <v>3000000</v>
      </c>
      <c r="S37" s="8">
        <v>3000000</v>
      </c>
      <c r="T37" s="8">
        <v>3000000</v>
      </c>
      <c r="U37" s="8">
        <v>3000000</v>
      </c>
      <c r="V37" s="8">
        <v>3000000</v>
      </c>
      <c r="W37" s="8"/>
    </row>
    <row r="38" spans="1:40" x14ac:dyDescent="0.25">
      <c r="A38" s="6" t="s">
        <v>201</v>
      </c>
      <c r="B38" s="6" t="s">
        <v>120</v>
      </c>
      <c r="C38" s="7" t="s">
        <v>126</v>
      </c>
      <c r="D38" s="7" t="s">
        <v>70</v>
      </c>
      <c r="E38" s="7" t="s">
        <v>71</v>
      </c>
      <c r="F38" s="7" t="s">
        <v>127</v>
      </c>
      <c r="G38" s="7" t="s">
        <v>73</v>
      </c>
      <c r="H38" s="7" t="s">
        <v>74</v>
      </c>
      <c r="I38" s="7" t="s">
        <v>75</v>
      </c>
      <c r="J38" s="7" t="s">
        <v>205</v>
      </c>
      <c r="K38" s="7" t="s">
        <v>233</v>
      </c>
      <c r="L38" s="7" t="s">
        <v>221</v>
      </c>
      <c r="M38" s="7" t="s">
        <v>128</v>
      </c>
      <c r="N38" s="7" t="s">
        <v>203</v>
      </c>
      <c r="O38" s="7" t="s">
        <v>203</v>
      </c>
      <c r="P38" s="7" t="s">
        <v>38</v>
      </c>
      <c r="Q38" s="7" t="s">
        <v>208</v>
      </c>
      <c r="R38" s="8">
        <v>4502399.0385887995</v>
      </c>
      <c r="S38" s="13">
        <v>9000000</v>
      </c>
      <c r="T38" s="13">
        <v>9000000</v>
      </c>
      <c r="U38" s="13">
        <v>9000000</v>
      </c>
      <c r="V38" s="13">
        <v>9000000</v>
      </c>
      <c r="W38" s="8"/>
    </row>
    <row r="39" spans="1:40" x14ac:dyDescent="0.25">
      <c r="A39" s="6" t="s">
        <v>209</v>
      </c>
      <c r="B39" s="6" t="s">
        <v>66</v>
      </c>
      <c r="C39" s="7" t="s">
        <v>69</v>
      </c>
      <c r="D39" s="7" t="s">
        <v>70</v>
      </c>
      <c r="E39" s="7" t="s">
        <v>71</v>
      </c>
      <c r="F39" s="7" t="s">
        <v>72</v>
      </c>
      <c r="G39" s="7" t="s">
        <v>73</v>
      </c>
      <c r="H39" s="7" t="s">
        <v>148</v>
      </c>
      <c r="I39" s="7" t="s">
        <v>211</v>
      </c>
      <c r="J39" s="7" t="s">
        <v>212</v>
      </c>
      <c r="K39" s="7" t="s">
        <v>230</v>
      </c>
      <c r="L39" s="7" t="s">
        <v>221</v>
      </c>
      <c r="M39" s="7" t="s">
        <v>213</v>
      </c>
      <c r="N39" s="7" t="s">
        <v>214</v>
      </c>
      <c r="O39" s="7" t="s">
        <v>215</v>
      </c>
      <c r="P39" s="7" t="s">
        <v>44</v>
      </c>
      <c r="Q39" s="7" t="s">
        <v>216</v>
      </c>
      <c r="R39" s="8">
        <v>850000</v>
      </c>
      <c r="S39" s="8">
        <v>25000000</v>
      </c>
      <c r="T39" s="8"/>
      <c r="U39" s="8"/>
      <c r="V39" s="8">
        <v>0</v>
      </c>
      <c r="W39" s="8"/>
    </row>
    <row r="40" spans="1:40" x14ac:dyDescent="0.25">
      <c r="A40" s="6" t="s">
        <v>210</v>
      </c>
      <c r="B40" s="6" t="s">
        <v>66</v>
      </c>
      <c r="C40" s="7" t="s">
        <v>69</v>
      </c>
      <c r="D40" s="7" t="s">
        <v>70</v>
      </c>
      <c r="E40" s="7" t="s">
        <v>71</v>
      </c>
      <c r="F40" s="7" t="s">
        <v>72</v>
      </c>
      <c r="G40" s="7" t="s">
        <v>73</v>
      </c>
      <c r="H40" s="7" t="s">
        <v>74</v>
      </c>
      <c r="I40" s="7" t="s">
        <v>75</v>
      </c>
      <c r="J40" s="7" t="s">
        <v>217</v>
      </c>
      <c r="K40" s="7" t="s">
        <v>230</v>
      </c>
      <c r="L40" s="7" t="s">
        <v>221</v>
      </c>
      <c r="M40" s="7" t="s">
        <v>213</v>
      </c>
      <c r="N40" s="7" t="s">
        <v>214</v>
      </c>
      <c r="O40" s="7" t="s">
        <v>215</v>
      </c>
      <c r="P40" s="7" t="s">
        <v>44</v>
      </c>
      <c r="Q40" s="7" t="s">
        <v>218</v>
      </c>
      <c r="R40" s="8">
        <v>618000</v>
      </c>
      <c r="S40" s="8">
        <v>1700000</v>
      </c>
      <c r="T40" s="8">
        <v>7150000</v>
      </c>
      <c r="U40" s="8">
        <v>0</v>
      </c>
      <c r="V40" s="8">
        <v>0</v>
      </c>
      <c r="W40" s="8"/>
    </row>
    <row r="41" spans="1:40" x14ac:dyDescent="0.25">
      <c r="A41" s="6" t="s">
        <v>225</v>
      </c>
      <c r="B41" s="6" t="s">
        <v>66</v>
      </c>
      <c r="C41" s="7" t="s">
        <v>69</v>
      </c>
      <c r="D41" s="7" t="s">
        <v>70</v>
      </c>
      <c r="E41" s="7" t="s">
        <v>71</v>
      </c>
      <c r="F41" s="7" t="s">
        <v>72</v>
      </c>
      <c r="G41" s="7" t="s">
        <v>73</v>
      </c>
      <c r="H41" s="7"/>
      <c r="I41" s="7"/>
      <c r="J41" s="7"/>
      <c r="K41" s="7" t="s">
        <v>230</v>
      </c>
      <c r="L41" s="7" t="s">
        <v>221</v>
      </c>
      <c r="M41" s="7"/>
      <c r="N41" s="7"/>
      <c r="O41" s="7" t="s">
        <v>36</v>
      </c>
      <c r="P41" s="7" t="s">
        <v>226</v>
      </c>
      <c r="Q41" s="8" t="s">
        <v>234</v>
      </c>
      <c r="S41" s="18">
        <f>S42*25%</f>
        <v>1750000</v>
      </c>
      <c r="T41" s="18">
        <f t="shared" ref="T41:V41" si="0">T42*25%</f>
        <v>2500000</v>
      </c>
      <c r="U41" s="18">
        <f t="shared" si="0"/>
        <v>2500000</v>
      </c>
      <c r="V41" s="18">
        <f t="shared" si="0"/>
        <v>2500000</v>
      </c>
      <c r="W41" s="8"/>
      <c r="X41" s="9"/>
      <c r="Y41" s="9"/>
      <c r="Z41" s="9"/>
      <c r="AA41" s="9">
        <v>0</v>
      </c>
      <c r="AB41" s="9">
        <v>0</v>
      </c>
      <c r="AC41" t="s">
        <v>227</v>
      </c>
      <c r="AD41" s="9" t="s">
        <v>228</v>
      </c>
      <c r="AE41" s="9"/>
      <c r="AL41" s="10">
        <v>27806000</v>
      </c>
      <c r="AM41" s="10">
        <v>0</v>
      </c>
      <c r="AN41" s="10">
        <v>27806000</v>
      </c>
    </row>
    <row r="42" spans="1:40" x14ac:dyDescent="0.25">
      <c r="A42" s="6" t="s">
        <v>225</v>
      </c>
      <c r="B42" s="6" t="s">
        <v>66</v>
      </c>
      <c r="C42" s="7" t="s">
        <v>69</v>
      </c>
      <c r="D42" s="7" t="s">
        <v>70</v>
      </c>
      <c r="E42" s="7" t="s">
        <v>71</v>
      </c>
      <c r="F42" s="7" t="s">
        <v>72</v>
      </c>
      <c r="G42" s="7" t="s">
        <v>73</v>
      </c>
      <c r="H42" s="7"/>
      <c r="I42" s="7"/>
      <c r="J42" s="7"/>
      <c r="K42" s="7" t="s">
        <v>233</v>
      </c>
      <c r="L42" s="7" t="s">
        <v>221</v>
      </c>
      <c r="M42" s="7"/>
      <c r="N42" s="7"/>
      <c r="O42" s="7" t="s">
        <v>36</v>
      </c>
      <c r="P42" s="7" t="s">
        <v>226</v>
      </c>
      <c r="Q42" s="8" t="s">
        <v>235</v>
      </c>
      <c r="R42" s="8">
        <v>806000</v>
      </c>
      <c r="S42" s="8">
        <v>7000000</v>
      </c>
      <c r="T42" s="8">
        <v>10000000</v>
      </c>
      <c r="U42" s="8">
        <v>10000000</v>
      </c>
      <c r="V42" s="8">
        <v>10000000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B3:AE32"/>
  <sheetViews>
    <sheetView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40" sqref="Q40"/>
    </sheetView>
  </sheetViews>
  <sheetFormatPr defaultRowHeight="12" x14ac:dyDescent="0.2"/>
  <cols>
    <col min="1" max="1" width="2.7109375" style="57" customWidth="1"/>
    <col min="2" max="2" width="42.5703125" style="57" bestFit="1" customWidth="1"/>
    <col min="3" max="14" width="9" style="57" bestFit="1" customWidth="1"/>
    <col min="15" max="29" width="10.5703125" style="57" bestFit="1" customWidth="1"/>
    <col min="30" max="31" width="5.28515625" style="57" bestFit="1" customWidth="1"/>
    <col min="32" max="16384" width="9.140625" style="57"/>
  </cols>
  <sheetData>
    <row r="3" spans="2:31" x14ac:dyDescent="0.2">
      <c r="B3" s="55" t="s">
        <v>294</v>
      </c>
      <c r="C3" s="56">
        <v>2024</v>
      </c>
      <c r="D3" s="56">
        <v>2025</v>
      </c>
      <c r="E3" s="56">
        <v>2026</v>
      </c>
      <c r="F3" s="56">
        <v>2027</v>
      </c>
      <c r="G3" s="56">
        <v>2028</v>
      </c>
      <c r="H3" s="56">
        <v>2029</v>
      </c>
      <c r="I3" s="56">
        <v>2030</v>
      </c>
      <c r="J3" s="56">
        <v>2031</v>
      </c>
      <c r="K3" s="56">
        <v>2032</v>
      </c>
      <c r="L3" s="56">
        <v>2033</v>
      </c>
      <c r="M3" s="56">
        <v>2034</v>
      </c>
      <c r="N3" s="56">
        <v>2035</v>
      </c>
      <c r="O3" s="56">
        <v>2036</v>
      </c>
      <c r="P3" s="56">
        <v>2037</v>
      </c>
      <c r="Q3" s="56">
        <v>2038</v>
      </c>
      <c r="R3" s="56">
        <v>2039</v>
      </c>
      <c r="S3" s="56">
        <v>2040</v>
      </c>
      <c r="T3" s="56">
        <v>2041</v>
      </c>
      <c r="U3" s="56">
        <v>2042</v>
      </c>
      <c r="V3" s="56">
        <v>2043</v>
      </c>
      <c r="W3" s="56">
        <v>2044</v>
      </c>
      <c r="X3" s="56">
        <v>2045</v>
      </c>
      <c r="Y3" s="56">
        <v>2046</v>
      </c>
      <c r="Z3" s="56">
        <v>2047</v>
      </c>
      <c r="AA3" s="56">
        <v>2048</v>
      </c>
      <c r="AB3" s="56">
        <v>2049</v>
      </c>
      <c r="AC3" s="56">
        <v>2050</v>
      </c>
    </row>
    <row r="4" spans="2:31" ht="15" x14ac:dyDescent="0.25">
      <c r="B4" s="57" t="s">
        <v>284</v>
      </c>
      <c r="C4" s="58">
        <v>831023.66666666674</v>
      </c>
      <c r="D4" s="58">
        <v>840393</v>
      </c>
      <c r="E4" s="58">
        <v>849567.75</v>
      </c>
      <c r="F4" s="58">
        <v>858633.66666666651</v>
      </c>
      <c r="G4" s="58">
        <v>867813.83333333337</v>
      </c>
      <c r="H4" s="58">
        <v>877074.5</v>
      </c>
      <c r="I4" s="58">
        <v>886321.75000000012</v>
      </c>
      <c r="J4" s="58">
        <v>895573.66666666663</v>
      </c>
      <c r="K4" s="58">
        <v>904825.91666666663</v>
      </c>
      <c r="L4" s="58">
        <v>914017.16666666674</v>
      </c>
      <c r="M4" s="58">
        <v>923176</v>
      </c>
      <c r="N4" s="58">
        <v>932272.08333333349</v>
      </c>
      <c r="O4" s="58">
        <v>941303.41666666663</v>
      </c>
      <c r="P4" s="58">
        <v>950258.83333333337</v>
      </c>
      <c r="Q4" s="58">
        <v>959164.66666666686</v>
      </c>
      <c r="R4" s="58">
        <v>968016.08333333337</v>
      </c>
      <c r="S4" s="58">
        <v>976868.66666666674</v>
      </c>
      <c r="T4" s="58">
        <v>985778</v>
      </c>
      <c r="U4" s="58">
        <v>994680</v>
      </c>
      <c r="V4" s="58">
        <v>1003601.4166666667</v>
      </c>
      <c r="W4" s="58">
        <v>1012544.25</v>
      </c>
      <c r="X4" s="58">
        <v>1021476.5</v>
      </c>
      <c r="Y4" s="58">
        <v>1030361.5000000001</v>
      </c>
      <c r="Z4" s="58">
        <v>1039146.1666666666</v>
      </c>
      <c r="AA4" s="58">
        <v>1047807.0833333335</v>
      </c>
      <c r="AB4" s="58">
        <v>1056307.5</v>
      </c>
      <c r="AC4" s="58">
        <v>1064609.666666667</v>
      </c>
    </row>
    <row r="5" spans="2:31" ht="15" x14ac:dyDescent="0.25">
      <c r="B5" s="57" t="s">
        <v>285</v>
      </c>
      <c r="C5" s="58">
        <v>58134</v>
      </c>
      <c r="D5" s="58">
        <v>58278</v>
      </c>
      <c r="E5" s="58">
        <v>58405</v>
      </c>
      <c r="F5" s="58">
        <v>58553</v>
      </c>
      <c r="G5" s="58">
        <v>58725</v>
      </c>
      <c r="H5" s="58">
        <v>58910</v>
      </c>
      <c r="I5" s="58">
        <v>59079</v>
      </c>
      <c r="J5" s="58">
        <v>59238</v>
      </c>
      <c r="K5" s="58">
        <v>59376</v>
      </c>
      <c r="L5" s="58">
        <v>59525</v>
      </c>
      <c r="M5" s="58">
        <v>59671</v>
      </c>
      <c r="N5" s="58">
        <v>59797</v>
      </c>
      <c r="O5" s="58">
        <v>59907</v>
      </c>
      <c r="P5" s="58">
        <v>60000</v>
      </c>
      <c r="Q5" s="58">
        <v>60091</v>
      </c>
      <c r="R5" s="58">
        <v>60181</v>
      </c>
      <c r="S5" s="58">
        <v>60272</v>
      </c>
      <c r="T5" s="58">
        <v>60371</v>
      </c>
      <c r="U5" s="58">
        <v>60464</v>
      </c>
      <c r="V5" s="58">
        <v>60547</v>
      </c>
      <c r="W5" s="58">
        <v>60627</v>
      </c>
      <c r="X5" s="58">
        <v>60710</v>
      </c>
      <c r="Y5" s="58">
        <v>60786</v>
      </c>
      <c r="Z5" s="58">
        <v>60825</v>
      </c>
      <c r="AA5" s="58">
        <v>60852</v>
      </c>
      <c r="AB5" s="58">
        <v>60871</v>
      </c>
      <c r="AC5" s="58">
        <v>60878</v>
      </c>
    </row>
    <row r="6" spans="2:31" ht="15" x14ac:dyDescent="0.25">
      <c r="B6" s="57" t="s">
        <v>286</v>
      </c>
      <c r="C6" s="58">
        <v>2235</v>
      </c>
      <c r="D6" s="58">
        <v>2218</v>
      </c>
      <c r="E6" s="58">
        <v>2200</v>
      </c>
      <c r="F6" s="58">
        <v>2183</v>
      </c>
      <c r="G6" s="58">
        <v>2166</v>
      </c>
      <c r="H6" s="58">
        <v>2149</v>
      </c>
      <c r="I6" s="58">
        <v>2132</v>
      </c>
      <c r="J6" s="58">
        <v>2114</v>
      </c>
      <c r="K6" s="58">
        <v>2097</v>
      </c>
      <c r="L6" s="58">
        <v>2080</v>
      </c>
      <c r="M6" s="58">
        <v>2063</v>
      </c>
      <c r="N6" s="58">
        <v>2046</v>
      </c>
      <c r="O6" s="58">
        <v>2028</v>
      </c>
      <c r="P6" s="58">
        <v>2011</v>
      </c>
      <c r="Q6" s="58">
        <v>1994</v>
      </c>
      <c r="R6" s="58">
        <v>1977</v>
      </c>
      <c r="S6" s="58">
        <v>1960</v>
      </c>
      <c r="T6" s="58">
        <v>1942</v>
      </c>
      <c r="U6" s="58">
        <v>1925</v>
      </c>
      <c r="V6" s="58">
        <v>1908</v>
      </c>
      <c r="W6" s="58">
        <v>1891</v>
      </c>
      <c r="X6" s="58">
        <v>1874</v>
      </c>
      <c r="Y6" s="58">
        <v>1856</v>
      </c>
      <c r="Z6" s="58">
        <v>1839</v>
      </c>
      <c r="AA6" s="58">
        <v>1822</v>
      </c>
      <c r="AB6" s="58">
        <v>1805</v>
      </c>
      <c r="AC6" s="58">
        <v>1788</v>
      </c>
    </row>
    <row r="7" spans="2:31" ht="15" x14ac:dyDescent="0.25">
      <c r="B7" s="57" t="s">
        <v>282</v>
      </c>
      <c r="C7" s="58">
        <v>891392.66666666674</v>
      </c>
      <c r="D7" s="58">
        <v>900889</v>
      </c>
      <c r="E7" s="58">
        <v>910172.75</v>
      </c>
      <c r="F7" s="58">
        <v>919369.66666666651</v>
      </c>
      <c r="G7" s="58">
        <v>928704.83333333337</v>
      </c>
      <c r="H7" s="58">
        <v>938133.5</v>
      </c>
      <c r="I7" s="58">
        <v>947532.75000000012</v>
      </c>
      <c r="J7" s="58">
        <v>956925.66666666663</v>
      </c>
      <c r="K7" s="58">
        <v>966298.91666666663</v>
      </c>
      <c r="L7" s="58">
        <v>975622.16666666674</v>
      </c>
      <c r="M7" s="58">
        <v>984910</v>
      </c>
      <c r="N7" s="58">
        <v>994115.08333333349</v>
      </c>
      <c r="O7" s="58">
        <v>1003238.4166666666</v>
      </c>
      <c r="P7" s="58">
        <v>1012269.8333333334</v>
      </c>
      <c r="Q7" s="58">
        <v>1021249.6666666669</v>
      </c>
      <c r="R7" s="58">
        <v>1030174.0833333334</v>
      </c>
      <c r="S7" s="58">
        <v>1039100.6666666667</v>
      </c>
      <c r="T7" s="58">
        <v>1048091</v>
      </c>
      <c r="U7" s="58">
        <v>1057069</v>
      </c>
      <c r="V7" s="58">
        <v>1066056.4166666667</v>
      </c>
      <c r="W7" s="58">
        <v>1075062.25</v>
      </c>
      <c r="X7" s="58">
        <v>1084060.5</v>
      </c>
      <c r="Y7" s="58">
        <v>1093003.5</v>
      </c>
      <c r="Z7" s="58">
        <v>1101810.1666666665</v>
      </c>
      <c r="AA7" s="58">
        <v>1110481.0833333335</v>
      </c>
      <c r="AB7" s="58">
        <v>1118983.5</v>
      </c>
      <c r="AC7" s="58">
        <v>1127275.666666667</v>
      </c>
    </row>
    <row r="8" spans="2:31" x14ac:dyDescent="0.2">
      <c r="X8" s="84">
        <f>X10*(1+X17)</f>
        <v>315227.71643570857</v>
      </c>
      <c r="Y8" s="84">
        <f>X8*(1+Y17)</f>
        <v>311824.25831708324</v>
      </c>
      <c r="Z8" s="84">
        <f t="shared" ref="Z8:AC8" si="0">Y8*(1+Z17)</f>
        <v>309254.48379320197</v>
      </c>
      <c r="AA8" s="84">
        <f t="shared" si="0"/>
        <v>307336.21104647894</v>
      </c>
      <c r="AB8" s="84">
        <f t="shared" si="0"/>
        <v>305498.01479785528</v>
      </c>
      <c r="AC8" s="84">
        <f t="shared" si="0"/>
        <v>305011.73884019541</v>
      </c>
    </row>
    <row r="9" spans="2:31" x14ac:dyDescent="0.2">
      <c r="B9" s="55" t="s">
        <v>287</v>
      </c>
      <c r="C9" s="56">
        <v>2024</v>
      </c>
      <c r="D9" s="56">
        <v>2025</v>
      </c>
      <c r="E9" s="56">
        <v>2026</v>
      </c>
      <c r="F9" s="56">
        <v>2027</v>
      </c>
      <c r="G9" s="56">
        <v>2028</v>
      </c>
      <c r="H9" s="56">
        <v>2029</v>
      </c>
      <c r="I9" s="56">
        <v>2030</v>
      </c>
      <c r="J9" s="56">
        <v>2031</v>
      </c>
      <c r="K9" s="56">
        <v>2032</v>
      </c>
      <c r="L9" s="56">
        <v>2033</v>
      </c>
      <c r="M9" s="56">
        <v>2034</v>
      </c>
      <c r="N9" s="56">
        <v>2035</v>
      </c>
      <c r="O9" s="56">
        <v>2036</v>
      </c>
      <c r="P9" s="56">
        <v>2037</v>
      </c>
      <c r="Q9" s="56">
        <v>2038</v>
      </c>
      <c r="R9" s="56">
        <v>2039</v>
      </c>
      <c r="S9" s="56">
        <v>2040</v>
      </c>
      <c r="T9" s="56">
        <v>2041</v>
      </c>
      <c r="U9" s="56">
        <v>2042</v>
      </c>
      <c r="V9" s="56">
        <v>2043</v>
      </c>
      <c r="W9" s="56">
        <v>2044</v>
      </c>
      <c r="X9" s="56">
        <v>2045</v>
      </c>
      <c r="Y9" s="56">
        <v>2046</v>
      </c>
      <c r="Z9" s="56">
        <v>2047</v>
      </c>
      <c r="AA9" s="56">
        <v>2048</v>
      </c>
      <c r="AB9" s="56">
        <v>2049</v>
      </c>
      <c r="AC9" s="56">
        <v>2050</v>
      </c>
    </row>
    <row r="10" spans="2:31" ht="15" x14ac:dyDescent="0.25">
      <c r="B10" s="57" t="s">
        <v>288</v>
      </c>
      <c r="C10" s="58">
        <v>822682.64797970792</v>
      </c>
      <c r="D10" s="58">
        <v>819833.35912935459</v>
      </c>
      <c r="E10" s="58">
        <v>812394.21606502298</v>
      </c>
      <c r="F10" s="58">
        <v>799702.06301905762</v>
      </c>
      <c r="G10" s="58">
        <v>781409.6012958202</v>
      </c>
      <c r="H10" s="58">
        <v>757357.93311213772</v>
      </c>
      <c r="I10" s="58">
        <v>727825.87860702863</v>
      </c>
      <c r="J10" s="58">
        <v>693591.00194136414</v>
      </c>
      <c r="K10" s="58">
        <v>655715.33441811358</v>
      </c>
      <c r="L10" s="58">
        <v>615322.08527746424</v>
      </c>
      <c r="M10" s="58">
        <v>573425.5046084132</v>
      </c>
      <c r="N10" s="58">
        <v>530813.93248481036</v>
      </c>
      <c r="O10" s="58">
        <v>488184.27820952871</v>
      </c>
      <c r="P10" s="58">
        <v>445533.4233677361</v>
      </c>
      <c r="Q10" s="58">
        <v>413497.68819661264</v>
      </c>
      <c r="R10" s="58">
        <v>385309.35353257938</v>
      </c>
      <c r="S10" s="58">
        <v>361637.18481630483</v>
      </c>
      <c r="T10" s="58">
        <v>342934.81092936196</v>
      </c>
      <c r="U10" s="58">
        <v>329291.19568123936</v>
      </c>
      <c r="V10" s="58">
        <v>320422.20557572739</v>
      </c>
      <c r="W10" s="58">
        <v>316293.01734376955</v>
      </c>
      <c r="X10" s="58">
        <v>318787.44667707069</v>
      </c>
      <c r="Y10" s="58">
        <v>321268.68092671479</v>
      </c>
      <c r="Z10" s="58">
        <v>323721.89598637004</v>
      </c>
      <c r="AA10" s="58">
        <v>326022.05988257006</v>
      </c>
      <c r="AB10" s="58">
        <v>327890.36427815794</v>
      </c>
      <c r="AC10" s="58">
        <v>327894.90811548778</v>
      </c>
      <c r="AD10" s="59">
        <v>0.6054325270533959</v>
      </c>
      <c r="AE10" s="59">
        <v>-0.69200457371184776</v>
      </c>
    </row>
    <row r="11" spans="2:31" ht="15" x14ac:dyDescent="0.25">
      <c r="B11" s="57" t="s">
        <v>289</v>
      </c>
      <c r="C11" s="58">
        <v>822682.64797970792</v>
      </c>
      <c r="D11" s="58">
        <v>819833.35912935459</v>
      </c>
      <c r="E11" s="58">
        <v>812394.21606502298</v>
      </c>
      <c r="F11" s="58">
        <v>799702.06301905762</v>
      </c>
      <c r="G11" s="58">
        <v>781409.6012958202</v>
      </c>
      <c r="H11" s="58">
        <v>757357.93311213772</v>
      </c>
      <c r="I11" s="58">
        <v>727825.87860702863</v>
      </c>
      <c r="J11" s="58">
        <v>693591.00194136414</v>
      </c>
      <c r="K11" s="58">
        <v>655715.33441811358</v>
      </c>
      <c r="L11" s="58">
        <v>615322.08527746424</v>
      </c>
      <c r="M11" s="58">
        <v>573425.5046084132</v>
      </c>
      <c r="N11" s="58">
        <v>530813.93248481036</v>
      </c>
      <c r="O11" s="58">
        <v>488184.27820952871</v>
      </c>
      <c r="P11" s="58">
        <v>445533.4233677361</v>
      </c>
      <c r="Q11" s="58">
        <v>413497.68819661264</v>
      </c>
      <c r="R11" s="58">
        <v>385309.35353257938</v>
      </c>
      <c r="S11" s="58">
        <v>361637.18481630483</v>
      </c>
      <c r="T11" s="58">
        <v>342934.81092936196</v>
      </c>
      <c r="U11" s="58">
        <v>329291.19568123936</v>
      </c>
      <c r="V11" s="58">
        <v>320422.20557572751</v>
      </c>
      <c r="W11" s="58">
        <v>316293.01734376955</v>
      </c>
      <c r="X11" s="58">
        <v>318787.44667707069</v>
      </c>
      <c r="Y11" s="58">
        <v>321268.68092671479</v>
      </c>
      <c r="Z11" s="58">
        <v>323721.89598637004</v>
      </c>
      <c r="AA11" s="58">
        <v>326022.05988257006</v>
      </c>
      <c r="AB11" s="58">
        <v>327890.36427815794</v>
      </c>
      <c r="AC11" s="58">
        <v>327894.90811548778</v>
      </c>
    </row>
    <row r="12" spans="2:31" ht="15" x14ac:dyDescent="0.25">
      <c r="B12" s="57" t="s">
        <v>290</v>
      </c>
      <c r="C12" s="58">
        <v>831023.66666666674</v>
      </c>
      <c r="D12" s="58">
        <v>840393</v>
      </c>
      <c r="E12" s="58">
        <v>849567.75</v>
      </c>
      <c r="F12" s="58">
        <v>858633.66666666651</v>
      </c>
      <c r="G12" s="58">
        <v>867813.83333333337</v>
      </c>
      <c r="H12" s="58">
        <v>877074.5</v>
      </c>
      <c r="I12" s="58">
        <v>886321.75000000012</v>
      </c>
      <c r="J12" s="58">
        <v>895573.66666666663</v>
      </c>
      <c r="K12" s="58">
        <v>904825.91666666663</v>
      </c>
      <c r="L12" s="58">
        <v>914017.16666666674</v>
      </c>
      <c r="M12" s="58">
        <v>923176</v>
      </c>
      <c r="N12" s="58">
        <v>932272.08333333349</v>
      </c>
      <c r="O12" s="58">
        <v>941303.41666666663</v>
      </c>
      <c r="P12" s="58">
        <v>950258.83333333337</v>
      </c>
      <c r="Q12" s="58">
        <v>959164.66666666686</v>
      </c>
      <c r="R12" s="58">
        <v>968016.08333333337</v>
      </c>
      <c r="S12" s="58">
        <v>976868.66666666674</v>
      </c>
      <c r="T12" s="58">
        <v>985778</v>
      </c>
      <c r="U12" s="58">
        <v>994680</v>
      </c>
      <c r="V12" s="58">
        <v>1003601.4166666667</v>
      </c>
      <c r="W12" s="58">
        <v>1012544.25</v>
      </c>
      <c r="X12" s="58">
        <v>1021476.5</v>
      </c>
      <c r="Y12" s="58">
        <v>1030361.5000000001</v>
      </c>
      <c r="Z12" s="58">
        <v>1039146.1666666666</v>
      </c>
      <c r="AA12" s="58">
        <v>1047807.0833333335</v>
      </c>
      <c r="AB12" s="58">
        <v>1056307.5</v>
      </c>
      <c r="AC12" s="58">
        <v>1064609.666666667</v>
      </c>
    </row>
    <row r="13" spans="2:31" ht="15" x14ac:dyDescent="0.25">
      <c r="B13" s="57" t="s">
        <v>291</v>
      </c>
      <c r="C13" s="58">
        <v>829925.23281393258</v>
      </c>
      <c r="D13" s="58">
        <v>837704.91032697528</v>
      </c>
      <c r="E13" s="58">
        <v>844757.33058750094</v>
      </c>
      <c r="F13" s="58">
        <v>851072.58100961649</v>
      </c>
      <c r="G13" s="58">
        <v>856741.46952035173</v>
      </c>
      <c r="H13" s="58">
        <v>861711.95812368032</v>
      </c>
      <c r="I13" s="58">
        <v>865971.263229865</v>
      </c>
      <c r="J13" s="58">
        <v>869627.27996844798</v>
      </c>
      <c r="K13" s="58">
        <v>872814.8981818246</v>
      </c>
      <c r="L13" s="58">
        <v>875662.07831169863</v>
      </c>
      <c r="M13" s="58">
        <v>878308.74620833632</v>
      </c>
      <c r="N13" s="58">
        <v>880848.92780701746</v>
      </c>
      <c r="O13" s="58">
        <v>883371.02725401986</v>
      </c>
      <c r="P13" s="58">
        <v>885871.92613451125</v>
      </c>
      <c r="Q13" s="58">
        <v>888358.97832227591</v>
      </c>
      <c r="R13" s="58">
        <v>890830.83405566926</v>
      </c>
      <c r="S13" s="58">
        <v>893303.01559359767</v>
      </c>
      <c r="T13" s="58">
        <v>895791.04519496625</v>
      </c>
      <c r="U13" s="58">
        <v>898277.02688211657</v>
      </c>
      <c r="V13" s="58">
        <v>900768.43088759517</v>
      </c>
      <c r="W13" s="58">
        <v>903265.81573346152</v>
      </c>
      <c r="X13" s="58">
        <v>905760.24506676279</v>
      </c>
      <c r="Y13" s="58">
        <v>908241.47931640688</v>
      </c>
      <c r="Z13" s="58">
        <v>910694.69437606214</v>
      </c>
      <c r="AA13" s="58">
        <v>912994.85827226215</v>
      </c>
      <c r="AB13" s="58">
        <v>914863.16266785003</v>
      </c>
      <c r="AC13" s="58">
        <v>916687.89374686475</v>
      </c>
    </row>
    <row r="14" spans="2:31" ht="15" x14ac:dyDescent="0.25">
      <c r="B14" s="57" t="s">
        <v>285</v>
      </c>
      <c r="C14" s="58">
        <v>58064.450920371244</v>
      </c>
      <c r="D14" s="58">
        <v>58060.884053849819</v>
      </c>
      <c r="E14" s="58">
        <v>57941.850021313949</v>
      </c>
      <c r="F14" s="58">
        <v>57726.889025253717</v>
      </c>
      <c r="G14" s="58">
        <v>57401.037864013852</v>
      </c>
      <c r="H14" s="58">
        <v>56930.924533321675</v>
      </c>
      <c r="I14" s="58">
        <v>56277.2543684876</v>
      </c>
      <c r="J14" s="58">
        <v>55442.472651884484</v>
      </c>
      <c r="K14" s="58">
        <v>54429.607959447792</v>
      </c>
      <c r="L14" s="58">
        <v>53284.213746237197</v>
      </c>
      <c r="M14" s="58">
        <v>52028.498589122151</v>
      </c>
      <c r="N14" s="58">
        <v>50685.877549686913</v>
      </c>
      <c r="O14" s="58">
        <v>49289.628935485307</v>
      </c>
      <c r="P14" s="58">
        <v>47861.808874681934</v>
      </c>
      <c r="Q14" s="58">
        <v>46432.727447223187</v>
      </c>
      <c r="R14" s="58">
        <v>45003.320424122576</v>
      </c>
      <c r="S14" s="58">
        <v>43593.504062411404</v>
      </c>
      <c r="T14" s="58">
        <v>42202.574485668993</v>
      </c>
      <c r="U14" s="58">
        <v>40823.123737719638</v>
      </c>
      <c r="V14" s="58">
        <v>39455.142267417628</v>
      </c>
      <c r="W14" s="58">
        <v>38105.606276700215</v>
      </c>
      <c r="X14" s="58">
        <v>36780.158483981002</v>
      </c>
      <c r="Y14" s="58">
        <v>35473.81170606357</v>
      </c>
      <c r="Z14" s="58">
        <v>34229.550456530822</v>
      </c>
      <c r="AA14" s="58">
        <v>33039.999914355329</v>
      </c>
      <c r="AB14" s="58">
        <v>31910.074463931782</v>
      </c>
      <c r="AC14" s="58">
        <v>30855.297785924118</v>
      </c>
    </row>
    <row r="15" spans="2:31" ht="15" x14ac:dyDescent="0.25">
      <c r="B15" s="57" t="s">
        <v>286</v>
      </c>
      <c r="C15" s="58">
        <v>2212.65</v>
      </c>
      <c r="D15" s="58">
        <v>2173.64</v>
      </c>
      <c r="E15" s="58">
        <v>2134</v>
      </c>
      <c r="F15" s="58">
        <v>2095.6800000000003</v>
      </c>
      <c r="G15" s="58">
        <v>2036.04</v>
      </c>
      <c r="H15" s="58">
        <v>1998.5700000000002</v>
      </c>
      <c r="I15" s="58">
        <v>1961.44</v>
      </c>
      <c r="J15" s="58">
        <v>1923.7400000000002</v>
      </c>
      <c r="K15" s="58">
        <v>1887.3</v>
      </c>
      <c r="L15" s="58">
        <v>1851.2</v>
      </c>
      <c r="M15" s="58">
        <v>1815.44</v>
      </c>
      <c r="N15" s="58">
        <v>1780.02</v>
      </c>
      <c r="O15" s="58">
        <v>1744.08</v>
      </c>
      <c r="P15" s="58">
        <v>1709.35</v>
      </c>
      <c r="Q15" s="58">
        <v>1674.96</v>
      </c>
      <c r="R15" s="58">
        <v>1640.9099999999999</v>
      </c>
      <c r="S15" s="58">
        <v>1607.1999999999998</v>
      </c>
      <c r="T15" s="58">
        <v>1573.02</v>
      </c>
      <c r="U15" s="58">
        <v>1540</v>
      </c>
      <c r="V15" s="58">
        <v>1507.3200000000002</v>
      </c>
      <c r="W15" s="58">
        <v>1456.0700000000002</v>
      </c>
      <c r="X15" s="58">
        <v>1424.24</v>
      </c>
      <c r="Y15" s="58">
        <v>1392</v>
      </c>
      <c r="Z15" s="58">
        <v>1360.86</v>
      </c>
      <c r="AA15" s="58">
        <v>1330.06</v>
      </c>
      <c r="AB15" s="58">
        <v>1299.5999999999999</v>
      </c>
      <c r="AC15" s="58">
        <v>1269.48</v>
      </c>
    </row>
    <row r="17" spans="2:31" x14ac:dyDescent="0.2">
      <c r="W17" s="83">
        <f>(W19-V19)/V19</f>
        <v>-1.1290225640749565E-2</v>
      </c>
      <c r="X17" s="83">
        <f t="shared" ref="X17:AC17" si="1">(X19-W19)/W19</f>
        <v>-1.1166469315111036E-2</v>
      </c>
      <c r="Y17" s="83">
        <f t="shared" si="1"/>
        <v>-1.0796823823451693E-2</v>
      </c>
      <c r="Z17" s="83">
        <f t="shared" si="1"/>
        <v>-8.241098809150962E-3</v>
      </c>
      <c r="AA17" s="83">
        <f t="shared" si="1"/>
        <v>-6.2028938859484978E-3</v>
      </c>
      <c r="AB17" s="83">
        <f t="shared" si="1"/>
        <v>-5.9810597728286816E-3</v>
      </c>
      <c r="AC17" s="83">
        <f t="shared" si="1"/>
        <v>-1.5917483391230955E-3</v>
      </c>
    </row>
    <row r="18" spans="2:31" x14ac:dyDescent="0.2">
      <c r="B18" s="55" t="s">
        <v>292</v>
      </c>
      <c r="C18" s="56">
        <v>2024</v>
      </c>
      <c r="D18" s="56">
        <v>2025</v>
      </c>
      <c r="E18" s="56">
        <v>2026</v>
      </c>
      <c r="F18" s="56">
        <v>2027</v>
      </c>
      <c r="G18" s="56">
        <v>2028</v>
      </c>
      <c r="H18" s="56">
        <v>2029</v>
      </c>
      <c r="I18" s="56">
        <v>2030</v>
      </c>
      <c r="J18" s="56">
        <v>2031</v>
      </c>
      <c r="K18" s="56">
        <v>2032</v>
      </c>
      <c r="L18" s="56">
        <v>2033</v>
      </c>
      <c r="M18" s="56">
        <v>2034</v>
      </c>
      <c r="N18" s="56">
        <v>2035</v>
      </c>
      <c r="O18" s="56">
        <v>2036</v>
      </c>
      <c r="P18" s="56">
        <v>2037</v>
      </c>
      <c r="Q18" s="56">
        <v>2038</v>
      </c>
      <c r="R18" s="56">
        <v>2039</v>
      </c>
      <c r="S18" s="56">
        <v>2040</v>
      </c>
      <c r="T18" s="56">
        <v>2041</v>
      </c>
      <c r="U18" s="56">
        <v>2042</v>
      </c>
      <c r="V18" s="56">
        <v>2043</v>
      </c>
      <c r="W18" s="56">
        <v>2044</v>
      </c>
      <c r="X18" s="56">
        <v>2045</v>
      </c>
      <c r="Y18" s="56">
        <v>2046</v>
      </c>
      <c r="Z18" s="56">
        <v>2047</v>
      </c>
      <c r="AA18" s="56">
        <v>2048</v>
      </c>
      <c r="AB18" s="56">
        <v>2049</v>
      </c>
      <c r="AC18" s="56">
        <v>2050</v>
      </c>
    </row>
    <row r="19" spans="2:31" ht="15" x14ac:dyDescent="0.25">
      <c r="B19" s="57" t="s">
        <v>288</v>
      </c>
      <c r="C19" s="58">
        <v>830440.00871163304</v>
      </c>
      <c r="D19" s="58">
        <v>838670.55100502609</v>
      </c>
      <c r="E19" s="58">
        <v>845855.03428696073</v>
      </c>
      <c r="F19" s="58">
        <v>851740.42363868665</v>
      </c>
      <c r="G19" s="58">
        <v>856188.62160425354</v>
      </c>
      <c r="H19" s="58">
        <v>858902.87167649227</v>
      </c>
      <c r="I19" s="58">
        <v>859673.13630745339</v>
      </c>
      <c r="J19" s="58">
        <v>858511.40952747758</v>
      </c>
      <c r="K19" s="58">
        <v>855543.93542040174</v>
      </c>
      <c r="L19" s="58">
        <v>850972.85770294128</v>
      </c>
      <c r="M19" s="58">
        <v>845093.43325896189</v>
      </c>
      <c r="N19" s="58">
        <v>838188.47592645139</v>
      </c>
      <c r="O19" s="58">
        <v>830526.91261799948</v>
      </c>
      <c r="P19" s="58">
        <v>822331.43727444869</v>
      </c>
      <c r="Q19" s="58">
        <v>813782.20082090027</v>
      </c>
      <c r="R19" s="58">
        <v>805004.10517535743</v>
      </c>
      <c r="S19" s="58">
        <v>796093.83442086342</v>
      </c>
      <c r="T19" s="58">
        <v>787155.7643477245</v>
      </c>
      <c r="U19" s="58">
        <v>778188.35573604482</v>
      </c>
      <c r="V19" s="58">
        <v>769285.71084317169</v>
      </c>
      <c r="W19" s="58">
        <v>760600.30158554786</v>
      </c>
      <c r="X19" s="58">
        <v>752107.08165682864</v>
      </c>
      <c r="Y19" s="58">
        <v>743986.71399980946</v>
      </c>
      <c r="Z19" s="58">
        <v>737855.4459770415</v>
      </c>
      <c r="AA19" s="58">
        <v>733278.6069424767</v>
      </c>
      <c r="AB19" s="58">
        <v>728892.8237642172</v>
      </c>
      <c r="AC19" s="58">
        <v>727732.60982259177</v>
      </c>
    </row>
    <row r="20" spans="2:31" ht="15" x14ac:dyDescent="0.25">
      <c r="B20" s="57" t="s">
        <v>289</v>
      </c>
      <c r="C20" s="58">
        <v>830440.00871163304</v>
      </c>
      <c r="D20" s="58">
        <v>838670.55100502609</v>
      </c>
      <c r="E20" s="58">
        <v>845855.03428696073</v>
      </c>
      <c r="F20" s="58">
        <v>851740.42363868665</v>
      </c>
      <c r="G20" s="58">
        <v>856188.62160425354</v>
      </c>
      <c r="H20" s="58">
        <v>858902.87167649227</v>
      </c>
      <c r="I20" s="58">
        <v>859673.13630745339</v>
      </c>
      <c r="J20" s="58">
        <v>858511.40952747758</v>
      </c>
      <c r="K20" s="58">
        <v>855543.93542040174</v>
      </c>
      <c r="L20" s="58">
        <v>850972.85770294128</v>
      </c>
      <c r="M20" s="58">
        <v>845093.43325896189</v>
      </c>
      <c r="N20" s="58">
        <v>838188.47592645139</v>
      </c>
      <c r="O20" s="58">
        <v>830526.91261799948</v>
      </c>
      <c r="P20" s="58">
        <v>822331.43727444869</v>
      </c>
      <c r="Q20" s="58">
        <v>813782.20082090027</v>
      </c>
      <c r="R20" s="58">
        <v>805004.10517535743</v>
      </c>
      <c r="S20" s="58">
        <v>796093.83442086342</v>
      </c>
      <c r="T20" s="58">
        <v>787155.7643477245</v>
      </c>
      <c r="U20" s="58">
        <v>778188.35573604482</v>
      </c>
      <c r="V20" s="58">
        <v>769285.71084317169</v>
      </c>
      <c r="W20" s="58">
        <v>760600.30158554786</v>
      </c>
      <c r="X20" s="58">
        <v>752107.08165682864</v>
      </c>
      <c r="Y20" s="58">
        <v>743986.71399980946</v>
      </c>
      <c r="Z20" s="58">
        <v>737855.4459770415</v>
      </c>
      <c r="AA20" s="58">
        <v>733278.6069424767</v>
      </c>
      <c r="AB20" s="58">
        <v>728892.8237642172</v>
      </c>
      <c r="AC20" s="58">
        <v>727732.60982259177</v>
      </c>
    </row>
    <row r="21" spans="2:31" ht="15" x14ac:dyDescent="0.25">
      <c r="B21" s="57" t="s">
        <v>290</v>
      </c>
      <c r="C21" s="58">
        <v>831023.66666666674</v>
      </c>
      <c r="D21" s="58">
        <v>840393</v>
      </c>
      <c r="E21" s="58">
        <v>849567.75</v>
      </c>
      <c r="F21" s="58">
        <v>858633.66666666651</v>
      </c>
      <c r="G21" s="58">
        <v>867813.83333333337</v>
      </c>
      <c r="H21" s="58">
        <v>877074.5</v>
      </c>
      <c r="I21" s="58">
        <v>886321.75000000012</v>
      </c>
      <c r="J21" s="58">
        <v>895573.66666666663</v>
      </c>
      <c r="K21" s="58">
        <v>904825.91666666663</v>
      </c>
      <c r="L21" s="58">
        <v>914017.16666666674</v>
      </c>
      <c r="M21" s="58">
        <v>923176</v>
      </c>
      <c r="N21" s="58">
        <v>932272.08333333349</v>
      </c>
      <c r="O21" s="58">
        <v>941303.41666666663</v>
      </c>
      <c r="P21" s="58">
        <v>950258.83333333337</v>
      </c>
      <c r="Q21" s="58">
        <v>959164.66666666686</v>
      </c>
      <c r="R21" s="58">
        <v>968016.08333333337</v>
      </c>
      <c r="S21" s="58">
        <v>976868.66666666674</v>
      </c>
      <c r="T21" s="58">
        <v>985778</v>
      </c>
      <c r="U21" s="58">
        <v>994680</v>
      </c>
      <c r="V21" s="58">
        <v>1003601.4166666667</v>
      </c>
      <c r="W21" s="58">
        <v>1012544.25</v>
      </c>
      <c r="X21" s="58">
        <v>1021476.5</v>
      </c>
      <c r="Y21" s="58">
        <v>1030361.5000000001</v>
      </c>
      <c r="Z21" s="58">
        <v>1039146.1666666666</v>
      </c>
      <c r="AA21" s="58">
        <v>1047807.0833333335</v>
      </c>
      <c r="AB21" s="58">
        <v>1056307.5</v>
      </c>
      <c r="AC21" s="58">
        <v>1064609.666666667</v>
      </c>
    </row>
    <row r="22" spans="2:31" ht="15" x14ac:dyDescent="0.25">
      <c r="B22" s="57" t="s">
        <v>291</v>
      </c>
      <c r="C22" s="58">
        <v>830778.8154428174</v>
      </c>
      <c r="D22" s="58">
        <v>839674.28332291264</v>
      </c>
      <c r="E22" s="58">
        <v>848030.98818902147</v>
      </c>
      <c r="F22" s="58">
        <v>855798.81352138228</v>
      </c>
      <c r="G22" s="58">
        <v>863033.35669944319</v>
      </c>
      <c r="H22" s="58">
        <v>869588.51275467838</v>
      </c>
      <c r="I22" s="58">
        <v>875335.36419840774</v>
      </c>
      <c r="J22" s="58">
        <v>880285.90506097185</v>
      </c>
      <c r="K22" s="58">
        <v>884490.6673708898</v>
      </c>
      <c r="L22" s="58">
        <v>888019.29874806979</v>
      </c>
      <c r="M22" s="58">
        <v>891003.38442738145</v>
      </c>
      <c r="N22" s="58">
        <v>893556.00468489015</v>
      </c>
      <c r="O22" s="58">
        <v>895789.75288930966</v>
      </c>
      <c r="P22" s="58">
        <v>897796.00280462683</v>
      </c>
      <c r="Q22" s="58">
        <v>899652.7674406108</v>
      </c>
      <c r="R22" s="58">
        <v>901410.66659502324</v>
      </c>
      <c r="S22" s="58">
        <v>903115.51724682888</v>
      </c>
      <c r="T22" s="58">
        <v>904792.61185332108</v>
      </c>
      <c r="U22" s="58">
        <v>906439.30480354861</v>
      </c>
      <c r="V22" s="58">
        <v>908089.58945093583</v>
      </c>
      <c r="W22" s="58">
        <v>909743.83575570548</v>
      </c>
      <c r="X22" s="58">
        <v>911396.12435429776</v>
      </c>
      <c r="Y22" s="58">
        <v>913178.80483481102</v>
      </c>
      <c r="Z22" s="58">
        <v>915381.08991893451</v>
      </c>
      <c r="AA22" s="58">
        <v>917552.35131263244</v>
      </c>
      <c r="AB22" s="58">
        <v>919683.37591995974</v>
      </c>
      <c r="AC22" s="58">
        <v>921764.69994848408</v>
      </c>
    </row>
    <row r="23" spans="2:31" x14ac:dyDescent="0.2">
      <c r="B23" s="57" t="s">
        <v>285</v>
      </c>
      <c r="C23" s="60">
        <v>58064.450920371244</v>
      </c>
      <c r="D23" s="60">
        <v>58060.884053849819</v>
      </c>
      <c r="E23" s="60">
        <v>57941.850021313949</v>
      </c>
      <c r="F23" s="60">
        <v>57726.889025253717</v>
      </c>
      <c r="G23" s="60">
        <v>57401.037864013852</v>
      </c>
      <c r="H23" s="60">
        <v>56930.924533321675</v>
      </c>
      <c r="I23" s="60">
        <v>56277.2543684876</v>
      </c>
      <c r="J23" s="60">
        <v>55442.472651884484</v>
      </c>
      <c r="K23" s="60">
        <v>54429.607959447792</v>
      </c>
      <c r="L23" s="60">
        <v>53284.213746237197</v>
      </c>
      <c r="M23" s="60">
        <v>52028.498589122151</v>
      </c>
      <c r="N23" s="60">
        <v>50685.877549686913</v>
      </c>
      <c r="O23" s="60">
        <v>49289.628935485307</v>
      </c>
      <c r="P23" s="60">
        <v>47861.808874681934</v>
      </c>
      <c r="Q23" s="60">
        <v>46432.727447223187</v>
      </c>
      <c r="R23" s="60">
        <v>45003.320424122576</v>
      </c>
      <c r="S23" s="60">
        <v>43593.504062411404</v>
      </c>
      <c r="T23" s="60">
        <v>42202.574485668993</v>
      </c>
      <c r="U23" s="60">
        <v>40823.123737719638</v>
      </c>
      <c r="V23" s="60">
        <v>39455.142267417628</v>
      </c>
      <c r="W23" s="60">
        <v>38105.606276700215</v>
      </c>
      <c r="X23" s="60">
        <v>36780.158483981002</v>
      </c>
      <c r="Y23" s="60">
        <v>35473.81170606357</v>
      </c>
      <c r="Z23" s="60">
        <v>34229.550456530822</v>
      </c>
      <c r="AA23" s="60">
        <v>33039.999914355329</v>
      </c>
      <c r="AB23" s="60">
        <v>31910.074463931782</v>
      </c>
      <c r="AC23" s="60">
        <v>30855.297785924118</v>
      </c>
    </row>
    <row r="24" spans="2:31" x14ac:dyDescent="0.2">
      <c r="B24" s="57" t="s">
        <v>286</v>
      </c>
      <c r="C24" s="60">
        <v>2212.65</v>
      </c>
      <c r="D24" s="60">
        <v>2173.64</v>
      </c>
      <c r="E24" s="60">
        <v>2134</v>
      </c>
      <c r="F24" s="60">
        <v>2095.6800000000003</v>
      </c>
      <c r="G24" s="60">
        <v>2036.04</v>
      </c>
      <c r="H24" s="60">
        <v>1998.5700000000002</v>
      </c>
      <c r="I24" s="60">
        <v>1961.44</v>
      </c>
      <c r="J24" s="60">
        <v>1923.7400000000002</v>
      </c>
      <c r="K24" s="60">
        <v>1887.3</v>
      </c>
      <c r="L24" s="60">
        <v>1851.2</v>
      </c>
      <c r="M24" s="60">
        <v>1815.44</v>
      </c>
      <c r="N24" s="60">
        <v>1780.02</v>
      </c>
      <c r="O24" s="60">
        <v>1744.08</v>
      </c>
      <c r="P24" s="60">
        <v>1709.35</v>
      </c>
      <c r="Q24" s="60">
        <v>1674.96</v>
      </c>
      <c r="R24" s="60">
        <v>1640.9099999999999</v>
      </c>
      <c r="S24" s="60">
        <v>1607.1999999999998</v>
      </c>
      <c r="T24" s="60">
        <v>1573.02</v>
      </c>
      <c r="U24" s="60">
        <v>1540</v>
      </c>
      <c r="V24" s="60">
        <v>1507.3200000000002</v>
      </c>
      <c r="W24" s="60">
        <v>1456.0700000000002</v>
      </c>
      <c r="X24" s="60">
        <v>1424.24</v>
      </c>
      <c r="Y24" s="60">
        <v>1392</v>
      </c>
      <c r="Z24" s="60">
        <v>1360.86</v>
      </c>
      <c r="AA24" s="60">
        <v>1330.06</v>
      </c>
      <c r="AB24" s="60">
        <v>1299.5999999999999</v>
      </c>
      <c r="AC24" s="60">
        <v>1269.48</v>
      </c>
    </row>
    <row r="25" spans="2:31" x14ac:dyDescent="0.2">
      <c r="D25" s="83">
        <f>(D27-C27)/C27</f>
        <v>3.2552051847199799E-3</v>
      </c>
      <c r="E25" s="83">
        <f t="shared" ref="E25:U25" si="2">(E27-D27)/D27</f>
        <v>-1.5354789388254215E-4</v>
      </c>
      <c r="F25" s="83">
        <f t="shared" si="2"/>
        <v>-4.1047892485369716E-3</v>
      </c>
      <c r="G25" s="83">
        <f t="shared" si="2"/>
        <v>-8.3831340597813418E-3</v>
      </c>
      <c r="H25" s="83">
        <f t="shared" si="2"/>
        <v>-1.3029702776335854E-2</v>
      </c>
      <c r="I25" s="83">
        <f t="shared" si="2"/>
        <v>-1.7795265336468687E-2</v>
      </c>
      <c r="J25" s="83">
        <f t="shared" si="2"/>
        <v>-2.2297086872552864E-2</v>
      </c>
      <c r="K25" s="83">
        <f t="shared" si="2"/>
        <v>-2.6314720812574629E-2</v>
      </c>
      <c r="L25" s="83">
        <f t="shared" si="2"/>
        <v>-2.9752887380412516E-2</v>
      </c>
      <c r="M25" s="83">
        <f t="shared" si="2"/>
        <v>-3.2582806986921981E-2</v>
      </c>
      <c r="N25" s="83">
        <f t="shared" si="2"/>
        <v>-3.4907203657469271E-2</v>
      </c>
      <c r="O25" s="83">
        <f t="shared" si="2"/>
        <v>-3.6735667720334216E-2</v>
      </c>
      <c r="P25" s="83">
        <f t="shared" si="2"/>
        <v>-3.8557593610346184E-2</v>
      </c>
      <c r="Q25" s="83">
        <f t="shared" si="2"/>
        <v>-3.2010486988427983E-2</v>
      </c>
      <c r="R25" s="83">
        <f t="shared" si="2"/>
        <v>-3.0120619298316158E-2</v>
      </c>
      <c r="S25" s="83">
        <f t="shared" si="2"/>
        <v>-2.737299089782309E-2</v>
      </c>
      <c r="T25" s="83">
        <f t="shared" si="2"/>
        <v>-2.3874668209455201E-2</v>
      </c>
      <c r="U25" s="83">
        <f t="shared" si="2"/>
        <v>-2.0008151872479941E-2</v>
      </c>
      <c r="V25" s="83">
        <f>(V27-U27)/U27</f>
        <v>-1.6046919309383231E-2</v>
      </c>
      <c r="W25" s="83">
        <f t="shared" ref="W25:AB25" si="3">(W27-V27)/V27</f>
        <v>-1.1759662655011459E-2</v>
      </c>
      <c r="X25" s="83">
        <f t="shared" si="3"/>
        <v>-5.5704594781795739E-3</v>
      </c>
      <c r="Y25" s="83">
        <f t="shared" si="3"/>
        <v>-5.2658158746486982E-3</v>
      </c>
      <c r="Z25" s="83">
        <f t="shared" si="3"/>
        <v>-3.452742863946168E-3</v>
      </c>
      <c r="AA25" s="83">
        <f t="shared" si="3"/>
        <v>-2.1446154211939151E-3</v>
      </c>
      <c r="AB25" s="83">
        <f t="shared" si="3"/>
        <v>-2.3765479070422301E-3</v>
      </c>
    </row>
    <row r="26" spans="2:31" x14ac:dyDescent="0.2">
      <c r="B26" s="61" t="s">
        <v>293</v>
      </c>
      <c r="C26" s="62">
        <v>2024</v>
      </c>
      <c r="D26" s="62">
        <v>2025</v>
      </c>
      <c r="E26" s="62">
        <v>2026</v>
      </c>
      <c r="F26" s="62">
        <v>2027</v>
      </c>
      <c r="G26" s="62">
        <v>2028</v>
      </c>
      <c r="H26" s="62">
        <v>2029</v>
      </c>
      <c r="I26" s="62">
        <v>2030</v>
      </c>
      <c r="J26" s="62">
        <v>2031</v>
      </c>
      <c r="K26" s="62">
        <v>2032</v>
      </c>
      <c r="L26" s="62">
        <v>2033</v>
      </c>
      <c r="M26" s="62">
        <v>2034</v>
      </c>
      <c r="N26" s="62">
        <v>2035</v>
      </c>
      <c r="O26" s="62">
        <v>2036</v>
      </c>
      <c r="P26" s="62">
        <v>2037</v>
      </c>
      <c r="Q26" s="62">
        <v>2038</v>
      </c>
      <c r="R26" s="62">
        <v>2039</v>
      </c>
      <c r="S26" s="62">
        <v>2040</v>
      </c>
      <c r="T26" s="62">
        <v>2041</v>
      </c>
      <c r="U26" s="62">
        <v>2042</v>
      </c>
      <c r="V26" s="62">
        <v>2043</v>
      </c>
      <c r="W26" s="62">
        <v>2044</v>
      </c>
      <c r="X26" s="62">
        <v>2045</v>
      </c>
      <c r="Y26" s="62">
        <v>2046</v>
      </c>
      <c r="Z26" s="62">
        <v>2047</v>
      </c>
      <c r="AA26" s="62">
        <v>2048</v>
      </c>
      <c r="AB26" s="62">
        <v>2049</v>
      </c>
      <c r="AC26" s="62">
        <v>2050</v>
      </c>
    </row>
    <row r="27" spans="2:31" ht="15" x14ac:dyDescent="0.25">
      <c r="B27" s="57" t="s">
        <v>288</v>
      </c>
      <c r="C27" s="60">
        <v>826561.32834567048</v>
      </c>
      <c r="D27" s="60">
        <v>829251.95506719034</v>
      </c>
      <c r="E27" s="60">
        <v>829124.62517599179</v>
      </c>
      <c r="F27" s="60">
        <v>825721.24332887214</v>
      </c>
      <c r="G27" s="60">
        <v>818799.11145003687</v>
      </c>
      <c r="H27" s="60">
        <v>808130.402394315</v>
      </c>
      <c r="I27" s="60">
        <v>793749.50745724095</v>
      </c>
      <c r="J27" s="60">
        <v>776051.2057344208</v>
      </c>
      <c r="K27" s="60">
        <v>755629.6349192576</v>
      </c>
      <c r="L27" s="60">
        <v>733147.4714902027</v>
      </c>
      <c r="M27" s="60">
        <v>709259.46893368755</v>
      </c>
      <c r="N27" s="60">
        <v>684501.20420563081</v>
      </c>
      <c r="O27" s="60">
        <v>659355.59541376412</v>
      </c>
      <c r="P27" s="60">
        <v>633932.43032109237</v>
      </c>
      <c r="Q27" s="60">
        <v>613639.94450875651</v>
      </c>
      <c r="R27" s="60">
        <v>595156.7293539684</v>
      </c>
      <c r="S27" s="60">
        <v>578865.50961858407</v>
      </c>
      <c r="T27" s="60">
        <v>565045.28763854317</v>
      </c>
      <c r="U27" s="60">
        <v>553739.77570864209</v>
      </c>
      <c r="V27" s="60">
        <v>544853.95820944954</v>
      </c>
      <c r="W27" s="60">
        <v>538446.6594646587</v>
      </c>
      <c r="X27" s="60">
        <v>535447.26416694967</v>
      </c>
      <c r="Y27" s="60">
        <v>532627.69746326213</v>
      </c>
      <c r="Z27" s="60">
        <v>530788.67098170577</v>
      </c>
      <c r="AA27" s="60">
        <v>529650.33341252338</v>
      </c>
      <c r="AB27" s="60">
        <v>528391.59402118763</v>
      </c>
      <c r="AC27" s="60">
        <v>527813.75896903977</v>
      </c>
      <c r="AD27" s="59">
        <v>-0.36486314392686003</v>
      </c>
      <c r="AE27" s="59">
        <v>-0.50421851736360368</v>
      </c>
    </row>
    <row r="28" spans="2:31" ht="15" x14ac:dyDescent="0.25">
      <c r="B28" s="57" t="s">
        <v>289</v>
      </c>
      <c r="C28" s="60">
        <v>826561.32834567048</v>
      </c>
      <c r="D28" s="60">
        <v>829251.95506719034</v>
      </c>
      <c r="E28" s="60">
        <v>829124.62517599179</v>
      </c>
      <c r="F28" s="60">
        <v>825721.24332887214</v>
      </c>
      <c r="G28" s="60">
        <v>818799.11145003687</v>
      </c>
      <c r="H28" s="60">
        <v>808130.402394315</v>
      </c>
      <c r="I28" s="60">
        <v>793749.50745724095</v>
      </c>
      <c r="J28" s="60">
        <v>776051.2057344208</v>
      </c>
      <c r="K28" s="60">
        <v>755629.6349192576</v>
      </c>
      <c r="L28" s="60">
        <v>733147.4714902027</v>
      </c>
      <c r="M28" s="60">
        <v>709259.46893368755</v>
      </c>
      <c r="N28" s="60">
        <v>684501.20420563081</v>
      </c>
      <c r="O28" s="60">
        <v>659355.59541376412</v>
      </c>
      <c r="P28" s="60">
        <v>633932.43032109237</v>
      </c>
      <c r="Q28" s="60">
        <v>613639.94450875651</v>
      </c>
      <c r="R28" s="60">
        <v>595156.7293539684</v>
      </c>
      <c r="S28" s="60">
        <v>578865.50961858407</v>
      </c>
      <c r="T28" s="60">
        <v>565045.28763854317</v>
      </c>
      <c r="U28" s="60">
        <v>553739.77570864209</v>
      </c>
      <c r="V28" s="60">
        <v>544853.95820944966</v>
      </c>
      <c r="W28" s="60">
        <v>538446.6594646587</v>
      </c>
      <c r="X28" s="60">
        <v>535447.26416694967</v>
      </c>
      <c r="Y28" s="60">
        <v>532627.69746326213</v>
      </c>
      <c r="Z28" s="60">
        <v>530788.67098170577</v>
      </c>
      <c r="AA28" s="60">
        <v>529650.33341252338</v>
      </c>
      <c r="AB28" s="60">
        <v>528391.59402118763</v>
      </c>
      <c r="AC28" s="60">
        <v>527813.75896903977</v>
      </c>
      <c r="AD28" s="59"/>
    </row>
    <row r="29" spans="2:31" x14ac:dyDescent="0.2">
      <c r="B29" s="57" t="s">
        <v>290</v>
      </c>
      <c r="C29" s="60">
        <v>831023.66666666674</v>
      </c>
      <c r="D29" s="60">
        <v>840393</v>
      </c>
      <c r="E29" s="60">
        <v>849567.75</v>
      </c>
      <c r="F29" s="60">
        <v>858633.66666666651</v>
      </c>
      <c r="G29" s="60">
        <v>867813.83333333337</v>
      </c>
      <c r="H29" s="60">
        <v>877074.5</v>
      </c>
      <c r="I29" s="60">
        <v>886321.75000000012</v>
      </c>
      <c r="J29" s="60">
        <v>895573.66666666663</v>
      </c>
      <c r="K29" s="60">
        <v>904825.91666666663</v>
      </c>
      <c r="L29" s="60">
        <v>914017.16666666674</v>
      </c>
      <c r="M29" s="60">
        <v>923176</v>
      </c>
      <c r="N29" s="60">
        <v>932272.08333333349</v>
      </c>
      <c r="O29" s="60">
        <v>941303.41666666663</v>
      </c>
      <c r="P29" s="60">
        <v>950258.83333333337</v>
      </c>
      <c r="Q29" s="60">
        <v>959164.66666666686</v>
      </c>
      <c r="R29" s="60">
        <v>968016.08333333337</v>
      </c>
      <c r="S29" s="60">
        <v>976868.66666666674</v>
      </c>
      <c r="T29" s="60">
        <v>985778</v>
      </c>
      <c r="U29" s="60">
        <v>994680</v>
      </c>
      <c r="V29" s="60">
        <v>1003601.4166666667</v>
      </c>
      <c r="W29" s="60">
        <v>1012544.25</v>
      </c>
      <c r="X29" s="60">
        <v>1021476.5</v>
      </c>
      <c r="Y29" s="60">
        <v>1030361.5000000001</v>
      </c>
      <c r="Z29" s="60">
        <v>1039146.1666666666</v>
      </c>
      <c r="AA29" s="60">
        <v>1047807.0833333335</v>
      </c>
      <c r="AB29" s="60">
        <v>1056307.5</v>
      </c>
      <c r="AC29" s="60">
        <v>1064609.666666667</v>
      </c>
    </row>
    <row r="30" spans="2:31" x14ac:dyDescent="0.2">
      <c r="B30" s="57" t="s">
        <v>291</v>
      </c>
      <c r="C30" s="60">
        <v>830352.02412837499</v>
      </c>
      <c r="D30" s="60">
        <v>838689.59682494402</v>
      </c>
      <c r="E30" s="60">
        <v>846394.15938826115</v>
      </c>
      <c r="F30" s="60">
        <v>853435.69726549939</v>
      </c>
      <c r="G30" s="60">
        <v>859887.4131098974</v>
      </c>
      <c r="H30" s="60">
        <v>865650.23543917935</v>
      </c>
      <c r="I30" s="60">
        <v>870653.31371413637</v>
      </c>
      <c r="J30" s="60">
        <v>874956.59251470992</v>
      </c>
      <c r="K30" s="60">
        <v>878652.78277635714</v>
      </c>
      <c r="L30" s="60">
        <v>881840.68852988421</v>
      </c>
      <c r="M30" s="60">
        <v>884656.06531785894</v>
      </c>
      <c r="N30" s="60">
        <v>887202.46624595381</v>
      </c>
      <c r="O30" s="60">
        <v>889580.3900716647</v>
      </c>
      <c r="P30" s="60">
        <v>891833.96446956904</v>
      </c>
      <c r="Q30" s="60">
        <v>894005.87288144336</v>
      </c>
      <c r="R30" s="60">
        <v>896120.75032534625</v>
      </c>
      <c r="S30" s="60">
        <v>898209.26642021327</v>
      </c>
      <c r="T30" s="60">
        <v>900291.82852414367</v>
      </c>
      <c r="U30" s="60">
        <v>902358.16584283253</v>
      </c>
      <c r="V30" s="60">
        <v>904429.01016926556</v>
      </c>
      <c r="W30" s="60">
        <v>906504.8257445835</v>
      </c>
      <c r="X30" s="60">
        <v>908578.18471053033</v>
      </c>
      <c r="Y30" s="60">
        <v>910710.14207560895</v>
      </c>
      <c r="Z30" s="60">
        <v>913037.89214749832</v>
      </c>
      <c r="AA30" s="60">
        <v>915273.6047924473</v>
      </c>
      <c r="AB30" s="60">
        <v>917273.26929390489</v>
      </c>
      <c r="AC30" s="60">
        <v>919226.29684767441</v>
      </c>
    </row>
    <row r="31" spans="2:31" x14ac:dyDescent="0.2">
      <c r="B31" s="57" t="s">
        <v>285</v>
      </c>
      <c r="C31" s="60">
        <v>58064.450920371244</v>
      </c>
      <c r="D31" s="60">
        <v>58060.884053849819</v>
      </c>
      <c r="E31" s="60">
        <v>57941.850021313949</v>
      </c>
      <c r="F31" s="60">
        <v>57726.889025253717</v>
      </c>
      <c r="G31" s="60">
        <v>57401.037864013852</v>
      </c>
      <c r="H31" s="60">
        <v>56930.924533321675</v>
      </c>
      <c r="I31" s="60">
        <v>56277.2543684876</v>
      </c>
      <c r="J31" s="60">
        <v>55442.472651884484</v>
      </c>
      <c r="K31" s="60">
        <v>54429.607959447792</v>
      </c>
      <c r="L31" s="60">
        <v>53284.213746237197</v>
      </c>
      <c r="M31" s="60">
        <v>52028.498589122151</v>
      </c>
      <c r="N31" s="60">
        <v>50685.877549686913</v>
      </c>
      <c r="O31" s="60">
        <v>49289.628935485307</v>
      </c>
      <c r="P31" s="60">
        <v>47861.808874681934</v>
      </c>
      <c r="Q31" s="60">
        <v>46432.727447223187</v>
      </c>
      <c r="R31" s="60">
        <v>45003.320424122576</v>
      </c>
      <c r="S31" s="60">
        <v>43593.504062411404</v>
      </c>
      <c r="T31" s="60">
        <v>42202.574485668993</v>
      </c>
      <c r="U31" s="60">
        <v>40823.123737719638</v>
      </c>
      <c r="V31" s="60">
        <v>39455.142267417628</v>
      </c>
      <c r="W31" s="60">
        <v>38105.606276700215</v>
      </c>
      <c r="X31" s="60">
        <v>36780.158483981002</v>
      </c>
      <c r="Y31" s="60">
        <v>35473.81170606357</v>
      </c>
      <c r="Z31" s="60">
        <v>34229.550456530822</v>
      </c>
      <c r="AA31" s="60">
        <v>33039.999914355329</v>
      </c>
      <c r="AB31" s="60">
        <v>31910.074463931782</v>
      </c>
      <c r="AC31" s="60">
        <v>30855.297785924118</v>
      </c>
    </row>
    <row r="32" spans="2:31" x14ac:dyDescent="0.2">
      <c r="B32" s="57" t="s">
        <v>286</v>
      </c>
      <c r="C32" s="60">
        <v>2212.65</v>
      </c>
      <c r="D32" s="60">
        <v>2173.64</v>
      </c>
      <c r="E32" s="60">
        <v>2134</v>
      </c>
      <c r="F32" s="60">
        <v>2095.6800000000003</v>
      </c>
      <c r="G32" s="60">
        <v>2036.04</v>
      </c>
      <c r="H32" s="60">
        <v>1998.5700000000002</v>
      </c>
      <c r="I32" s="60">
        <v>1961.44</v>
      </c>
      <c r="J32" s="60">
        <v>1923.7400000000002</v>
      </c>
      <c r="K32" s="60">
        <v>1887.3</v>
      </c>
      <c r="L32" s="60">
        <v>1851.2</v>
      </c>
      <c r="M32" s="60">
        <v>1815.44</v>
      </c>
      <c r="N32" s="60">
        <v>1780.02</v>
      </c>
      <c r="O32" s="60">
        <v>1744.08</v>
      </c>
      <c r="P32" s="60">
        <v>1709.35</v>
      </c>
      <c r="Q32" s="60">
        <v>1674.96</v>
      </c>
      <c r="R32" s="60">
        <v>1640.9099999999999</v>
      </c>
      <c r="S32" s="60">
        <v>1607.1999999999998</v>
      </c>
      <c r="T32" s="60">
        <v>1573.02</v>
      </c>
      <c r="U32" s="60">
        <v>1540</v>
      </c>
      <c r="V32" s="60">
        <v>1507.3200000000002</v>
      </c>
      <c r="W32" s="60">
        <v>1456.0700000000002</v>
      </c>
      <c r="X32" s="60">
        <v>1424.24</v>
      </c>
      <c r="Y32" s="60">
        <v>1392</v>
      </c>
      <c r="Z32" s="60">
        <v>1360.86</v>
      </c>
      <c r="AA32" s="60">
        <v>1330.06</v>
      </c>
      <c r="AB32" s="60">
        <v>1299.5999999999999</v>
      </c>
      <c r="AC32" s="60">
        <v>1269.48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3"/>
  <sheetViews>
    <sheetView topLeftCell="I1" workbookViewId="0">
      <pane ySplit="2" topLeftCell="A3" activePane="bottomLeft" state="frozen"/>
      <selection pane="bottomLeft" activeCell="H10" sqref="H10:AA10"/>
    </sheetView>
  </sheetViews>
  <sheetFormatPr defaultRowHeight="15" x14ac:dyDescent="0.25"/>
  <cols>
    <col min="2" max="2" width="15.28515625" bestFit="1" customWidth="1"/>
    <col min="3" max="7" width="12.28515625" customWidth="1"/>
    <col min="8" max="8" width="14.28515625" bestFit="1" customWidth="1"/>
    <col min="9" max="12" width="14.5703125" bestFit="1" customWidth="1"/>
    <col min="13" max="27" width="12.5703125" bestFit="1" customWidth="1"/>
  </cols>
  <sheetData>
    <row r="2" spans="1:27" ht="15.75" thickBot="1" x14ac:dyDescent="0.3">
      <c r="H2" s="32">
        <v>1</v>
      </c>
      <c r="I2" s="32">
        <v>2</v>
      </c>
      <c r="J2" s="32">
        <v>3</v>
      </c>
      <c r="K2" s="32">
        <v>4</v>
      </c>
      <c r="L2" s="32">
        <v>5</v>
      </c>
      <c r="M2" s="32">
        <v>6</v>
      </c>
      <c r="N2" s="32">
        <v>7</v>
      </c>
      <c r="O2" s="32">
        <v>8</v>
      </c>
      <c r="P2" s="32">
        <v>9</v>
      </c>
      <c r="Q2" s="32">
        <v>10</v>
      </c>
      <c r="R2" s="32">
        <v>11</v>
      </c>
      <c r="S2" s="32">
        <v>12</v>
      </c>
      <c r="T2" s="32">
        <v>13</v>
      </c>
      <c r="U2" s="32">
        <v>14</v>
      </c>
      <c r="V2" s="32">
        <v>15</v>
      </c>
      <c r="W2" s="32">
        <v>16</v>
      </c>
      <c r="X2" s="32">
        <v>17</v>
      </c>
      <c r="Y2" s="32">
        <v>18</v>
      </c>
      <c r="Z2" s="32">
        <v>19</v>
      </c>
      <c r="AA2" s="32">
        <v>20</v>
      </c>
    </row>
    <row r="4" spans="1:27" ht="13.5" customHeight="1" x14ac:dyDescent="0.25"/>
    <row r="5" spans="1:27" ht="13.5" customHeight="1" x14ac:dyDescent="0.25"/>
    <row r="6" spans="1:27" ht="15.75" thickBot="1" x14ac:dyDescent="0.3">
      <c r="B6" s="13"/>
      <c r="C6" s="13">
        <v>2017</v>
      </c>
      <c r="D6" s="13">
        <v>2018</v>
      </c>
      <c r="E6" s="13">
        <v>2019</v>
      </c>
      <c r="F6" s="13">
        <v>2020</v>
      </c>
      <c r="G6" s="13">
        <v>2021</v>
      </c>
      <c r="H6" s="44">
        <v>2022</v>
      </c>
      <c r="I6" s="44">
        <v>2023</v>
      </c>
      <c r="J6" s="44">
        <v>2024</v>
      </c>
      <c r="K6" s="44">
        <v>2025</v>
      </c>
      <c r="L6" s="44">
        <v>2026</v>
      </c>
      <c r="M6" s="44">
        <v>2027</v>
      </c>
      <c r="N6" s="44">
        <v>2028</v>
      </c>
      <c r="O6" s="44">
        <v>2029</v>
      </c>
      <c r="P6" s="44">
        <v>2030</v>
      </c>
      <c r="Q6" s="44">
        <v>2031</v>
      </c>
      <c r="R6" s="44">
        <v>2032</v>
      </c>
      <c r="S6" s="44">
        <v>2033</v>
      </c>
      <c r="T6" s="44">
        <v>2034</v>
      </c>
      <c r="U6" s="44">
        <v>2035</v>
      </c>
      <c r="V6" s="44">
        <v>2036</v>
      </c>
      <c r="W6" s="44">
        <v>2037</v>
      </c>
      <c r="X6" s="44">
        <v>2038</v>
      </c>
      <c r="Y6" s="44">
        <v>2039</v>
      </c>
      <c r="Z6" s="44">
        <v>2040</v>
      </c>
      <c r="AA6" s="44">
        <v>2041</v>
      </c>
    </row>
    <row r="7" spans="1:27" x14ac:dyDescent="0.25">
      <c r="A7" s="86" t="s">
        <v>272</v>
      </c>
      <c r="B7" s="13" t="s">
        <v>273</v>
      </c>
      <c r="C7" s="45">
        <v>37584520</v>
      </c>
      <c r="D7" s="45">
        <v>42332284.850000001</v>
      </c>
      <c r="E7" s="45">
        <v>50924188.130000003</v>
      </c>
      <c r="F7" s="45">
        <v>56199634.120000005</v>
      </c>
      <c r="G7" s="45">
        <v>49960663</v>
      </c>
      <c r="H7" s="10">
        <v>58705189.524981186</v>
      </c>
      <c r="I7" s="10">
        <v>63000352.757813409</v>
      </c>
      <c r="J7" s="10">
        <v>67405756.556137875</v>
      </c>
      <c r="K7" s="10">
        <v>72153059.787750036</v>
      </c>
      <c r="L7" s="10">
        <v>77188059.008091986</v>
      </c>
      <c r="M7" s="18">
        <f t="shared" ref="M7:AA11" si="0">L7*(1+$B$33)</f>
        <v>78152909.745693132</v>
      </c>
      <c r="N7" s="18">
        <f t="shared" si="0"/>
        <v>79129821.117514297</v>
      </c>
      <c r="O7" s="18">
        <f t="shared" si="0"/>
        <v>80118943.881483227</v>
      </c>
      <c r="P7" s="18">
        <f t="shared" si="0"/>
        <v>81120430.680001765</v>
      </c>
      <c r="Q7" s="18">
        <f t="shared" si="0"/>
        <v>82134436.06350179</v>
      </c>
      <c r="R7" s="18">
        <f t="shared" si="0"/>
        <v>83161116.514295563</v>
      </c>
      <c r="S7" s="18">
        <f t="shared" si="0"/>
        <v>84200630.470724255</v>
      </c>
      <c r="T7" s="18">
        <f t="shared" si="0"/>
        <v>85253138.351608306</v>
      </c>
      <c r="U7" s="18">
        <f t="shared" si="0"/>
        <v>86318802.581003413</v>
      </c>
      <c r="V7" s="18">
        <f t="shared" si="0"/>
        <v>87397787.613265947</v>
      </c>
      <c r="W7" s="18">
        <f t="shared" si="0"/>
        <v>88490259.958431765</v>
      </c>
      <c r="X7" s="18">
        <f t="shared" si="0"/>
        <v>89596388.207912162</v>
      </c>
      <c r="Y7" s="18">
        <f t="shared" si="0"/>
        <v>90716343.060511053</v>
      </c>
      <c r="Z7" s="18">
        <f t="shared" si="0"/>
        <v>91850297.34876743</v>
      </c>
      <c r="AA7" s="18">
        <f t="shared" si="0"/>
        <v>92998426.065627024</v>
      </c>
    </row>
    <row r="8" spans="1:27" x14ac:dyDescent="0.25">
      <c r="A8" s="87"/>
      <c r="B8" s="13" t="s">
        <v>274</v>
      </c>
      <c r="C8" s="45">
        <v>19130367.32</v>
      </c>
      <c r="D8" s="45">
        <v>24163738.500000004</v>
      </c>
      <c r="E8" s="45">
        <v>19630151.899999999</v>
      </c>
      <c r="F8" s="45">
        <v>26654890.66</v>
      </c>
      <c r="G8" s="45">
        <v>46166562</v>
      </c>
      <c r="H8" s="10">
        <v>47532989.972189754</v>
      </c>
      <c r="I8" s="10">
        <v>53530434.688335925</v>
      </c>
      <c r="J8" s="10">
        <v>56245803.605536379</v>
      </c>
      <c r="K8" s="10">
        <v>58700425.795782514</v>
      </c>
      <c r="L8" s="10">
        <v>61702396.146284752</v>
      </c>
      <c r="M8" s="18">
        <f t="shared" si="0"/>
        <v>62473676.098113306</v>
      </c>
      <c r="N8" s="18">
        <f t="shared" si="0"/>
        <v>63254597.049339719</v>
      </c>
      <c r="O8" s="18">
        <f t="shared" si="0"/>
        <v>64045279.512456462</v>
      </c>
      <c r="P8" s="18">
        <f t="shared" si="0"/>
        <v>64845845.506362163</v>
      </c>
      <c r="Q8" s="18">
        <f t="shared" si="0"/>
        <v>65656418.575191684</v>
      </c>
      <c r="R8" s="18">
        <f t="shared" si="0"/>
        <v>66477123.807381578</v>
      </c>
      <c r="S8" s="18">
        <f t="shared" si="0"/>
        <v>67308087.854973838</v>
      </c>
      <c r="T8" s="18">
        <f t="shared" si="0"/>
        <v>68149438.953161001</v>
      </c>
      <c r="U8" s="18">
        <f t="shared" si="0"/>
        <v>69001306.940075517</v>
      </c>
      <c r="V8" s="18">
        <f t="shared" si="0"/>
        <v>69863823.276826456</v>
      </c>
      <c r="W8" s="18">
        <f t="shared" si="0"/>
        <v>70737121.067786783</v>
      </c>
      <c r="X8" s="18">
        <f t="shared" si="0"/>
        <v>71621335.081134111</v>
      </c>
      <c r="Y8" s="18">
        <f t="shared" si="0"/>
        <v>72516601.769648284</v>
      </c>
      <c r="Z8" s="18">
        <f t="shared" si="0"/>
        <v>73423059.291768879</v>
      </c>
      <c r="AA8" s="18">
        <f t="shared" si="0"/>
        <v>74340847.53291598</v>
      </c>
    </row>
    <row r="9" spans="1:27" x14ac:dyDescent="0.25">
      <c r="A9" s="87"/>
      <c r="B9" s="13" t="s">
        <v>275</v>
      </c>
      <c r="C9" s="45">
        <v>28253.39</v>
      </c>
      <c r="D9" s="45">
        <v>2642896.2600000002</v>
      </c>
      <c r="E9" s="45">
        <v>6757264.4900000002</v>
      </c>
      <c r="F9" s="45">
        <v>4895622.62</v>
      </c>
      <c r="G9" s="45">
        <v>5348408</v>
      </c>
      <c r="H9" s="10">
        <v>5022286.8464709828</v>
      </c>
      <c r="I9" s="10">
        <v>5337534.6371835275</v>
      </c>
      <c r="J9" s="10">
        <v>5658905.1637320677</v>
      </c>
      <c r="K9" s="10">
        <v>6007942.832484426</v>
      </c>
      <c r="L9" s="10">
        <v>6379342.6301411875</v>
      </c>
      <c r="M9" s="18">
        <f t="shared" si="0"/>
        <v>6459084.4130179519</v>
      </c>
      <c r="N9" s="18">
        <f t="shared" si="0"/>
        <v>6539822.968180676</v>
      </c>
      <c r="O9" s="18">
        <f t="shared" si="0"/>
        <v>6621570.7552829338</v>
      </c>
      <c r="P9" s="18">
        <f t="shared" si="0"/>
        <v>6704340.3897239706</v>
      </c>
      <c r="Q9" s="18">
        <f t="shared" si="0"/>
        <v>6788144.6445955196</v>
      </c>
      <c r="R9" s="18">
        <f t="shared" si="0"/>
        <v>6872996.4526529629</v>
      </c>
      <c r="S9" s="18">
        <f t="shared" si="0"/>
        <v>6958908.9083111249</v>
      </c>
      <c r="T9" s="18">
        <f t="shared" si="0"/>
        <v>7045895.269665014</v>
      </c>
      <c r="U9" s="18">
        <f t="shared" si="0"/>
        <v>7133968.9605358262</v>
      </c>
      <c r="V9" s="18">
        <f t="shared" si="0"/>
        <v>7223143.572542524</v>
      </c>
      <c r="W9" s="18">
        <f t="shared" si="0"/>
        <v>7313432.8671993054</v>
      </c>
      <c r="X9" s="18">
        <f t="shared" si="0"/>
        <v>7404850.7780392962</v>
      </c>
      <c r="Y9" s="18">
        <f t="shared" si="0"/>
        <v>7497411.4127647867</v>
      </c>
      <c r="Z9" s="18">
        <f t="shared" si="0"/>
        <v>7591129.0554243466</v>
      </c>
      <c r="AA9" s="18">
        <f t="shared" si="0"/>
        <v>7686018.1686171507</v>
      </c>
    </row>
    <row r="10" spans="1:27" x14ac:dyDescent="0.25">
      <c r="A10" s="87"/>
      <c r="B10" s="13" t="s">
        <v>276</v>
      </c>
      <c r="C10" s="45">
        <v>87202489.250000015</v>
      </c>
      <c r="D10" s="45">
        <v>101292941.97</v>
      </c>
      <c r="E10" s="45">
        <v>107348773.81999999</v>
      </c>
      <c r="F10" s="45">
        <v>115037928.48</v>
      </c>
      <c r="G10" s="45">
        <v>115680262</v>
      </c>
      <c r="H10" s="52">
        <v>120133127.00027549</v>
      </c>
      <c r="I10" s="46" t="e">
        <f>H10*(1+$B$33)*('Customer summary'!#REF!+1)</f>
        <v>#REF!</v>
      </c>
      <c r="J10" s="46" t="e">
        <f>I10*(1+$B$33)*('Customer summary'!#REF!+1)</f>
        <v>#REF!</v>
      </c>
      <c r="K10" s="46" t="e">
        <f>J10*(1+$B$33)*('Customer summary'!#REF!+1)</f>
        <v>#REF!</v>
      </c>
      <c r="L10" s="46" t="e">
        <f>K10*(1+$B$33)*('Customer summary'!#REF!+1)</f>
        <v>#REF!</v>
      </c>
      <c r="M10" s="46" t="e">
        <f>L10*(1+$B$33)*('Customer summary'!#REF!+1)</f>
        <v>#REF!</v>
      </c>
      <c r="N10" s="46" t="e">
        <f>M10*(1+$B$33)*('Customer summary'!#REF!+1)</f>
        <v>#REF!</v>
      </c>
      <c r="O10" s="46" t="e">
        <f>N10*(1+$B$33)*('Customer summary'!#REF!+1)</f>
        <v>#REF!</v>
      </c>
      <c r="P10" s="46" t="e">
        <f>O10*(1+$B$33)*('Customer summary'!#REF!+1)</f>
        <v>#REF!</v>
      </c>
      <c r="Q10" s="46" t="e">
        <f>P10*(1+$B$33)*('Customer summary'!#REF!+1)</f>
        <v>#REF!</v>
      </c>
      <c r="R10" s="46" t="e">
        <f>Q10*(1+$B$33)*('Customer summary'!#REF!+1)</f>
        <v>#REF!</v>
      </c>
      <c r="S10" s="46" t="e">
        <f>R10*(1+$B$33)*('Customer summary'!#REF!+1)</f>
        <v>#REF!</v>
      </c>
      <c r="T10" s="46" t="e">
        <f>S10*(1+$B$33)*('Customer summary'!#REF!+1)</f>
        <v>#REF!</v>
      </c>
      <c r="U10" s="46" t="e">
        <f>T10*(1+$B$33)*('Customer summary'!#REF!+1)</f>
        <v>#REF!</v>
      </c>
      <c r="V10" s="46" t="e">
        <f>U10*(1+$B$33)*('Customer summary'!#REF!+1)</f>
        <v>#REF!</v>
      </c>
      <c r="W10" s="46" t="e">
        <f>V10*(1+$B$33)*('Customer summary'!#REF!+1)</f>
        <v>#REF!</v>
      </c>
      <c r="X10" s="46" t="e">
        <f>W10*(1+$B$33)*('Customer summary'!#REF!+1)</f>
        <v>#REF!</v>
      </c>
      <c r="Y10" s="46" t="e">
        <f>X10*(1+$B$33)*('Customer summary'!#REF!+1)</f>
        <v>#REF!</v>
      </c>
      <c r="Z10" s="46" t="e">
        <f>Y10*(1+$B$33)*('Customer summary'!#REF!+1)</f>
        <v>#REF!</v>
      </c>
      <c r="AA10" s="46" t="e">
        <f>Z10*(1+$B$33)*('Customer summary'!#REF!+1)</f>
        <v>#REF!</v>
      </c>
    </row>
    <row r="11" spans="1:27" ht="15.75" thickBot="1" x14ac:dyDescent="0.3">
      <c r="A11" s="88"/>
      <c r="B11" s="13" t="s">
        <v>277</v>
      </c>
      <c r="C11" s="45">
        <v>10726452.660000002</v>
      </c>
      <c r="D11" s="45">
        <v>21756778.609999992</v>
      </c>
      <c r="E11" s="45">
        <v>21765023.400000006</v>
      </c>
      <c r="F11" s="45">
        <v>29377587.77</v>
      </c>
      <c r="G11" s="45">
        <v>14677554</v>
      </c>
      <c r="H11" s="10">
        <v>18677004.218864609</v>
      </c>
      <c r="I11" s="10">
        <v>21656312.448902041</v>
      </c>
      <c r="J11" s="10">
        <v>21238067.462960795</v>
      </c>
      <c r="K11" s="10">
        <v>20293039.938173883</v>
      </c>
      <c r="L11" s="10">
        <v>19659493.017493635</v>
      </c>
      <c r="M11" s="18">
        <f t="shared" si="0"/>
        <v>19905236.680212304</v>
      </c>
      <c r="N11" s="18">
        <f t="shared" si="0"/>
        <v>20154052.138714958</v>
      </c>
      <c r="O11" s="18">
        <f t="shared" si="0"/>
        <v>20405977.790448893</v>
      </c>
      <c r="P11" s="18">
        <f t="shared" si="0"/>
        <v>20661052.512829505</v>
      </c>
      <c r="Q11" s="18">
        <f t="shared" si="0"/>
        <v>20919315.669239871</v>
      </c>
      <c r="R11" s="18">
        <f t="shared" si="0"/>
        <v>21180807.115105368</v>
      </c>
      <c r="S11" s="18">
        <f t="shared" si="0"/>
        <v>21445567.204044186</v>
      </c>
      <c r="T11" s="18">
        <f t="shared" si="0"/>
        <v>21713636.794094738</v>
      </c>
      <c r="U11" s="18">
        <f t="shared" si="0"/>
        <v>21985057.254020922</v>
      </c>
      <c r="V11" s="18">
        <f t="shared" si="0"/>
        <v>22259870.469696183</v>
      </c>
      <c r="W11" s="18">
        <f t="shared" si="0"/>
        <v>22538118.850567386</v>
      </c>
      <c r="X11" s="18">
        <f t="shared" si="0"/>
        <v>22819845.336199477</v>
      </c>
      <c r="Y11" s="18">
        <f t="shared" si="0"/>
        <v>23105093.40290197</v>
      </c>
      <c r="Z11" s="18">
        <f t="shared" si="0"/>
        <v>23393907.070438243</v>
      </c>
      <c r="AA11" s="18">
        <f t="shared" si="0"/>
        <v>23686330.908818722</v>
      </c>
    </row>
    <row r="12" spans="1:27" x14ac:dyDescent="0.25">
      <c r="B12" s="13"/>
      <c r="C12" s="47">
        <f>SUM(C7:C11)</f>
        <v>154672082.62</v>
      </c>
      <c r="D12" s="47">
        <f t="shared" ref="D12:AA12" si="1">SUM(D7:D11)</f>
        <v>192188640.19</v>
      </c>
      <c r="E12" s="47">
        <f t="shared" si="1"/>
        <v>206425401.73999998</v>
      </c>
      <c r="F12" s="47">
        <f t="shared" si="1"/>
        <v>232165663.65000001</v>
      </c>
      <c r="G12" s="48">
        <f t="shared" si="1"/>
        <v>231833449</v>
      </c>
      <c r="H12" s="48">
        <f t="shared" si="1"/>
        <v>250070597.56278205</v>
      </c>
      <c r="I12" s="48" t="e">
        <f t="shared" si="1"/>
        <v>#REF!</v>
      </c>
      <c r="J12" s="48" t="e">
        <f t="shared" si="1"/>
        <v>#REF!</v>
      </c>
      <c r="K12" s="48" t="e">
        <f t="shared" si="1"/>
        <v>#REF!</v>
      </c>
      <c r="L12" s="48" t="e">
        <f t="shared" si="1"/>
        <v>#REF!</v>
      </c>
      <c r="M12" s="48" t="e">
        <f t="shared" si="1"/>
        <v>#REF!</v>
      </c>
      <c r="N12" s="48" t="e">
        <f t="shared" si="1"/>
        <v>#REF!</v>
      </c>
      <c r="O12" s="48" t="e">
        <f t="shared" si="1"/>
        <v>#REF!</v>
      </c>
      <c r="P12" s="48" t="e">
        <f t="shared" si="1"/>
        <v>#REF!</v>
      </c>
      <c r="Q12" s="48" t="e">
        <f t="shared" si="1"/>
        <v>#REF!</v>
      </c>
      <c r="R12" s="48" t="e">
        <f t="shared" si="1"/>
        <v>#REF!</v>
      </c>
      <c r="S12" s="48" t="e">
        <f t="shared" si="1"/>
        <v>#REF!</v>
      </c>
      <c r="T12" s="48" t="e">
        <f t="shared" si="1"/>
        <v>#REF!</v>
      </c>
      <c r="U12" s="48" t="e">
        <f t="shared" si="1"/>
        <v>#REF!</v>
      </c>
      <c r="V12" s="48" t="e">
        <f t="shared" si="1"/>
        <v>#REF!</v>
      </c>
      <c r="W12" s="48" t="e">
        <f t="shared" si="1"/>
        <v>#REF!</v>
      </c>
      <c r="X12" s="48" t="e">
        <f t="shared" si="1"/>
        <v>#REF!</v>
      </c>
      <c r="Y12" s="48" t="e">
        <f t="shared" si="1"/>
        <v>#REF!</v>
      </c>
      <c r="Z12" s="48" t="e">
        <f t="shared" si="1"/>
        <v>#REF!</v>
      </c>
      <c r="AA12" s="48" t="e">
        <f t="shared" si="1"/>
        <v>#REF!</v>
      </c>
    </row>
    <row r="13" spans="1:27" x14ac:dyDescent="0.25">
      <c r="B13" s="13"/>
      <c r="C13" s="13"/>
      <c r="D13" s="13"/>
      <c r="E13" s="13"/>
      <c r="F13" s="13"/>
      <c r="G13" s="13"/>
    </row>
    <row r="14" spans="1:27" x14ac:dyDescent="0.25">
      <c r="B14" s="13"/>
      <c r="C14" s="13"/>
      <c r="D14" s="13"/>
      <c r="E14" s="13"/>
      <c r="F14" s="13"/>
      <c r="G14" s="13"/>
    </row>
    <row r="15" spans="1:27" ht="15.75" thickBot="1" x14ac:dyDescent="0.3">
      <c r="B15" s="13"/>
      <c r="C15" s="13">
        <v>2017</v>
      </c>
      <c r="D15" s="13">
        <v>2018</v>
      </c>
      <c r="E15" s="13">
        <v>2019</v>
      </c>
      <c r="F15" s="13">
        <v>2020</v>
      </c>
      <c r="G15" s="13">
        <v>2021</v>
      </c>
      <c r="H15" s="44">
        <v>2022</v>
      </c>
      <c r="I15" s="44">
        <v>2023</v>
      </c>
      <c r="J15" s="44">
        <v>2024</v>
      </c>
      <c r="K15" s="44">
        <v>2025</v>
      </c>
      <c r="L15" s="44">
        <v>2026</v>
      </c>
      <c r="M15" s="44">
        <v>2027</v>
      </c>
      <c r="N15" s="44">
        <v>2028</v>
      </c>
      <c r="O15" s="44">
        <v>2029</v>
      </c>
      <c r="P15" s="44">
        <v>2030</v>
      </c>
      <c r="Q15" s="44">
        <v>2031</v>
      </c>
      <c r="R15" s="44">
        <v>2032</v>
      </c>
      <c r="S15" s="44">
        <v>2033</v>
      </c>
      <c r="T15" s="44">
        <v>2034</v>
      </c>
      <c r="U15" s="44">
        <v>2035</v>
      </c>
      <c r="V15" s="44">
        <v>2036</v>
      </c>
      <c r="W15" s="44">
        <v>2037</v>
      </c>
      <c r="X15" s="44">
        <v>2038</v>
      </c>
      <c r="Y15" s="44">
        <v>2039</v>
      </c>
      <c r="Z15" s="44">
        <v>2040</v>
      </c>
      <c r="AA15" s="44">
        <v>2041</v>
      </c>
    </row>
    <row r="16" spans="1:27" x14ac:dyDescent="0.25">
      <c r="A16" s="86" t="s">
        <v>278</v>
      </c>
      <c r="B16" s="13" t="s">
        <v>273</v>
      </c>
      <c r="C16" s="45">
        <f>C7</f>
        <v>37584520</v>
      </c>
      <c r="D16" s="45">
        <f t="shared" ref="D16:G16" si="2">D7</f>
        <v>42332284.850000001</v>
      </c>
      <c r="E16" s="45">
        <f t="shared" si="2"/>
        <v>50924188.130000003</v>
      </c>
      <c r="F16" s="45">
        <f t="shared" si="2"/>
        <v>56199634.120000005</v>
      </c>
      <c r="G16" s="45">
        <f t="shared" si="2"/>
        <v>49960663</v>
      </c>
      <c r="H16" s="10">
        <v>58705189.524981186</v>
      </c>
      <c r="I16" s="10">
        <v>63000352.757813409</v>
      </c>
      <c r="J16" s="10">
        <v>67405756.556137875</v>
      </c>
      <c r="K16" s="10">
        <v>72153059.787750036</v>
      </c>
      <c r="L16" s="10">
        <v>77188059.008091986</v>
      </c>
      <c r="M16" s="18">
        <f t="shared" ref="M16:AA18" si="3">L16*(1+$B$33)</f>
        <v>78152909.745693132</v>
      </c>
      <c r="N16" s="18">
        <f t="shared" si="3"/>
        <v>79129821.117514297</v>
      </c>
      <c r="O16" s="18">
        <f t="shared" si="3"/>
        <v>80118943.881483227</v>
      </c>
      <c r="P16" s="18">
        <f t="shared" si="3"/>
        <v>81120430.680001765</v>
      </c>
      <c r="Q16" s="18">
        <f t="shared" si="3"/>
        <v>82134436.06350179</v>
      </c>
      <c r="R16" s="18">
        <f t="shared" si="3"/>
        <v>83161116.514295563</v>
      </c>
      <c r="S16" s="18">
        <f t="shared" si="3"/>
        <v>84200630.470724255</v>
      </c>
      <c r="T16" s="18">
        <f t="shared" si="3"/>
        <v>85253138.351608306</v>
      </c>
      <c r="U16" s="18">
        <f t="shared" si="3"/>
        <v>86318802.581003413</v>
      </c>
      <c r="V16" s="18">
        <f t="shared" si="3"/>
        <v>87397787.613265947</v>
      </c>
      <c r="W16" s="18">
        <f t="shared" si="3"/>
        <v>88490259.958431765</v>
      </c>
      <c r="X16" s="18">
        <f t="shared" si="3"/>
        <v>89596388.207912162</v>
      </c>
      <c r="Y16" s="18">
        <f t="shared" si="3"/>
        <v>90716343.060511053</v>
      </c>
      <c r="Z16" s="18">
        <f t="shared" si="3"/>
        <v>91850297.34876743</v>
      </c>
      <c r="AA16" s="18">
        <f t="shared" si="3"/>
        <v>92998426.065627024</v>
      </c>
    </row>
    <row r="17" spans="1:27" x14ac:dyDescent="0.25">
      <c r="A17" s="87"/>
      <c r="B17" s="13" t="s">
        <v>274</v>
      </c>
      <c r="C17" s="45">
        <f t="shared" ref="C17:G20" si="4">C8</f>
        <v>19130367.32</v>
      </c>
      <c r="D17" s="45">
        <f t="shared" si="4"/>
        <v>24163738.500000004</v>
      </c>
      <c r="E17" s="45">
        <f t="shared" si="4"/>
        <v>19630151.899999999</v>
      </c>
      <c r="F17" s="45">
        <f t="shared" si="4"/>
        <v>26654890.66</v>
      </c>
      <c r="G17" s="45">
        <f t="shared" si="4"/>
        <v>46166562</v>
      </c>
      <c r="H17" s="10">
        <v>47532989.972189754</v>
      </c>
      <c r="I17" s="10">
        <v>53530434.688335925</v>
      </c>
      <c r="J17" s="10">
        <v>56245803.605536379</v>
      </c>
      <c r="K17" s="10">
        <v>58700425.795782514</v>
      </c>
      <c r="L17" s="10">
        <v>61702396.146284752</v>
      </c>
      <c r="M17" s="18">
        <f t="shared" si="3"/>
        <v>62473676.098113306</v>
      </c>
      <c r="N17" s="18">
        <f t="shared" si="3"/>
        <v>63254597.049339719</v>
      </c>
      <c r="O17" s="18">
        <f t="shared" si="3"/>
        <v>64045279.512456462</v>
      </c>
      <c r="P17" s="18">
        <f t="shared" si="3"/>
        <v>64845845.506362163</v>
      </c>
      <c r="Q17" s="18">
        <f t="shared" si="3"/>
        <v>65656418.575191684</v>
      </c>
      <c r="R17" s="18">
        <f t="shared" si="3"/>
        <v>66477123.807381578</v>
      </c>
      <c r="S17" s="18">
        <f t="shared" si="3"/>
        <v>67308087.854973838</v>
      </c>
      <c r="T17" s="18">
        <f t="shared" si="3"/>
        <v>68149438.953161001</v>
      </c>
      <c r="U17" s="18">
        <f t="shared" si="3"/>
        <v>69001306.940075517</v>
      </c>
      <c r="V17" s="18">
        <f t="shared" si="3"/>
        <v>69863823.276826456</v>
      </c>
      <c r="W17" s="18">
        <f t="shared" si="3"/>
        <v>70737121.067786783</v>
      </c>
      <c r="X17" s="18">
        <f t="shared" si="3"/>
        <v>71621335.081134111</v>
      </c>
      <c r="Y17" s="18">
        <f t="shared" si="3"/>
        <v>72516601.769648284</v>
      </c>
      <c r="Z17" s="18">
        <f t="shared" si="3"/>
        <v>73423059.291768879</v>
      </c>
      <c r="AA17" s="18">
        <f t="shared" si="3"/>
        <v>74340847.53291598</v>
      </c>
    </row>
    <row r="18" spans="1:27" x14ac:dyDescent="0.25">
      <c r="A18" s="87"/>
      <c r="B18" s="13" t="s">
        <v>275</v>
      </c>
      <c r="C18" s="45">
        <f t="shared" si="4"/>
        <v>28253.39</v>
      </c>
      <c r="D18" s="45">
        <f t="shared" si="4"/>
        <v>2642896.2600000002</v>
      </c>
      <c r="E18" s="45">
        <f t="shared" si="4"/>
        <v>6757264.4900000002</v>
      </c>
      <c r="F18" s="45">
        <f t="shared" si="4"/>
        <v>4895622.62</v>
      </c>
      <c r="G18" s="45">
        <f t="shared" si="4"/>
        <v>5348408</v>
      </c>
      <c r="H18" s="10">
        <v>5022286.8464709828</v>
      </c>
      <c r="I18" s="10">
        <v>5337534.6371835275</v>
      </c>
      <c r="J18" s="10">
        <v>5658905.1637320677</v>
      </c>
      <c r="K18" s="10">
        <v>6007942.832484426</v>
      </c>
      <c r="L18" s="10">
        <v>6379342.6301411875</v>
      </c>
      <c r="M18" s="18">
        <f t="shared" si="3"/>
        <v>6459084.4130179519</v>
      </c>
      <c r="N18" s="18">
        <f t="shared" si="3"/>
        <v>6539822.968180676</v>
      </c>
      <c r="O18" s="18">
        <f t="shared" si="3"/>
        <v>6621570.7552829338</v>
      </c>
      <c r="P18" s="18">
        <f t="shared" si="3"/>
        <v>6704340.3897239706</v>
      </c>
      <c r="Q18" s="18">
        <f t="shared" si="3"/>
        <v>6788144.6445955196</v>
      </c>
      <c r="R18" s="18">
        <f t="shared" si="3"/>
        <v>6872996.4526529629</v>
      </c>
      <c r="S18" s="18">
        <f t="shared" si="3"/>
        <v>6958908.9083111249</v>
      </c>
      <c r="T18" s="18">
        <f t="shared" si="3"/>
        <v>7045895.269665014</v>
      </c>
      <c r="U18" s="18">
        <f t="shared" si="3"/>
        <v>7133968.9605358262</v>
      </c>
      <c r="V18" s="18">
        <f t="shared" si="3"/>
        <v>7223143.572542524</v>
      </c>
      <c r="W18" s="18">
        <f t="shared" si="3"/>
        <v>7313432.8671993054</v>
      </c>
      <c r="X18" s="18">
        <f t="shared" si="3"/>
        <v>7404850.7780392962</v>
      </c>
      <c r="Y18" s="18">
        <f t="shared" si="3"/>
        <v>7497411.4127647867</v>
      </c>
      <c r="Z18" s="18">
        <f t="shared" si="3"/>
        <v>7591129.0554243466</v>
      </c>
      <c r="AA18" s="18">
        <f t="shared" si="3"/>
        <v>7686018.1686171507</v>
      </c>
    </row>
    <row r="19" spans="1:27" x14ac:dyDescent="0.25">
      <c r="A19" s="87"/>
      <c r="B19" s="13" t="s">
        <v>276</v>
      </c>
      <c r="C19" s="45">
        <f t="shared" si="4"/>
        <v>87202489.250000015</v>
      </c>
      <c r="D19" s="45">
        <f t="shared" si="4"/>
        <v>101292941.97</v>
      </c>
      <c r="E19" s="45">
        <f t="shared" si="4"/>
        <v>107348773.81999999</v>
      </c>
      <c r="F19" s="45">
        <f t="shared" si="4"/>
        <v>115037928.48</v>
      </c>
      <c r="G19" s="45">
        <f t="shared" si="4"/>
        <v>115680262</v>
      </c>
      <c r="H19" s="52">
        <v>120133127.00027549</v>
      </c>
      <c r="I19" s="46" t="e">
        <f>H19*(1+$B$33)*('Customer summary'!#REF!+1)</f>
        <v>#REF!</v>
      </c>
      <c r="J19" s="46" t="e">
        <f>I19*(1+$B$33)*('Customer summary'!#REF!+1)</f>
        <v>#REF!</v>
      </c>
      <c r="K19" s="37" t="e">
        <f>J19*(1+$B$33)*$B$34</f>
        <v>#REF!</v>
      </c>
      <c r="L19" s="37" t="e">
        <f>K19*(1+$B$33)</f>
        <v>#REF!</v>
      </c>
      <c r="M19" s="38" t="e">
        <f>L19*(1+$B$33)*(1-$B$35)</f>
        <v>#REF!</v>
      </c>
      <c r="N19" s="38" t="e">
        <f t="shared" ref="N19:AA19" si="5">M19*(1+$B$33)*(1-$B$35)</f>
        <v>#REF!</v>
      </c>
      <c r="O19" s="38" t="e">
        <f t="shared" si="5"/>
        <v>#REF!</v>
      </c>
      <c r="P19" s="38" t="e">
        <f t="shared" si="5"/>
        <v>#REF!</v>
      </c>
      <c r="Q19" s="38" t="e">
        <f t="shared" si="5"/>
        <v>#REF!</v>
      </c>
      <c r="R19" s="38" t="e">
        <f t="shared" si="5"/>
        <v>#REF!</v>
      </c>
      <c r="S19" s="38" t="e">
        <f t="shared" si="5"/>
        <v>#REF!</v>
      </c>
      <c r="T19" s="38" t="e">
        <f t="shared" si="5"/>
        <v>#REF!</v>
      </c>
      <c r="U19" s="38" t="e">
        <f t="shared" si="5"/>
        <v>#REF!</v>
      </c>
      <c r="V19" s="38" t="e">
        <f t="shared" si="5"/>
        <v>#REF!</v>
      </c>
      <c r="W19" s="38" t="e">
        <f t="shared" si="5"/>
        <v>#REF!</v>
      </c>
      <c r="X19" s="38" t="e">
        <f t="shared" si="5"/>
        <v>#REF!</v>
      </c>
      <c r="Y19" s="38" t="e">
        <f t="shared" si="5"/>
        <v>#REF!</v>
      </c>
      <c r="Z19" s="38" t="e">
        <f t="shared" si="5"/>
        <v>#REF!</v>
      </c>
      <c r="AA19" s="38" t="e">
        <f t="shared" si="5"/>
        <v>#REF!</v>
      </c>
    </row>
    <row r="20" spans="1:27" ht="15.75" thickBot="1" x14ac:dyDescent="0.3">
      <c r="A20" s="88"/>
      <c r="B20" s="13" t="s">
        <v>277</v>
      </c>
      <c r="C20" s="45">
        <f t="shared" si="4"/>
        <v>10726452.660000002</v>
      </c>
      <c r="D20" s="45">
        <f t="shared" si="4"/>
        <v>21756778.609999992</v>
      </c>
      <c r="E20" s="45">
        <f t="shared" si="4"/>
        <v>21765023.400000006</v>
      </c>
      <c r="F20" s="45">
        <f t="shared" si="4"/>
        <v>29377587.77</v>
      </c>
      <c r="G20" s="45">
        <f t="shared" si="4"/>
        <v>14677554</v>
      </c>
      <c r="H20" s="10">
        <v>18677004.218864609</v>
      </c>
      <c r="I20" s="10">
        <v>21656312.448902041</v>
      </c>
      <c r="J20" s="10">
        <v>21238067.462960795</v>
      </c>
      <c r="K20" s="10">
        <v>20293039.938173883</v>
      </c>
      <c r="L20" s="10">
        <v>19659493.017493635</v>
      </c>
      <c r="M20" s="18">
        <f t="shared" ref="M20:AA20" si="6">L20*(1+$B$33)</f>
        <v>19905236.680212304</v>
      </c>
      <c r="N20" s="18">
        <f t="shared" si="6"/>
        <v>20154052.138714958</v>
      </c>
      <c r="O20" s="18">
        <f t="shared" si="6"/>
        <v>20405977.790448893</v>
      </c>
      <c r="P20" s="18">
        <f t="shared" si="6"/>
        <v>20661052.512829505</v>
      </c>
      <c r="Q20" s="18">
        <f t="shared" si="6"/>
        <v>20919315.669239871</v>
      </c>
      <c r="R20" s="18">
        <f t="shared" si="6"/>
        <v>21180807.115105368</v>
      </c>
      <c r="S20" s="18">
        <f t="shared" si="6"/>
        <v>21445567.204044186</v>
      </c>
      <c r="T20" s="18">
        <f t="shared" si="6"/>
        <v>21713636.794094738</v>
      </c>
      <c r="U20" s="18">
        <f t="shared" si="6"/>
        <v>21985057.254020922</v>
      </c>
      <c r="V20" s="18">
        <f t="shared" si="6"/>
        <v>22259870.469696183</v>
      </c>
      <c r="W20" s="18">
        <f t="shared" si="6"/>
        <v>22538118.850567386</v>
      </c>
      <c r="X20" s="18">
        <f t="shared" si="6"/>
        <v>22819845.336199477</v>
      </c>
      <c r="Y20" s="18">
        <f t="shared" si="6"/>
        <v>23105093.40290197</v>
      </c>
      <c r="Z20" s="18">
        <f t="shared" si="6"/>
        <v>23393907.070438243</v>
      </c>
      <c r="AA20" s="18">
        <f t="shared" si="6"/>
        <v>23686330.908818722</v>
      </c>
    </row>
    <row r="21" spans="1:27" x14ac:dyDescent="0.25">
      <c r="B21" s="13"/>
      <c r="C21" s="47">
        <f>SUM(C16:C20)</f>
        <v>154672082.62</v>
      </c>
      <c r="D21" s="47">
        <f t="shared" ref="D21:AA21" si="7">SUM(D16:D20)</f>
        <v>192188640.19</v>
      </c>
      <c r="E21" s="47">
        <f t="shared" si="7"/>
        <v>206425401.73999998</v>
      </c>
      <c r="F21" s="47">
        <f t="shared" si="7"/>
        <v>232165663.65000001</v>
      </c>
      <c r="G21" s="48">
        <f t="shared" si="7"/>
        <v>231833449</v>
      </c>
      <c r="H21" s="48">
        <f t="shared" si="7"/>
        <v>250070597.56278205</v>
      </c>
      <c r="I21" s="48" t="e">
        <f t="shared" si="7"/>
        <v>#REF!</v>
      </c>
      <c r="J21" s="48" t="e">
        <f t="shared" si="7"/>
        <v>#REF!</v>
      </c>
      <c r="K21" s="48" t="e">
        <f t="shared" si="7"/>
        <v>#REF!</v>
      </c>
      <c r="L21" s="48" t="e">
        <f t="shared" si="7"/>
        <v>#REF!</v>
      </c>
      <c r="M21" s="48" t="e">
        <f t="shared" si="7"/>
        <v>#REF!</v>
      </c>
      <c r="N21" s="48" t="e">
        <f t="shared" si="7"/>
        <v>#REF!</v>
      </c>
      <c r="O21" s="48" t="e">
        <f t="shared" si="7"/>
        <v>#REF!</v>
      </c>
      <c r="P21" s="48" t="e">
        <f t="shared" si="7"/>
        <v>#REF!</v>
      </c>
      <c r="Q21" s="48" t="e">
        <f t="shared" si="7"/>
        <v>#REF!</v>
      </c>
      <c r="R21" s="48" t="e">
        <f t="shared" si="7"/>
        <v>#REF!</v>
      </c>
      <c r="S21" s="48" t="e">
        <f t="shared" si="7"/>
        <v>#REF!</v>
      </c>
      <c r="T21" s="48" t="e">
        <f t="shared" si="7"/>
        <v>#REF!</v>
      </c>
      <c r="U21" s="48" t="e">
        <f t="shared" si="7"/>
        <v>#REF!</v>
      </c>
      <c r="V21" s="48" t="e">
        <f t="shared" si="7"/>
        <v>#REF!</v>
      </c>
      <c r="W21" s="48" t="e">
        <f t="shared" si="7"/>
        <v>#REF!</v>
      </c>
      <c r="X21" s="48" t="e">
        <f t="shared" si="7"/>
        <v>#REF!</v>
      </c>
      <c r="Y21" s="48" t="e">
        <f t="shared" si="7"/>
        <v>#REF!</v>
      </c>
      <c r="Z21" s="48" t="e">
        <f t="shared" si="7"/>
        <v>#REF!</v>
      </c>
      <c r="AA21" s="48" t="e">
        <f t="shared" si="7"/>
        <v>#REF!</v>
      </c>
    </row>
    <row r="22" spans="1:27" x14ac:dyDescent="0.25">
      <c r="B22" s="13"/>
      <c r="C22" s="13"/>
      <c r="D22" s="13"/>
      <c r="E22" s="13"/>
      <c r="F22" s="13"/>
      <c r="G22" s="13"/>
    </row>
    <row r="23" spans="1:27" x14ac:dyDescent="0.25">
      <c r="B23" s="13"/>
      <c r="C23" s="13"/>
      <c r="D23" s="13"/>
      <c r="E23" s="13"/>
      <c r="F23" s="13"/>
      <c r="G23" s="13"/>
    </row>
    <row r="24" spans="1:27" ht="15.75" thickBot="1" x14ac:dyDescent="0.3">
      <c r="B24" s="13"/>
      <c r="C24" s="13">
        <v>2017</v>
      </c>
      <c r="D24" s="13">
        <v>2018</v>
      </c>
      <c r="E24" s="13">
        <v>2019</v>
      </c>
      <c r="F24" s="13">
        <v>2020</v>
      </c>
      <c r="G24" s="13">
        <v>2021</v>
      </c>
      <c r="H24" s="44">
        <v>2022</v>
      </c>
      <c r="I24" s="44">
        <v>2023</v>
      </c>
      <c r="J24" s="44">
        <v>2024</v>
      </c>
      <c r="K24" s="44">
        <v>2025</v>
      </c>
      <c r="L24" s="44">
        <v>2026</v>
      </c>
      <c r="M24" s="44">
        <v>2027</v>
      </c>
      <c r="N24" s="44">
        <v>2028</v>
      </c>
      <c r="O24" s="44">
        <v>2029</v>
      </c>
      <c r="P24" s="44">
        <v>2030</v>
      </c>
      <c r="Q24" s="44">
        <v>2031</v>
      </c>
      <c r="R24" s="44">
        <v>2032</v>
      </c>
      <c r="S24" s="44">
        <v>2033</v>
      </c>
      <c r="T24" s="44">
        <v>2034</v>
      </c>
      <c r="U24" s="44">
        <v>2035</v>
      </c>
      <c r="V24" s="44">
        <v>2036</v>
      </c>
      <c r="W24" s="44">
        <v>2037</v>
      </c>
      <c r="X24" s="44">
        <v>2038</v>
      </c>
      <c r="Y24" s="44">
        <v>2039</v>
      </c>
      <c r="Z24" s="44">
        <v>2040</v>
      </c>
      <c r="AA24" s="44">
        <v>2041</v>
      </c>
    </row>
    <row r="25" spans="1:27" x14ac:dyDescent="0.25">
      <c r="A25" s="86" t="s">
        <v>279</v>
      </c>
      <c r="B25" s="13" t="s">
        <v>273</v>
      </c>
      <c r="C25" s="45">
        <f>C16</f>
        <v>37584520</v>
      </c>
      <c r="D25" s="45">
        <f t="shared" ref="D25:G25" si="8">D16</f>
        <v>42332284.850000001</v>
      </c>
      <c r="E25" s="45">
        <f t="shared" si="8"/>
        <v>50924188.130000003</v>
      </c>
      <c r="F25" s="45">
        <f t="shared" si="8"/>
        <v>56199634.120000005</v>
      </c>
      <c r="G25" s="45">
        <f t="shared" si="8"/>
        <v>49960663</v>
      </c>
      <c r="H25" s="10">
        <v>58705189.524981186</v>
      </c>
      <c r="I25" s="10">
        <v>63000352.757813409</v>
      </c>
      <c r="J25" s="10">
        <v>67405756.556137875</v>
      </c>
      <c r="K25" s="10">
        <v>72153059.787750036</v>
      </c>
      <c r="L25" s="10">
        <v>77188059.008091986</v>
      </c>
      <c r="M25" s="18">
        <f>L25*(1+$B$33)</f>
        <v>78152909.745693132</v>
      </c>
      <c r="N25" s="18">
        <f t="shared" ref="N25:AA25" si="9">M25*(1+$B$33)</f>
        <v>79129821.117514297</v>
      </c>
      <c r="O25" s="18">
        <f t="shared" si="9"/>
        <v>80118943.881483227</v>
      </c>
      <c r="P25" s="18">
        <f t="shared" si="9"/>
        <v>81120430.680001765</v>
      </c>
      <c r="Q25" s="18">
        <f t="shared" si="9"/>
        <v>82134436.06350179</v>
      </c>
      <c r="R25" s="18">
        <f t="shared" si="9"/>
        <v>83161116.514295563</v>
      </c>
      <c r="S25" s="18">
        <f t="shared" si="9"/>
        <v>84200630.470724255</v>
      </c>
      <c r="T25" s="18">
        <f t="shared" si="9"/>
        <v>85253138.351608306</v>
      </c>
      <c r="U25" s="18">
        <f t="shared" si="9"/>
        <v>86318802.581003413</v>
      </c>
      <c r="V25" s="18">
        <f t="shared" si="9"/>
        <v>87397787.613265947</v>
      </c>
      <c r="W25" s="18">
        <f t="shared" si="9"/>
        <v>88490259.958431765</v>
      </c>
      <c r="X25" s="18">
        <f t="shared" si="9"/>
        <v>89596388.207912162</v>
      </c>
      <c r="Y25" s="18">
        <f t="shared" si="9"/>
        <v>90716343.060511053</v>
      </c>
      <c r="Z25" s="18">
        <f t="shared" si="9"/>
        <v>91850297.34876743</v>
      </c>
      <c r="AA25" s="18">
        <f t="shared" si="9"/>
        <v>92998426.065627024</v>
      </c>
    </row>
    <row r="26" spans="1:27" x14ac:dyDescent="0.25">
      <c r="A26" s="87"/>
      <c r="B26" s="13" t="s">
        <v>274</v>
      </c>
      <c r="C26" s="45">
        <f t="shared" ref="C26:G29" si="10">C17</f>
        <v>19130367.32</v>
      </c>
      <c r="D26" s="45">
        <f t="shared" si="10"/>
        <v>24163738.500000004</v>
      </c>
      <c r="E26" s="45">
        <f t="shared" si="10"/>
        <v>19630151.899999999</v>
      </c>
      <c r="F26" s="45">
        <f t="shared" si="10"/>
        <v>26654890.66</v>
      </c>
      <c r="G26" s="45">
        <f t="shared" si="10"/>
        <v>46166562</v>
      </c>
      <c r="H26" s="10">
        <v>47532989.972189754</v>
      </c>
      <c r="I26" s="10">
        <v>53530434.688335925</v>
      </c>
      <c r="J26" s="10">
        <v>56245803.605536379</v>
      </c>
      <c r="K26" s="10">
        <v>58700425.795782514</v>
      </c>
      <c r="L26" s="10">
        <v>61702396.146284752</v>
      </c>
      <c r="M26" s="18">
        <f t="shared" ref="M26:AA28" si="11">L26*(1+$B$33)</f>
        <v>62473676.098113306</v>
      </c>
      <c r="N26" s="18">
        <f t="shared" si="11"/>
        <v>63254597.049339719</v>
      </c>
      <c r="O26" s="18">
        <f t="shared" si="11"/>
        <v>64045279.512456462</v>
      </c>
      <c r="P26" s="18">
        <f t="shared" si="11"/>
        <v>64845845.506362163</v>
      </c>
      <c r="Q26" s="18">
        <f t="shared" si="11"/>
        <v>65656418.575191684</v>
      </c>
      <c r="R26" s="18">
        <f t="shared" si="11"/>
        <v>66477123.807381578</v>
      </c>
      <c r="S26" s="18">
        <f t="shared" si="11"/>
        <v>67308087.854973838</v>
      </c>
      <c r="T26" s="18">
        <f t="shared" si="11"/>
        <v>68149438.953161001</v>
      </c>
      <c r="U26" s="18">
        <f t="shared" si="11"/>
        <v>69001306.940075517</v>
      </c>
      <c r="V26" s="18">
        <f t="shared" si="11"/>
        <v>69863823.276826456</v>
      </c>
      <c r="W26" s="18">
        <f t="shared" si="11"/>
        <v>70737121.067786783</v>
      </c>
      <c r="X26" s="18">
        <f t="shared" si="11"/>
        <v>71621335.081134111</v>
      </c>
      <c r="Y26" s="18">
        <f t="shared" si="11"/>
        <v>72516601.769648284</v>
      </c>
      <c r="Z26" s="18">
        <f t="shared" si="11"/>
        <v>73423059.291768879</v>
      </c>
      <c r="AA26" s="18">
        <f t="shared" si="11"/>
        <v>74340847.53291598</v>
      </c>
    </row>
    <row r="27" spans="1:27" x14ac:dyDescent="0.25">
      <c r="A27" s="87"/>
      <c r="B27" s="13" t="s">
        <v>275</v>
      </c>
      <c r="C27" s="45">
        <f t="shared" si="10"/>
        <v>28253.39</v>
      </c>
      <c r="D27" s="45">
        <f t="shared" si="10"/>
        <v>2642896.2600000002</v>
      </c>
      <c r="E27" s="45">
        <f t="shared" si="10"/>
        <v>6757264.4900000002</v>
      </c>
      <c r="F27" s="45">
        <f t="shared" si="10"/>
        <v>4895622.62</v>
      </c>
      <c r="G27" s="45">
        <f t="shared" si="10"/>
        <v>5348408</v>
      </c>
      <c r="H27" s="10">
        <v>5022286.8464709828</v>
      </c>
      <c r="I27" s="10">
        <v>5337534.6371835275</v>
      </c>
      <c r="J27" s="10">
        <v>5658905.1637320677</v>
      </c>
      <c r="K27" s="10">
        <v>6007942.832484426</v>
      </c>
      <c r="L27" s="10">
        <v>6379342.6301411875</v>
      </c>
      <c r="M27" s="18">
        <f t="shared" si="11"/>
        <v>6459084.4130179519</v>
      </c>
      <c r="N27" s="18">
        <f t="shared" si="11"/>
        <v>6539822.968180676</v>
      </c>
      <c r="O27" s="18">
        <f t="shared" si="11"/>
        <v>6621570.7552829338</v>
      </c>
      <c r="P27" s="18">
        <f t="shared" si="11"/>
        <v>6704340.3897239706</v>
      </c>
      <c r="Q27" s="18">
        <f t="shared" si="11"/>
        <v>6788144.6445955196</v>
      </c>
      <c r="R27" s="18">
        <f t="shared" si="11"/>
        <v>6872996.4526529629</v>
      </c>
      <c r="S27" s="18">
        <f t="shared" si="11"/>
        <v>6958908.9083111249</v>
      </c>
      <c r="T27" s="18">
        <f t="shared" si="11"/>
        <v>7045895.269665014</v>
      </c>
      <c r="U27" s="18">
        <f t="shared" si="11"/>
        <v>7133968.9605358262</v>
      </c>
      <c r="V27" s="18">
        <f t="shared" si="11"/>
        <v>7223143.572542524</v>
      </c>
      <c r="W27" s="18">
        <f t="shared" si="11"/>
        <v>7313432.8671993054</v>
      </c>
      <c r="X27" s="18">
        <f t="shared" si="11"/>
        <v>7404850.7780392962</v>
      </c>
      <c r="Y27" s="18">
        <f t="shared" si="11"/>
        <v>7497411.4127647867</v>
      </c>
      <c r="Z27" s="18">
        <f t="shared" si="11"/>
        <v>7591129.0554243466</v>
      </c>
      <c r="AA27" s="18">
        <f t="shared" si="11"/>
        <v>7686018.1686171507</v>
      </c>
    </row>
    <row r="28" spans="1:27" x14ac:dyDescent="0.25">
      <c r="A28" s="87"/>
      <c r="B28" s="13" t="s">
        <v>276</v>
      </c>
      <c r="C28" s="45">
        <f t="shared" si="10"/>
        <v>87202489.250000015</v>
      </c>
      <c r="D28" s="45">
        <f t="shared" si="10"/>
        <v>101292941.97</v>
      </c>
      <c r="E28" s="45">
        <f t="shared" si="10"/>
        <v>107348773.81999999</v>
      </c>
      <c r="F28" s="45">
        <f t="shared" si="10"/>
        <v>115037928.48</v>
      </c>
      <c r="G28" s="45">
        <f t="shared" si="10"/>
        <v>115680262</v>
      </c>
      <c r="H28" s="52">
        <v>120133127.00027549</v>
      </c>
      <c r="I28" s="46" t="e">
        <f>H28*(1+$B$33)*('Customer summary'!#REF!+1)</f>
        <v>#REF!</v>
      </c>
      <c r="J28" s="46" t="e">
        <f>I28*(1+$B$33)*('Customer summary'!#REF!+1)</f>
        <v>#REF!</v>
      </c>
      <c r="K28" s="46" t="e">
        <f t="shared" ref="K28:R28" si="12">(J28*(1+$B$33))-$B$37</f>
        <v>#REF!</v>
      </c>
      <c r="L28" s="46" t="e">
        <f t="shared" si="12"/>
        <v>#REF!</v>
      </c>
      <c r="M28" s="46" t="e">
        <f t="shared" si="12"/>
        <v>#REF!</v>
      </c>
      <c r="N28" s="46" t="e">
        <f t="shared" si="12"/>
        <v>#REF!</v>
      </c>
      <c r="O28" s="46" t="e">
        <f t="shared" si="12"/>
        <v>#REF!</v>
      </c>
      <c r="P28" s="46" t="e">
        <f t="shared" si="12"/>
        <v>#REF!</v>
      </c>
      <c r="Q28" s="46" t="e">
        <f t="shared" si="12"/>
        <v>#REF!</v>
      </c>
      <c r="R28" s="46" t="e">
        <f t="shared" si="12"/>
        <v>#REF!</v>
      </c>
      <c r="S28" s="37" t="e">
        <f t="shared" si="11"/>
        <v>#REF!</v>
      </c>
      <c r="T28" s="37" t="e">
        <f t="shared" si="11"/>
        <v>#REF!</v>
      </c>
      <c r="U28" s="37" t="e">
        <f t="shared" si="11"/>
        <v>#REF!</v>
      </c>
      <c r="V28" s="37" t="e">
        <f t="shared" si="11"/>
        <v>#REF!</v>
      </c>
      <c r="W28" s="37" t="e">
        <f t="shared" si="11"/>
        <v>#REF!</v>
      </c>
      <c r="X28" s="37" t="e">
        <f t="shared" si="11"/>
        <v>#REF!</v>
      </c>
      <c r="Y28" s="37" t="e">
        <f t="shared" si="11"/>
        <v>#REF!</v>
      </c>
      <c r="Z28" s="37" t="e">
        <f t="shared" si="11"/>
        <v>#REF!</v>
      </c>
      <c r="AA28" s="37" t="e">
        <f t="shared" si="11"/>
        <v>#REF!</v>
      </c>
    </row>
    <row r="29" spans="1:27" ht="15.75" thickBot="1" x14ac:dyDescent="0.3">
      <c r="A29" s="88"/>
      <c r="B29" s="13" t="s">
        <v>277</v>
      </c>
      <c r="C29" s="45">
        <f t="shared" si="10"/>
        <v>10726452.660000002</v>
      </c>
      <c r="D29" s="45">
        <f t="shared" si="10"/>
        <v>21756778.609999992</v>
      </c>
      <c r="E29" s="45">
        <f t="shared" si="10"/>
        <v>21765023.400000006</v>
      </c>
      <c r="F29" s="45">
        <f t="shared" si="10"/>
        <v>29377587.77</v>
      </c>
      <c r="G29" s="45">
        <f t="shared" si="10"/>
        <v>14677554</v>
      </c>
      <c r="H29" s="10">
        <v>18677004.218864609</v>
      </c>
      <c r="I29" s="10">
        <v>21656312.448902041</v>
      </c>
      <c r="J29" s="10">
        <v>21238067.462960795</v>
      </c>
      <c r="K29" s="10">
        <v>20293039.938173883</v>
      </c>
      <c r="L29" s="10">
        <v>19659493.017493635</v>
      </c>
      <c r="M29" s="18">
        <f t="shared" ref="M29:AA29" si="13">L29*(1+$B$33)</f>
        <v>19905236.680212304</v>
      </c>
      <c r="N29" s="18">
        <f t="shared" si="13"/>
        <v>20154052.138714958</v>
      </c>
      <c r="O29" s="18">
        <f t="shared" si="13"/>
        <v>20405977.790448893</v>
      </c>
      <c r="P29" s="18">
        <f t="shared" si="13"/>
        <v>20661052.512829505</v>
      </c>
      <c r="Q29" s="18">
        <f t="shared" si="13"/>
        <v>20919315.669239871</v>
      </c>
      <c r="R29" s="18">
        <f t="shared" si="13"/>
        <v>21180807.115105368</v>
      </c>
      <c r="S29" s="18">
        <f t="shared" si="13"/>
        <v>21445567.204044186</v>
      </c>
      <c r="T29" s="18">
        <f t="shared" si="13"/>
        <v>21713636.794094738</v>
      </c>
      <c r="U29" s="18">
        <f t="shared" si="13"/>
        <v>21985057.254020922</v>
      </c>
      <c r="V29" s="18">
        <f t="shared" si="13"/>
        <v>22259870.469696183</v>
      </c>
      <c r="W29" s="18">
        <f t="shared" si="13"/>
        <v>22538118.850567386</v>
      </c>
      <c r="X29" s="18">
        <f t="shared" si="13"/>
        <v>22819845.336199477</v>
      </c>
      <c r="Y29" s="18">
        <f t="shared" si="13"/>
        <v>23105093.40290197</v>
      </c>
      <c r="Z29" s="18">
        <f t="shared" si="13"/>
        <v>23393907.070438243</v>
      </c>
      <c r="AA29" s="18">
        <f t="shared" si="13"/>
        <v>23686330.908818722</v>
      </c>
    </row>
    <row r="30" spans="1:27" x14ac:dyDescent="0.25">
      <c r="B30" s="13"/>
      <c r="C30" s="47">
        <f>SUM(C25:C29)</f>
        <v>154672082.62</v>
      </c>
      <c r="D30" s="47">
        <f t="shared" ref="D30:AA30" si="14">SUM(D25:D29)</f>
        <v>192188640.19</v>
      </c>
      <c r="E30" s="47">
        <f t="shared" si="14"/>
        <v>206425401.73999998</v>
      </c>
      <c r="F30" s="47">
        <f t="shared" si="14"/>
        <v>232165663.65000001</v>
      </c>
      <c r="G30" s="48">
        <f t="shared" si="14"/>
        <v>231833449</v>
      </c>
      <c r="H30" s="48">
        <f t="shared" si="14"/>
        <v>250070597.56278205</v>
      </c>
      <c r="I30" s="48" t="e">
        <f t="shared" si="14"/>
        <v>#REF!</v>
      </c>
      <c r="J30" s="48" t="e">
        <f t="shared" si="14"/>
        <v>#REF!</v>
      </c>
      <c r="K30" s="48" t="e">
        <f t="shared" si="14"/>
        <v>#REF!</v>
      </c>
      <c r="L30" s="48" t="e">
        <f t="shared" si="14"/>
        <v>#REF!</v>
      </c>
      <c r="M30" s="48" t="e">
        <f t="shared" si="14"/>
        <v>#REF!</v>
      </c>
      <c r="N30" s="48" t="e">
        <f t="shared" si="14"/>
        <v>#REF!</v>
      </c>
      <c r="O30" s="48" t="e">
        <f t="shared" si="14"/>
        <v>#REF!</v>
      </c>
      <c r="P30" s="48" t="e">
        <f t="shared" si="14"/>
        <v>#REF!</v>
      </c>
      <c r="Q30" s="48" t="e">
        <f t="shared" si="14"/>
        <v>#REF!</v>
      </c>
      <c r="R30" s="48" t="e">
        <f t="shared" si="14"/>
        <v>#REF!</v>
      </c>
      <c r="S30" s="48" t="e">
        <f t="shared" si="14"/>
        <v>#REF!</v>
      </c>
      <c r="T30" s="48" t="e">
        <f t="shared" si="14"/>
        <v>#REF!</v>
      </c>
      <c r="U30" s="48" t="e">
        <f t="shared" si="14"/>
        <v>#REF!</v>
      </c>
      <c r="V30" s="48" t="e">
        <f t="shared" si="14"/>
        <v>#REF!</v>
      </c>
      <c r="W30" s="48" t="e">
        <f t="shared" si="14"/>
        <v>#REF!</v>
      </c>
      <c r="X30" s="48" t="e">
        <f t="shared" si="14"/>
        <v>#REF!</v>
      </c>
      <c r="Y30" s="48" t="e">
        <f t="shared" si="14"/>
        <v>#REF!</v>
      </c>
      <c r="Z30" s="48" t="e">
        <f t="shared" si="14"/>
        <v>#REF!</v>
      </c>
      <c r="AA30" s="48" t="e">
        <f t="shared" si="14"/>
        <v>#REF!</v>
      </c>
    </row>
    <row r="33" spans="2:3" x14ac:dyDescent="0.25">
      <c r="B33" s="39">
        <v>1.2500000000000001E-2</v>
      </c>
      <c r="C33" t="s">
        <v>263</v>
      </c>
    </row>
    <row r="34" spans="2:3" x14ac:dyDescent="0.25">
      <c r="B34" s="40">
        <v>0.5</v>
      </c>
      <c r="C34" t="s">
        <v>264</v>
      </c>
    </row>
    <row r="35" spans="2:3" x14ac:dyDescent="0.25">
      <c r="B35" s="40">
        <f>40%/15</f>
        <v>2.6666666666666668E-2</v>
      </c>
      <c r="C35" t="s">
        <v>265</v>
      </c>
    </row>
    <row r="36" spans="2:3" x14ac:dyDescent="0.25">
      <c r="B36" s="40">
        <v>0.1</v>
      </c>
      <c r="C36" t="s">
        <v>266</v>
      </c>
    </row>
    <row r="37" spans="2:3" x14ac:dyDescent="0.25">
      <c r="B37" s="43">
        <v>14000000</v>
      </c>
      <c r="C37" t="s">
        <v>271</v>
      </c>
    </row>
    <row r="38" spans="2:3" x14ac:dyDescent="0.25">
      <c r="B38" s="10"/>
    </row>
    <row r="39" spans="2:3" x14ac:dyDescent="0.25">
      <c r="B39" s="9"/>
      <c r="C39" s="10"/>
    </row>
    <row r="41" spans="2:3" x14ac:dyDescent="0.25">
      <c r="B41" s="41" t="s">
        <v>267</v>
      </c>
    </row>
    <row r="42" spans="2:3" x14ac:dyDescent="0.25">
      <c r="B42" s="41" t="s">
        <v>268</v>
      </c>
    </row>
    <row r="43" spans="2:3" x14ac:dyDescent="0.25">
      <c r="B43" s="41" t="s">
        <v>269</v>
      </c>
    </row>
  </sheetData>
  <mergeCells count="3">
    <mergeCell ref="A7:A11"/>
    <mergeCell ref="A16:A20"/>
    <mergeCell ref="A25:A29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"/>
  <sheetViews>
    <sheetView workbookViewId="0">
      <selection activeCell="A29" sqref="A29:XFD29"/>
    </sheetView>
  </sheetViews>
  <sheetFormatPr defaultRowHeight="15" x14ac:dyDescent="0.25"/>
  <cols>
    <col min="2" max="2" width="56.7109375" bestFit="1" customWidth="1"/>
    <col min="3" max="3" width="16.28515625" bestFit="1" customWidth="1"/>
    <col min="4" max="8" width="15.28515625" bestFit="1" customWidth="1"/>
    <col min="9" max="22" width="16.28515625" bestFit="1" customWidth="1"/>
  </cols>
  <sheetData>
    <row r="1" spans="1:22" s="1" customFormat="1" x14ac:dyDescent="0.25">
      <c r="A1" s="1" t="s">
        <v>251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 s="1" customFormat="1" x14ac:dyDescent="0.25">
      <c r="A2" s="1" t="s">
        <v>252</v>
      </c>
      <c r="B2" s="1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1" customFormat="1" x14ac:dyDescent="0.25">
      <c r="A3" s="1" t="s">
        <v>252</v>
      </c>
      <c r="B3" s="1" t="s">
        <v>22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</row>
    <row r="4" spans="1:22" s="1" customFormat="1" x14ac:dyDescent="0.25">
      <c r="A4" s="1" t="s">
        <v>252</v>
      </c>
      <c r="B4" s="1" t="s">
        <v>23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</row>
    <row r="5" spans="1:22" s="1" customFormat="1" x14ac:dyDescent="0.25">
      <c r="A5" s="1" t="s">
        <v>230</v>
      </c>
      <c r="B5" s="1" t="s">
        <v>24</v>
      </c>
      <c r="C5" s="2">
        <v>1197800</v>
      </c>
      <c r="D5" s="2">
        <v>1233734</v>
      </c>
      <c r="E5" s="2">
        <v>1270746</v>
      </c>
      <c r="F5" s="2">
        <v>1308868</v>
      </c>
      <c r="G5" s="2">
        <v>1348134</v>
      </c>
      <c r="H5" s="2">
        <v>4068553.8180149999</v>
      </c>
      <c r="I5" s="2">
        <v>3468268</v>
      </c>
      <c r="J5" s="2">
        <v>3404620.4656919739</v>
      </c>
      <c r="K5" s="2">
        <v>3506759.0796627328</v>
      </c>
      <c r="L5" s="2">
        <v>5895314.9237537924</v>
      </c>
      <c r="M5" s="2">
        <v>3720320.7076141932</v>
      </c>
      <c r="N5" s="2">
        <v>3831930.328842619</v>
      </c>
      <c r="O5" s="2">
        <v>3946888.2387078977</v>
      </c>
      <c r="P5" s="2">
        <v>4065294.8858691347</v>
      </c>
      <c r="Q5" s="2">
        <v>4187253.7324452088</v>
      </c>
      <c r="R5" s="2">
        <v>4312871.3444185648</v>
      </c>
      <c r="S5" s="2">
        <v>4442257.4847511221</v>
      </c>
      <c r="T5" s="2">
        <v>4575525.2092936561</v>
      </c>
      <c r="U5" s="2">
        <v>4712790.9655724661</v>
      </c>
      <c r="V5" s="2">
        <v>4854174.6945396401</v>
      </c>
    </row>
    <row r="6" spans="1:22" s="1" customFormat="1" x14ac:dyDescent="0.25">
      <c r="A6" s="1" t="s">
        <v>232</v>
      </c>
      <c r="B6" s="1" t="s">
        <v>25</v>
      </c>
      <c r="C6" s="2">
        <v>82827977</v>
      </c>
      <c r="D6" s="2">
        <v>88535698</v>
      </c>
      <c r="E6" s="2">
        <v>89576957</v>
      </c>
      <c r="F6" s="2">
        <v>90465997</v>
      </c>
      <c r="G6" s="2">
        <v>91960330</v>
      </c>
      <c r="H6" s="2">
        <v>95950488.718699992</v>
      </c>
      <c r="I6" s="2">
        <v>100113780.42420436</v>
      </c>
      <c r="J6" s="2">
        <v>104457717.35681058</v>
      </c>
      <c r="K6" s="2">
        <v>108990137.71292259</v>
      </c>
      <c r="L6" s="2">
        <v>113719219.7882863</v>
      </c>
      <c r="M6" s="2">
        <v>118653496.73490003</v>
      </c>
      <c r="N6" s="2">
        <v>123801871.95822732</v>
      </c>
      <c r="O6" s="2">
        <v>129173635.18249479</v>
      </c>
      <c r="P6" s="2">
        <v>134778479.21306324</v>
      </c>
      <c r="Q6" s="2">
        <v>140626517.42611802</v>
      </c>
      <c r="R6" s="2">
        <v>146728302.01723728</v>
      </c>
      <c r="S6" s="2">
        <v>153094843.04176521</v>
      </c>
      <c r="T6" s="2">
        <v>159737628.28134739</v>
      </c>
      <c r="U6" s="2">
        <v>166668643.97247505</v>
      </c>
      <c r="V6" s="2">
        <v>173900396.43444073</v>
      </c>
    </row>
    <row r="7" spans="1:22" s="1" customFormat="1" x14ac:dyDescent="0.25">
      <c r="A7" s="1" t="s">
        <v>232</v>
      </c>
      <c r="B7" s="1" t="s">
        <v>26</v>
      </c>
      <c r="C7" s="2">
        <v>-1506100</v>
      </c>
      <c r="D7" s="2">
        <v>-1548400</v>
      </c>
      <c r="E7" s="2">
        <v>-3005100</v>
      </c>
      <c r="F7" s="2">
        <v>-3005100</v>
      </c>
      <c r="G7" s="2">
        <v>-3090366.1146333334</v>
      </c>
      <c r="H7" s="2">
        <v>-6848282.9612699989</v>
      </c>
      <c r="I7" s="2">
        <v>-7145429.9589595031</v>
      </c>
      <c r="J7" s="2">
        <v>-7455470.1648787558</v>
      </c>
      <c r="K7" s="2">
        <v>-7778963.015332845</v>
      </c>
      <c r="L7" s="2">
        <v>-8116492.2205681372</v>
      </c>
      <c r="M7" s="2">
        <v>-8468666.8180185873</v>
      </c>
      <c r="N7" s="2">
        <v>-8836122.2712524142</v>
      </c>
      <c r="O7" s="2">
        <v>-9219521.6166020557</v>
      </c>
      <c r="P7" s="2">
        <v>-9619556.6595464181</v>
      </c>
      <c r="Q7" s="2">
        <v>-10036949.223004136</v>
      </c>
      <c r="R7" s="2">
        <v>-10472452.449790284</v>
      </c>
      <c r="S7" s="2">
        <v>-10926852.161586685</v>
      </c>
      <c r="T7" s="2">
        <v>-11400968.27687793</v>
      </c>
      <c r="U7" s="2">
        <v>-11895656.290411662</v>
      </c>
      <c r="V7" s="2">
        <v>-12411808.816852624</v>
      </c>
    </row>
    <row r="8" spans="1:22" s="1" customFormat="1" x14ac:dyDescent="0.25">
      <c r="A8" s="1" t="s">
        <v>230</v>
      </c>
      <c r="B8" s="1" t="s">
        <v>27</v>
      </c>
      <c r="C8" s="2">
        <v>18437063</v>
      </c>
      <c r="D8" s="2">
        <v>16848794</v>
      </c>
      <c r="E8" s="2">
        <v>23269899</v>
      </c>
      <c r="F8" s="2">
        <v>18943375</v>
      </c>
      <c r="G8" s="2">
        <v>19322242</v>
      </c>
      <c r="H8" s="2">
        <v>19901909.260000002</v>
      </c>
      <c r="I8" s="2">
        <v>20498966.537800003</v>
      </c>
      <c r="J8" s="2">
        <v>21113935.533934005</v>
      </c>
      <c r="K8" s="2">
        <v>21747353.599952023</v>
      </c>
      <c r="L8" s="2">
        <v>22399774.207950585</v>
      </c>
      <c r="M8" s="2">
        <v>23071767.434189104</v>
      </c>
      <c r="N8" s="2">
        <v>23763920.457214776</v>
      </c>
      <c r="O8" s="2">
        <v>24476838.070931219</v>
      </c>
      <c r="P8" s="2">
        <v>25211143.213059157</v>
      </c>
      <c r="Q8" s="2">
        <v>25967477.509450931</v>
      </c>
      <c r="R8" s="2">
        <v>26746501.834734458</v>
      </c>
      <c r="S8" s="2">
        <v>27548896.889776494</v>
      </c>
      <c r="T8" s="2">
        <v>28375363.796469789</v>
      </c>
      <c r="U8" s="2">
        <v>29226624.710363884</v>
      </c>
      <c r="V8" s="2">
        <v>30103423.4516748</v>
      </c>
    </row>
    <row r="9" spans="1:22" s="1" customFormat="1" x14ac:dyDescent="0.25">
      <c r="A9" s="1" t="s">
        <v>252</v>
      </c>
      <c r="B9" s="1" t="s">
        <v>28</v>
      </c>
      <c r="C9" s="2">
        <v>30000</v>
      </c>
      <c r="D9" s="2">
        <v>30000</v>
      </c>
      <c r="E9" s="2">
        <v>30000</v>
      </c>
      <c r="F9" s="2">
        <v>30000</v>
      </c>
      <c r="G9" s="2">
        <v>30600</v>
      </c>
      <c r="H9" s="2">
        <v>31518</v>
      </c>
      <c r="I9" s="2">
        <v>32463.54</v>
      </c>
      <c r="J9" s="2">
        <v>33437.446199999998</v>
      </c>
      <c r="K9" s="2">
        <v>34440.569585999998</v>
      </c>
      <c r="L9" s="2">
        <v>35473.786673579998</v>
      </c>
      <c r="M9" s="2">
        <v>36538.000273787402</v>
      </c>
      <c r="N9" s="2">
        <v>37634.140282001026</v>
      </c>
      <c r="O9" s="2">
        <v>38763.164490461058</v>
      </c>
      <c r="P9" s="2">
        <v>39926.059425174892</v>
      </c>
      <c r="Q9" s="2">
        <v>41123.841207930142</v>
      </c>
      <c r="R9" s="2">
        <v>42357.556444168047</v>
      </c>
      <c r="S9" s="2">
        <v>43628.28313749309</v>
      </c>
      <c r="T9" s="2">
        <v>44937.131631617885</v>
      </c>
      <c r="U9" s="2">
        <v>46285.245580566421</v>
      </c>
      <c r="V9" s="2">
        <v>47673.802947983415</v>
      </c>
    </row>
    <row r="10" spans="1:22" s="1" customFormat="1" x14ac:dyDescent="0.25">
      <c r="A10" s="1" t="s">
        <v>252</v>
      </c>
      <c r="B10" s="1" t="s">
        <v>29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s="1" customFormat="1" x14ac:dyDescent="0.25">
      <c r="A11" s="1" t="s">
        <v>252</v>
      </c>
      <c r="B11" s="1" t="s">
        <v>30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s="1" customFormat="1" x14ac:dyDescent="0.25">
      <c r="A12" s="1" t="s">
        <v>252</v>
      </c>
      <c r="B12" s="1" t="s">
        <v>31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s="1" customFormat="1" x14ac:dyDescent="0.25">
      <c r="A13" s="1" t="s">
        <v>230</v>
      </c>
      <c r="B13" s="1" t="s">
        <v>32</v>
      </c>
      <c r="C13" s="2">
        <v>4800000</v>
      </c>
      <c r="D13" s="2">
        <v>4800000</v>
      </c>
      <c r="E13" s="2">
        <v>3360000</v>
      </c>
      <c r="F13" s="2">
        <v>3360000</v>
      </c>
      <c r="G13" s="2">
        <v>3427200</v>
      </c>
      <c r="H13" s="2">
        <v>579637.03714999987</v>
      </c>
      <c r="I13" s="2">
        <v>597026.14826449985</v>
      </c>
      <c r="J13" s="2">
        <v>614936.93271243491</v>
      </c>
      <c r="K13" s="2">
        <v>633385.040693808</v>
      </c>
      <c r="L13" s="2">
        <v>652386.59191462223</v>
      </c>
      <c r="M13" s="2">
        <v>671958.18967206089</v>
      </c>
      <c r="N13" s="2">
        <v>692116.93536222272</v>
      </c>
      <c r="O13" s="2">
        <v>712880.44342308945</v>
      </c>
      <c r="P13" s="2">
        <v>734266.85672578216</v>
      </c>
      <c r="Q13" s="2">
        <v>756294.86242755561</v>
      </c>
      <c r="R13" s="2">
        <v>778983.70830038225</v>
      </c>
      <c r="S13" s="2">
        <v>802353.21954939375</v>
      </c>
      <c r="T13" s="2">
        <v>826423.81613587553</v>
      </c>
      <c r="U13" s="2">
        <v>851216.53061995178</v>
      </c>
      <c r="V13" s="2">
        <v>876753.02653855039</v>
      </c>
    </row>
    <row r="14" spans="1:22" s="1" customFormat="1" x14ac:dyDescent="0.25">
      <c r="A14" s="1" t="s">
        <v>230</v>
      </c>
      <c r="B14" s="1" t="s">
        <v>33</v>
      </c>
      <c r="C14" s="2">
        <v>169689</v>
      </c>
      <c r="D14" s="2">
        <v>169374</v>
      </c>
      <c r="E14" s="2">
        <v>168945</v>
      </c>
      <c r="F14" s="2">
        <v>168517.0865953452</v>
      </c>
      <c r="G14" s="2">
        <v>171887</v>
      </c>
      <c r="H14" s="2">
        <v>177160</v>
      </c>
      <c r="I14" s="2">
        <v>182474.80000000002</v>
      </c>
      <c r="J14" s="2">
        <v>93974.522000000012</v>
      </c>
      <c r="K14" s="2">
        <v>48396.878830000009</v>
      </c>
      <c r="L14" s="2">
        <v>24924.392597450005</v>
      </c>
      <c r="M14" s="2">
        <v>12836.062187686754</v>
      </c>
      <c r="N14" s="2">
        <v>6610.5720266586786</v>
      </c>
      <c r="O14" s="2">
        <v>3404.4445937292194</v>
      </c>
      <c r="P14" s="2">
        <v>1753.288965770548</v>
      </c>
      <c r="Q14" s="2">
        <v>902.94381737183221</v>
      </c>
      <c r="R14" s="2">
        <v>465.0160659464936</v>
      </c>
      <c r="S14" s="2">
        <v>239.4832739624442</v>
      </c>
      <c r="T14" s="2">
        <v>123.33388609065877</v>
      </c>
      <c r="U14" s="2">
        <v>63.516951336689267</v>
      </c>
      <c r="V14" s="2">
        <v>32.711229938394972</v>
      </c>
    </row>
    <row r="15" spans="1:22" s="1" customFormat="1" x14ac:dyDescent="0.25">
      <c r="A15" s="1" t="s">
        <v>230</v>
      </c>
      <c r="B15" s="1" t="s">
        <v>34</v>
      </c>
      <c r="C15" s="2">
        <v>54829600</v>
      </c>
      <c r="D15" s="2">
        <v>54879300</v>
      </c>
      <c r="E15" s="2">
        <v>55658300</v>
      </c>
      <c r="F15" s="2">
        <v>56448357.7394391</v>
      </c>
      <c r="G15" s="2">
        <v>57577325</v>
      </c>
      <c r="H15" s="2">
        <v>38603826.674189992</v>
      </c>
      <c r="I15" s="2">
        <v>39761941.47441569</v>
      </c>
      <c r="J15" s="2">
        <v>40954799.718648158</v>
      </c>
      <c r="K15" s="2">
        <v>42183443.710207604</v>
      </c>
      <c r="L15" s="2">
        <v>43448947.021513835</v>
      </c>
      <c r="M15" s="2">
        <v>44752415.432159252</v>
      </c>
      <c r="N15" s="2">
        <v>46094987.895124033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s="1" customFormat="1" x14ac:dyDescent="0.25">
      <c r="A16" s="1" t="s">
        <v>230</v>
      </c>
      <c r="B16" s="1" t="s">
        <v>35</v>
      </c>
      <c r="C16" s="2">
        <v>2061248</v>
      </c>
      <c r="D16" s="2">
        <v>2011863</v>
      </c>
      <c r="E16" s="2">
        <v>2673292</v>
      </c>
      <c r="F16" s="2">
        <v>1883662</v>
      </c>
      <c r="G16" s="2">
        <v>1921335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1:22" s="35" customFormat="1" x14ac:dyDescent="0.25">
      <c r="A17" s="35" t="s">
        <v>252</v>
      </c>
      <c r="B17" s="35" t="s">
        <v>36</v>
      </c>
      <c r="C17" s="36">
        <v>188000</v>
      </c>
      <c r="D17" s="36">
        <v>806000</v>
      </c>
      <c r="E17" s="36">
        <v>44000000</v>
      </c>
      <c r="F17" s="36">
        <v>39500000</v>
      </c>
      <c r="G17" s="36">
        <v>31000000</v>
      </c>
      <c r="H17" s="36">
        <v>28981851.857499994</v>
      </c>
      <c r="I17" s="36">
        <v>29851307.413224995</v>
      </c>
      <c r="J17" s="36">
        <v>30746846.635621745</v>
      </c>
      <c r="K17" s="36">
        <v>31669252.034690399</v>
      </c>
      <c r="L17" s="36">
        <v>32619329.595731113</v>
      </c>
      <c r="M17" s="36">
        <v>33597909.483603045</v>
      </c>
      <c r="N17" s="36">
        <v>34605846.76811114</v>
      </c>
      <c r="O17" s="36">
        <v>35644022.171154477</v>
      </c>
      <c r="P17" s="36">
        <v>29370674.269031279</v>
      </c>
      <c r="Q17" s="36">
        <v>30251794.49710222</v>
      </c>
      <c r="R17" s="36">
        <v>31159348.332015287</v>
      </c>
      <c r="S17" s="36">
        <v>32094128.781975746</v>
      </c>
      <c r="T17" s="36">
        <v>33056952.64543502</v>
      </c>
      <c r="U17" s="36">
        <v>34048661.224798068</v>
      </c>
      <c r="V17" s="36">
        <v>35070121.061542012</v>
      </c>
    </row>
    <row r="18" spans="1:22" s="1" customFormat="1" x14ac:dyDescent="0.25">
      <c r="A18" s="1" t="s">
        <v>252</v>
      </c>
      <c r="B18" s="1" t="s">
        <v>37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1:22" s="35" customFormat="1" x14ac:dyDescent="0.25">
      <c r="A19" s="1" t="s">
        <v>252</v>
      </c>
      <c r="B19" s="35" t="s">
        <v>38</v>
      </c>
      <c r="C19" s="36">
        <v>4096400</v>
      </c>
      <c r="D19" s="36">
        <v>4148797</v>
      </c>
      <c r="E19" s="36">
        <v>4231773</v>
      </c>
      <c r="F19" s="36">
        <v>4316408</v>
      </c>
      <c r="G19" s="36">
        <v>4402737</v>
      </c>
      <c r="H19" s="36">
        <v>5564819.1100000003</v>
      </c>
      <c r="I19" s="36">
        <v>5731763.6833000006</v>
      </c>
      <c r="J19" s="36">
        <v>5903716.5937990006</v>
      </c>
      <c r="K19" s="36">
        <v>6080828.0916129705</v>
      </c>
      <c r="L19" s="36">
        <v>6263252.93436136</v>
      </c>
      <c r="M19" s="36">
        <v>6451150.5223922012</v>
      </c>
      <c r="N19" s="36">
        <v>6644685.0380639676</v>
      </c>
      <c r="O19" s="36">
        <v>6844025.5892058872</v>
      </c>
      <c r="P19" s="36">
        <v>7049346.3568820637</v>
      </c>
      <c r="Q19" s="36">
        <v>7260826.7475885255</v>
      </c>
      <c r="R19" s="36">
        <v>7478651.5500161815</v>
      </c>
      <c r="S19" s="36">
        <v>7703011.0965166669</v>
      </c>
      <c r="T19" s="36">
        <v>7934101.4294121675</v>
      </c>
      <c r="U19" s="36">
        <v>8172124.4722945327</v>
      </c>
      <c r="V19" s="36">
        <v>8417288.2064633686</v>
      </c>
    </row>
    <row r="20" spans="1:22" s="35" customFormat="1" x14ac:dyDescent="0.25">
      <c r="A20" s="1" t="s">
        <v>252</v>
      </c>
      <c r="B20" s="35" t="s">
        <v>39</v>
      </c>
      <c r="C20" s="36">
        <v>4500000</v>
      </c>
      <c r="D20" s="36">
        <v>6840000</v>
      </c>
      <c r="E20" s="36">
        <v>9363600</v>
      </c>
      <c r="F20" s="36">
        <v>9560000</v>
      </c>
      <c r="G20" s="36">
        <v>9741889</v>
      </c>
      <c r="H20" s="36">
        <v>15960959.935209997</v>
      </c>
      <c r="I20" s="36">
        <v>16653505.986798758</v>
      </c>
      <c r="J20" s="36">
        <v>17376101.611565955</v>
      </c>
      <c r="K20" s="36">
        <v>18130050.660491802</v>
      </c>
      <c r="L20" s="36">
        <v>18916713.558650538</v>
      </c>
      <c r="M20" s="36">
        <v>19737509.759960383</v>
      </c>
      <c r="N20" s="36">
        <v>20593920.308445062</v>
      </c>
      <c r="O20" s="36">
        <v>21487490.510628492</v>
      </c>
      <c r="P20" s="36">
        <v>22419832.723884657</v>
      </c>
      <c r="Q20" s="36">
        <v>23392629.265774012</v>
      </c>
      <c r="R20" s="36">
        <v>24407635.449615944</v>
      </c>
      <c r="S20" s="36">
        <v>25466682.75177478</v>
      </c>
      <c r="T20" s="36">
        <v>26571682.116374284</v>
      </c>
      <c r="U20" s="36">
        <v>27724627.403403763</v>
      </c>
      <c r="V20" s="36">
        <v>28927598.986437447</v>
      </c>
    </row>
    <row r="21" spans="1:22" s="1" customFormat="1" x14ac:dyDescent="0.25">
      <c r="A21" s="1" t="s">
        <v>253</v>
      </c>
      <c r="B21" s="1" t="s">
        <v>40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16"/>
      <c r="J21" s="16"/>
      <c r="K21" s="16"/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1:22" s="1" customFormat="1" x14ac:dyDescent="0.25">
      <c r="A22" s="1" t="s">
        <v>253</v>
      </c>
      <c r="B22" s="1" t="s">
        <v>41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1:22" s="1" customFormat="1" x14ac:dyDescent="0.25">
      <c r="A23" s="1" t="s">
        <v>253</v>
      </c>
      <c r="B23" s="1" t="s">
        <v>42</v>
      </c>
      <c r="C23" s="2">
        <v>5848376</v>
      </c>
      <c r="D23" s="2">
        <v>1000000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1:22" s="1" customFormat="1" x14ac:dyDescent="0.25">
      <c r="A24" s="1" t="s">
        <v>253</v>
      </c>
      <c r="B24" s="1" t="s">
        <v>43</v>
      </c>
      <c r="C24" s="2">
        <v>4764888</v>
      </c>
      <c r="D24" s="2">
        <v>1000000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1:22" s="1" customFormat="1" x14ac:dyDescent="0.25">
      <c r="A25" s="1" t="s">
        <v>230</v>
      </c>
      <c r="B25" s="1" t="s">
        <v>44</v>
      </c>
      <c r="C25" s="2">
        <v>10000000</v>
      </c>
      <c r="D25" s="2">
        <v>25000000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1:22" s="1" customFormat="1" x14ac:dyDescent="0.25">
      <c r="A26" s="1" t="s">
        <v>230</v>
      </c>
      <c r="B26" s="1" t="s">
        <v>45</v>
      </c>
      <c r="C26" s="2">
        <v>35962407</v>
      </c>
      <c r="D26" s="2">
        <v>37400904</v>
      </c>
      <c r="E26" s="2">
        <v>38896940</v>
      </c>
      <c r="F26" s="2">
        <v>40452818</v>
      </c>
      <c r="G26" s="2">
        <v>42070930</v>
      </c>
      <c r="H26" s="2">
        <v>43333057.899999999</v>
      </c>
      <c r="I26" s="2">
        <v>44633049.637000002</v>
      </c>
      <c r="J26" s="2">
        <v>45972041.126110002</v>
      </c>
      <c r="K26" s="2">
        <v>47351202.359893307</v>
      </c>
      <c r="L26" s="2">
        <v>48771738.43069011</v>
      </c>
      <c r="M26" s="2">
        <v>50234890.583610818</v>
      </c>
      <c r="N26" s="2">
        <v>51741937.301119141</v>
      </c>
      <c r="O26" s="2">
        <v>53294195.420152716</v>
      </c>
      <c r="P26" s="2">
        <v>54893021.282757297</v>
      </c>
      <c r="Q26" s="2">
        <v>56539811.921240017</v>
      </c>
      <c r="R26" s="2">
        <v>58236006.278877221</v>
      </c>
      <c r="S26" s="2">
        <v>59983086.467243537</v>
      </c>
      <c r="T26" s="2">
        <v>61782579.061260842</v>
      </c>
      <c r="U26" s="2">
        <v>63636056.433098666</v>
      </c>
      <c r="V26" s="2">
        <v>65545138.126091629</v>
      </c>
    </row>
    <row r="27" spans="1:22" s="1" customFormat="1" x14ac:dyDescent="0.25">
      <c r="A27" s="1" t="s">
        <v>253</v>
      </c>
      <c r="B27" s="1" t="s">
        <v>46</v>
      </c>
      <c r="C27" s="2">
        <v>0</v>
      </c>
      <c r="D27" s="2">
        <v>2000000</v>
      </c>
      <c r="E27" s="2">
        <v>12906100</v>
      </c>
      <c r="F27" s="2">
        <v>17914609.148348864</v>
      </c>
      <c r="G27" s="2">
        <v>15000000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1:22" s="1" customFormat="1" x14ac:dyDescent="0.25">
      <c r="A28" s="1" t="s">
        <v>253</v>
      </c>
      <c r="B28" s="1" t="s">
        <v>47</v>
      </c>
      <c r="D28" s="2"/>
      <c r="E28" s="2"/>
      <c r="F28" s="2"/>
      <c r="G28" s="2"/>
      <c r="H28" s="2">
        <v>26666666.666666668</v>
      </c>
      <c r="I28" s="2">
        <v>26666666.666666668</v>
      </c>
      <c r="J28" s="2">
        <v>26666666.666666668</v>
      </c>
      <c r="K28" s="2">
        <v>26666666.666666668</v>
      </c>
      <c r="L28" s="2">
        <v>26666666.666666668</v>
      </c>
      <c r="M28" s="2">
        <v>26666666.666666668</v>
      </c>
      <c r="N28" s="2">
        <v>26666666.666666668</v>
      </c>
      <c r="O28" s="2">
        <v>26666666.666666668</v>
      </c>
      <c r="P28" s="2">
        <v>26666666.666666668</v>
      </c>
      <c r="Q28" s="2">
        <v>26666666.666666668</v>
      </c>
      <c r="R28" s="2">
        <v>26666666.666666668</v>
      </c>
      <c r="S28" s="2">
        <v>26666666.666666668</v>
      </c>
      <c r="T28" s="2">
        <v>26666666.666666668</v>
      </c>
      <c r="U28" s="2">
        <v>26666666.666666668</v>
      </c>
      <c r="V28" s="2">
        <v>26666666.666666668</v>
      </c>
    </row>
    <row r="29" spans="1:22" s="1" customFormat="1" x14ac:dyDescent="0.25">
      <c r="A29" s="1" t="s">
        <v>230</v>
      </c>
      <c r="B29" s="1" t="s">
        <v>260</v>
      </c>
      <c r="D29" s="2"/>
      <c r="E29" s="2">
        <v>20000000</v>
      </c>
      <c r="F29" s="2">
        <v>14000000</v>
      </c>
      <c r="G29" s="2">
        <v>5000000</v>
      </c>
      <c r="H29" s="2">
        <v>9000000</v>
      </c>
      <c r="I29" s="2">
        <v>10000000</v>
      </c>
      <c r="J29" s="2">
        <v>10000000</v>
      </c>
      <c r="K29" s="2">
        <v>11000000</v>
      </c>
      <c r="L29" s="2">
        <v>11000000</v>
      </c>
      <c r="M29" s="2">
        <v>12000000</v>
      </c>
      <c r="N29" s="2">
        <v>13000000</v>
      </c>
      <c r="O29" s="2">
        <v>13000000</v>
      </c>
      <c r="P29" s="2">
        <v>7000000</v>
      </c>
      <c r="Q29" s="2">
        <v>7000000</v>
      </c>
      <c r="R29" s="2">
        <v>8000000</v>
      </c>
      <c r="S29" s="2">
        <v>9000000</v>
      </c>
      <c r="T29" s="2">
        <f t="shared" ref="T29" si="0">S29*1.01</f>
        <v>9090000</v>
      </c>
      <c r="U29" s="2">
        <v>10000000</v>
      </c>
      <c r="V29" s="2">
        <v>10000000</v>
      </c>
    </row>
    <row r="30" spans="1:22" x14ac:dyDescent="0.25">
      <c r="A30" s="1" t="s">
        <v>231</v>
      </c>
      <c r="B30" s="1" t="s">
        <v>49</v>
      </c>
      <c r="E30" s="2">
        <v>16000000</v>
      </c>
      <c r="F30" s="2">
        <f>E30*1.04</f>
        <v>16640000</v>
      </c>
      <c r="G30" s="2">
        <f t="shared" ref="G30:V30" si="1">F30*1.04</f>
        <v>17305600</v>
      </c>
      <c r="H30" s="2">
        <f t="shared" si="1"/>
        <v>17997824</v>
      </c>
      <c r="I30" s="2">
        <f t="shared" si="1"/>
        <v>18717736.960000001</v>
      </c>
      <c r="J30" s="2">
        <f t="shared" si="1"/>
        <v>19466446.4384</v>
      </c>
      <c r="K30" s="2">
        <f t="shared" si="1"/>
        <v>20245104.295936</v>
      </c>
      <c r="L30" s="2">
        <f t="shared" si="1"/>
        <v>21054908.467773441</v>
      </c>
      <c r="M30" s="2">
        <f t="shared" si="1"/>
        <v>21897104.806484379</v>
      </c>
      <c r="N30" s="2">
        <f t="shared" si="1"/>
        <v>22772988.998743754</v>
      </c>
      <c r="O30" s="2">
        <f t="shared" si="1"/>
        <v>23683908.558693506</v>
      </c>
      <c r="P30" s="2">
        <f t="shared" si="1"/>
        <v>24631264.901041247</v>
      </c>
      <c r="Q30" s="2">
        <f t="shared" si="1"/>
        <v>25616515.497082897</v>
      </c>
      <c r="R30" s="2">
        <f t="shared" si="1"/>
        <v>26641176.116966214</v>
      </c>
      <c r="S30" s="2">
        <f t="shared" si="1"/>
        <v>27706823.161644865</v>
      </c>
      <c r="T30" s="2">
        <f t="shared" si="1"/>
        <v>28815096.088110659</v>
      </c>
      <c r="U30" s="2">
        <f t="shared" si="1"/>
        <v>29967699.931635085</v>
      </c>
      <c r="V30" s="2">
        <f t="shared" si="1"/>
        <v>31166407.928900491</v>
      </c>
    </row>
    <row r="31" spans="1:22" s="1" customFormat="1" x14ac:dyDescent="0.25">
      <c r="A31" s="1" t="s">
        <v>233</v>
      </c>
      <c r="B31" s="1" t="s">
        <v>261</v>
      </c>
      <c r="C31" s="2">
        <f>C17+C20+C19</f>
        <v>8784400</v>
      </c>
      <c r="D31" s="2">
        <f>D17+D20+D19</f>
        <v>11794797</v>
      </c>
      <c r="E31" s="2">
        <v>22000000</v>
      </c>
      <c r="F31" s="2">
        <v>22440000</v>
      </c>
      <c r="G31" s="2">
        <v>22888800</v>
      </c>
      <c r="H31" s="2">
        <v>23346576</v>
      </c>
      <c r="I31" s="2">
        <v>23813507.52</v>
      </c>
      <c r="J31" s="2">
        <v>24289777.670400001</v>
      </c>
      <c r="K31" s="2">
        <v>24775573.223808002</v>
      </c>
      <c r="L31" s="2">
        <v>25271084.688284162</v>
      </c>
      <c r="M31" s="2">
        <v>25776506.382049847</v>
      </c>
      <c r="N31" s="2">
        <v>26292036.509690844</v>
      </c>
      <c r="O31" s="2">
        <v>26817877.23988466</v>
      </c>
      <c r="P31" s="2">
        <v>27354234.784682352</v>
      </c>
      <c r="Q31" s="2">
        <v>27901319.480376001</v>
      </c>
      <c r="R31" s="2">
        <v>28459345.86998352</v>
      </c>
      <c r="S31" s="2">
        <v>29028532.787383191</v>
      </c>
      <c r="T31" s="2">
        <v>29609103.443130855</v>
      </c>
      <c r="U31" s="2">
        <v>30201285.511993472</v>
      </c>
      <c r="V31" s="2">
        <v>30805311.22223334</v>
      </c>
    </row>
    <row r="32" spans="1:22" s="1" customFormat="1" x14ac:dyDescent="0.25">
      <c r="A32" s="1" t="s">
        <v>262</v>
      </c>
      <c r="B32" s="1" t="s">
        <v>25</v>
      </c>
      <c r="C32" s="2">
        <v>115680262</v>
      </c>
      <c r="D32" s="2">
        <v>104525562.03852838</v>
      </c>
      <c r="E32" s="2">
        <f>D32*1.01</f>
        <v>105570817.65891367</v>
      </c>
      <c r="F32" s="2">
        <f t="shared" ref="F32:V32" si="2">E32*1.01</f>
        <v>106626525.8355028</v>
      </c>
      <c r="G32" s="2">
        <f t="shared" si="2"/>
        <v>107692791.09385784</v>
      </c>
      <c r="H32" s="2">
        <f t="shared" si="2"/>
        <v>108769719.00479642</v>
      </c>
      <c r="I32" s="2">
        <f t="shared" si="2"/>
        <v>109857416.19484438</v>
      </c>
      <c r="J32" s="2">
        <f t="shared" si="2"/>
        <v>110955990.35679282</v>
      </c>
      <c r="K32" s="2">
        <f t="shared" si="2"/>
        <v>112065550.26036075</v>
      </c>
      <c r="L32" s="2">
        <f t="shared" si="2"/>
        <v>113186205.76296435</v>
      </c>
      <c r="M32" s="2">
        <f t="shared" si="2"/>
        <v>114318067.820594</v>
      </c>
      <c r="N32" s="2">
        <f t="shared" si="2"/>
        <v>115461248.49879993</v>
      </c>
      <c r="O32" s="2">
        <f t="shared" si="2"/>
        <v>116615860.98378794</v>
      </c>
      <c r="P32" s="2">
        <f t="shared" si="2"/>
        <v>117782019.59362581</v>
      </c>
      <c r="Q32" s="2">
        <f t="shared" si="2"/>
        <v>118959839.78956208</v>
      </c>
      <c r="R32" s="2">
        <f t="shared" si="2"/>
        <v>120149438.1874577</v>
      </c>
      <c r="S32" s="2">
        <f t="shared" si="2"/>
        <v>121350932.56933227</v>
      </c>
      <c r="T32" s="2">
        <f t="shared" si="2"/>
        <v>122564441.8950256</v>
      </c>
      <c r="U32" s="2">
        <f t="shared" si="2"/>
        <v>123790086.31397586</v>
      </c>
      <c r="V32" s="2">
        <f t="shared" si="2"/>
        <v>125027987.17711562</v>
      </c>
    </row>
    <row r="33" spans="1:22" s="1" customFormat="1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  <row r="35" spans="1:22" x14ac:dyDescent="0.25">
      <c r="A35" s="1" t="s">
        <v>254</v>
      </c>
      <c r="B35" s="1" t="s">
        <v>254</v>
      </c>
      <c r="C35" s="2">
        <f t="shared" ref="C35:K35" si="3">SUM(C2:C32)</f>
        <v>352672010</v>
      </c>
      <c r="D35" s="2">
        <f t="shared" si="3"/>
        <v>361476423.03852838</v>
      </c>
      <c r="E35" s="2">
        <f t="shared" si="3"/>
        <v>445972269.65891367</v>
      </c>
      <c r="F35" s="2">
        <f t="shared" si="3"/>
        <v>441054037.8098861</v>
      </c>
      <c r="G35" s="2">
        <f t="shared" si="3"/>
        <v>427771433.9792245</v>
      </c>
      <c r="H35" s="2">
        <f t="shared" si="3"/>
        <v>432086285.02095807</v>
      </c>
      <c r="I35" s="2">
        <f t="shared" si="3"/>
        <v>443434445.02755982</v>
      </c>
      <c r="J35" s="2">
        <f t="shared" si="3"/>
        <v>454595538.91047466</v>
      </c>
      <c r="K35" s="2">
        <f t="shared" si="3"/>
        <v>467349181.16998184</v>
      </c>
      <c r="L35" s="2">
        <f>SUM(L2:L32)</f>
        <v>481809448.59724379</v>
      </c>
      <c r="M35" s="2">
        <f t="shared" ref="M35:V35" si="4">SUM(M2:M32)</f>
        <v>493130471.76833892</v>
      </c>
      <c r="N35" s="2">
        <f t="shared" si="4"/>
        <v>507172280.10546774</v>
      </c>
      <c r="O35" s="2">
        <f t="shared" si="4"/>
        <v>473186935.06821352</v>
      </c>
      <c r="P35" s="2">
        <f t="shared" si="4"/>
        <v>472378367.43613327</v>
      </c>
      <c r="Q35" s="2">
        <f t="shared" si="4"/>
        <v>485132024.95785534</v>
      </c>
      <c r="R35" s="2">
        <f t="shared" si="4"/>
        <v>499335297.47900921</v>
      </c>
      <c r="S35" s="2">
        <f t="shared" si="4"/>
        <v>514005230.5232048</v>
      </c>
      <c r="T35" s="2">
        <f t="shared" si="4"/>
        <v>528249656.63730258</v>
      </c>
      <c r="U35" s="2">
        <f t="shared" si="4"/>
        <v>543817176.60901773</v>
      </c>
      <c r="V35" s="2">
        <f t="shared" si="4"/>
        <v>558997164.67996955</v>
      </c>
    </row>
  </sheetData>
  <autoFilter ref="A1:V35"/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9"/>
  <sheetViews>
    <sheetView workbookViewId="0">
      <selection activeCell="V31" sqref="V31"/>
    </sheetView>
  </sheetViews>
  <sheetFormatPr defaultRowHeight="15" x14ac:dyDescent="0.25"/>
  <cols>
    <col min="2" max="2" width="56.7109375" bestFit="1" customWidth="1"/>
    <col min="3" max="8" width="15.28515625" bestFit="1" customWidth="1"/>
    <col min="9" max="22" width="16.28515625" bestFit="1" customWidth="1"/>
  </cols>
  <sheetData>
    <row r="1" spans="1:22" s="1" customFormat="1" x14ac:dyDescent="0.25">
      <c r="A1" s="1" t="s">
        <v>251</v>
      </c>
      <c r="B1" s="1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</row>
    <row r="2" spans="1:22" s="1" customFormat="1" x14ac:dyDescent="0.25">
      <c r="B2" s="1" t="s">
        <v>21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</row>
    <row r="3" spans="1:22" s="1" customFormat="1" x14ac:dyDescent="0.25">
      <c r="B3" s="1" t="s">
        <v>22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  <c r="V3" s="2">
        <v>0</v>
      </c>
    </row>
    <row r="4" spans="1:22" s="1" customFormat="1" x14ac:dyDescent="0.25">
      <c r="B4" s="1" t="s">
        <v>23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</row>
    <row r="5" spans="1:22" s="1" customFormat="1" x14ac:dyDescent="0.25">
      <c r="A5" s="1" t="s">
        <v>230</v>
      </c>
      <c r="B5" s="1" t="s">
        <v>24</v>
      </c>
      <c r="C5" s="2">
        <v>1197800</v>
      </c>
      <c r="D5" s="2">
        <v>1233734</v>
      </c>
      <c r="E5" s="2">
        <v>1270746</v>
      </c>
      <c r="F5" s="2">
        <v>1308868</v>
      </c>
      <c r="G5" s="2">
        <v>1348134</v>
      </c>
      <c r="H5" s="2">
        <v>4068553.8180149999</v>
      </c>
      <c r="I5" s="2">
        <v>3468268</v>
      </c>
      <c r="J5" s="2">
        <v>3404620.4656919739</v>
      </c>
      <c r="K5" s="2">
        <v>3506759.0796627328</v>
      </c>
      <c r="L5" s="2">
        <v>5895314.9237537924</v>
      </c>
      <c r="M5" s="2">
        <v>3720320.7076141932</v>
      </c>
      <c r="N5" s="2">
        <v>3831930.328842619</v>
      </c>
      <c r="O5" s="2">
        <v>3946888.2387078977</v>
      </c>
      <c r="P5" s="2">
        <v>4065294.8858691347</v>
      </c>
      <c r="Q5" s="2">
        <v>4187253.7324452088</v>
      </c>
      <c r="R5" s="2">
        <v>4312871.3444185648</v>
      </c>
      <c r="S5" s="2">
        <v>4442257.4847511221</v>
      </c>
      <c r="T5" s="2">
        <v>4575525.2092936561</v>
      </c>
      <c r="U5" s="2">
        <v>4712790.9655724661</v>
      </c>
      <c r="V5" s="2">
        <v>4854174.6945396401</v>
      </c>
    </row>
    <row r="6" spans="1:22" s="1" customFormat="1" x14ac:dyDescent="0.25">
      <c r="A6" s="1" t="s">
        <v>232</v>
      </c>
      <c r="B6" s="1" t="s">
        <v>25</v>
      </c>
      <c r="C6" s="2">
        <v>82827977</v>
      </c>
      <c r="D6" s="2">
        <v>88535698</v>
      </c>
      <c r="E6" s="2">
        <v>89576957</v>
      </c>
      <c r="F6" s="2">
        <v>90465997</v>
      </c>
      <c r="G6" s="2">
        <v>91960330</v>
      </c>
      <c r="H6" s="2">
        <v>95950488.718699992</v>
      </c>
      <c r="I6" s="2">
        <v>100113780.42420436</v>
      </c>
      <c r="J6" s="2">
        <v>104457717.35681058</v>
      </c>
      <c r="K6" s="2">
        <v>108990137.71292259</v>
      </c>
      <c r="L6" s="2">
        <v>113719219.7882863</v>
      </c>
      <c r="M6" s="2">
        <v>118653496.73490003</v>
      </c>
      <c r="N6" s="2">
        <v>123801871.95822732</v>
      </c>
      <c r="O6" s="2">
        <v>129173635.18249479</v>
      </c>
      <c r="P6" s="2">
        <v>134778479.21306324</v>
      </c>
      <c r="Q6" s="2">
        <v>140626517.42611802</v>
      </c>
      <c r="R6" s="2">
        <v>146728302.01723728</v>
      </c>
      <c r="S6" s="2">
        <v>153094843.04176521</v>
      </c>
      <c r="T6" s="2">
        <v>159737628.28134739</v>
      </c>
      <c r="U6" s="2">
        <v>166668643.97247505</v>
      </c>
      <c r="V6" s="2">
        <v>173900396.43444073</v>
      </c>
    </row>
    <row r="7" spans="1:22" s="1" customFormat="1" x14ac:dyDescent="0.25">
      <c r="A7" s="1" t="s">
        <v>232</v>
      </c>
      <c r="B7" s="1" t="s">
        <v>26</v>
      </c>
      <c r="C7" s="2">
        <v>-1506100</v>
      </c>
      <c r="D7" s="2">
        <v>-1548400</v>
      </c>
      <c r="E7" s="2">
        <v>-3005100</v>
      </c>
      <c r="F7" s="2">
        <v>-3005100</v>
      </c>
      <c r="G7" s="2">
        <v>-3090366.1146333334</v>
      </c>
      <c r="H7" s="2">
        <v>-6848282.9612699989</v>
      </c>
      <c r="I7" s="2">
        <v>-7145429.9589595031</v>
      </c>
      <c r="J7" s="2">
        <v>-7455470.1648787558</v>
      </c>
      <c r="K7" s="2">
        <v>-7778963.015332845</v>
      </c>
      <c r="L7" s="2">
        <v>-8116492.2205681372</v>
      </c>
      <c r="M7" s="2">
        <v>-8468666.8180185873</v>
      </c>
      <c r="N7" s="2">
        <v>-8836122.2712524142</v>
      </c>
      <c r="O7" s="2">
        <v>-9219521.6166020557</v>
      </c>
      <c r="P7" s="2">
        <v>-9619556.6595464181</v>
      </c>
      <c r="Q7" s="2">
        <v>-10036949.223004136</v>
      </c>
      <c r="R7" s="2">
        <v>-10472452.449790284</v>
      </c>
      <c r="S7" s="2">
        <v>-10926852.161586685</v>
      </c>
      <c r="T7" s="2">
        <v>-11400968.27687793</v>
      </c>
      <c r="U7" s="2">
        <v>-11895656.290411662</v>
      </c>
      <c r="V7" s="2">
        <v>-12411808.816852624</v>
      </c>
    </row>
    <row r="8" spans="1:22" s="1" customFormat="1" x14ac:dyDescent="0.25">
      <c r="B8" s="1" t="s">
        <v>27</v>
      </c>
      <c r="C8" s="2">
        <v>18437063</v>
      </c>
      <c r="D8" s="2">
        <v>16848794</v>
      </c>
      <c r="E8" s="2">
        <v>23269899</v>
      </c>
      <c r="F8" s="2">
        <v>18943375</v>
      </c>
      <c r="G8" s="2">
        <v>19322242</v>
      </c>
      <c r="H8" s="2">
        <v>19901909.260000002</v>
      </c>
      <c r="I8" s="2">
        <v>20498966.537800003</v>
      </c>
      <c r="J8" s="2">
        <v>21113935.533934005</v>
      </c>
      <c r="K8" s="2">
        <v>21747353.599952023</v>
      </c>
      <c r="L8" s="2">
        <v>22399774.207950585</v>
      </c>
      <c r="M8" s="2">
        <v>23071767.434189104</v>
      </c>
      <c r="N8" s="2">
        <v>23763920.457214776</v>
      </c>
      <c r="O8" s="2">
        <v>24476838.070931219</v>
      </c>
      <c r="P8" s="2">
        <v>25211143.213059157</v>
      </c>
      <c r="Q8" s="2">
        <v>25967477.509450931</v>
      </c>
      <c r="R8" s="2">
        <v>26746501.834734458</v>
      </c>
      <c r="S8" s="2">
        <v>27548896.889776494</v>
      </c>
      <c r="T8" s="2">
        <v>28375363.796469789</v>
      </c>
      <c r="U8" s="2">
        <v>29226624.710363884</v>
      </c>
      <c r="V8" s="2">
        <v>30103423.4516748</v>
      </c>
    </row>
    <row r="9" spans="1:22" s="1" customFormat="1" x14ac:dyDescent="0.25">
      <c r="B9" s="1" t="s">
        <v>28</v>
      </c>
      <c r="C9" s="2">
        <v>30000</v>
      </c>
      <c r="D9" s="2">
        <v>30000</v>
      </c>
      <c r="E9" s="2">
        <v>30000</v>
      </c>
      <c r="F9" s="2">
        <v>30000</v>
      </c>
      <c r="G9" s="2">
        <v>30600</v>
      </c>
      <c r="H9" s="2">
        <v>31518</v>
      </c>
      <c r="I9" s="2">
        <v>32463.54</v>
      </c>
      <c r="J9" s="2">
        <v>33437.446199999998</v>
      </c>
      <c r="K9" s="2">
        <v>34440.569585999998</v>
      </c>
      <c r="L9" s="2">
        <v>35473.786673579998</v>
      </c>
      <c r="M9" s="2">
        <v>36538.000273787402</v>
      </c>
      <c r="N9" s="2">
        <v>37634.140282001026</v>
      </c>
      <c r="O9" s="2">
        <v>38763.164490461058</v>
      </c>
      <c r="P9" s="2">
        <v>39926.059425174892</v>
      </c>
      <c r="Q9" s="2">
        <v>41123.841207930142</v>
      </c>
      <c r="R9" s="2">
        <v>42357.556444168047</v>
      </c>
      <c r="S9" s="2">
        <v>43628.28313749309</v>
      </c>
      <c r="T9" s="2">
        <v>44937.131631617885</v>
      </c>
      <c r="U9" s="2">
        <v>46285.245580566421</v>
      </c>
      <c r="V9" s="2">
        <v>47673.802947983415</v>
      </c>
    </row>
    <row r="10" spans="1:22" s="1" customFormat="1" x14ac:dyDescent="0.25">
      <c r="B10" s="1" t="s">
        <v>29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  <c r="V10" s="2">
        <v>0</v>
      </c>
    </row>
    <row r="11" spans="1:22" s="1" customFormat="1" x14ac:dyDescent="0.25">
      <c r="B11" s="1" t="s">
        <v>30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  <c r="V11" s="2">
        <v>0</v>
      </c>
    </row>
    <row r="12" spans="1:22" s="1" customFormat="1" x14ac:dyDescent="0.25">
      <c r="B12" s="1" t="s">
        <v>31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  <c r="V12" s="2">
        <v>0</v>
      </c>
    </row>
    <row r="13" spans="1:22" s="1" customFormat="1" x14ac:dyDescent="0.25">
      <c r="A13" s="1" t="s">
        <v>230</v>
      </c>
      <c r="B13" s="1" t="s">
        <v>32</v>
      </c>
      <c r="C13" s="2">
        <v>4800000</v>
      </c>
      <c r="D13" s="2">
        <v>4800000</v>
      </c>
      <c r="E13" s="2">
        <v>3360000</v>
      </c>
      <c r="F13" s="2">
        <v>3360000</v>
      </c>
      <c r="G13" s="2">
        <v>3427200</v>
      </c>
      <c r="H13" s="2">
        <v>579637.03714999987</v>
      </c>
      <c r="I13" s="2">
        <v>597026.14826449985</v>
      </c>
      <c r="J13" s="2">
        <v>614936.93271243491</v>
      </c>
      <c r="K13" s="2">
        <v>633385.040693808</v>
      </c>
      <c r="L13" s="2">
        <v>652386.59191462223</v>
      </c>
      <c r="M13" s="2">
        <v>671958.18967206089</v>
      </c>
      <c r="N13" s="2">
        <v>692116.93536222272</v>
      </c>
      <c r="O13" s="2">
        <v>712880.44342308945</v>
      </c>
      <c r="P13" s="2">
        <v>734266.85672578216</v>
      </c>
      <c r="Q13" s="2">
        <v>756294.86242755561</v>
      </c>
      <c r="R13" s="2">
        <v>778983.70830038225</v>
      </c>
      <c r="S13" s="2">
        <v>802353.21954939375</v>
      </c>
      <c r="T13" s="2">
        <v>826423.81613587553</v>
      </c>
      <c r="U13" s="2">
        <v>851216.53061995178</v>
      </c>
      <c r="V13" s="2">
        <v>876753.02653855039</v>
      </c>
    </row>
    <row r="14" spans="1:22" s="1" customFormat="1" x14ac:dyDescent="0.25">
      <c r="A14" s="1" t="s">
        <v>230</v>
      </c>
      <c r="B14" s="1" t="s">
        <v>33</v>
      </c>
      <c r="C14" s="2">
        <v>169689</v>
      </c>
      <c r="D14" s="2">
        <v>169374</v>
      </c>
      <c r="E14" s="2">
        <v>168945</v>
      </c>
      <c r="F14" s="2">
        <v>168517.0865953452</v>
      </c>
      <c r="G14" s="2">
        <v>171887</v>
      </c>
      <c r="H14" s="2">
        <v>177160</v>
      </c>
      <c r="I14" s="2">
        <v>182474.80000000002</v>
      </c>
      <c r="J14" s="2">
        <v>93974.522000000012</v>
      </c>
      <c r="K14" s="2">
        <v>48396.878830000009</v>
      </c>
      <c r="L14" s="2">
        <v>24924.392597450005</v>
      </c>
      <c r="M14" s="2">
        <v>12836.062187686754</v>
      </c>
      <c r="N14" s="2">
        <v>6610.5720266586786</v>
      </c>
      <c r="O14" s="2">
        <v>3404.4445937292194</v>
      </c>
      <c r="P14" s="2">
        <v>1753.288965770548</v>
      </c>
      <c r="Q14" s="2">
        <v>902.94381737183221</v>
      </c>
      <c r="R14" s="2">
        <v>465.0160659464936</v>
      </c>
      <c r="S14" s="2">
        <v>239.4832739624442</v>
      </c>
      <c r="T14" s="2">
        <v>123.33388609065877</v>
      </c>
      <c r="U14" s="2">
        <v>63.516951336689267</v>
      </c>
      <c r="V14" s="2">
        <v>32.711229938394972</v>
      </c>
    </row>
    <row r="15" spans="1:22" s="1" customFormat="1" x14ac:dyDescent="0.25">
      <c r="A15" s="1" t="s">
        <v>230</v>
      </c>
      <c r="B15" s="1" t="s">
        <v>34</v>
      </c>
      <c r="C15" s="2">
        <v>54829600</v>
      </c>
      <c r="D15" s="2">
        <v>54879300</v>
      </c>
      <c r="E15" s="2">
        <v>55658300</v>
      </c>
      <c r="F15" s="2">
        <v>56448357.7394391</v>
      </c>
      <c r="G15" s="2">
        <v>57577325</v>
      </c>
      <c r="H15" s="2">
        <v>38603826.674189992</v>
      </c>
      <c r="I15" s="2">
        <v>39761941.47441569</v>
      </c>
      <c r="J15" s="2">
        <v>40954799.718648158</v>
      </c>
      <c r="K15" s="2">
        <v>42183443.710207604</v>
      </c>
      <c r="L15" s="2">
        <v>43448947.021513835</v>
      </c>
      <c r="M15" s="2">
        <v>44752415.432159252</v>
      </c>
      <c r="N15" s="2">
        <v>46094987.895124033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  <c r="V15" s="2">
        <v>0</v>
      </c>
    </row>
    <row r="16" spans="1:22" s="1" customFormat="1" x14ac:dyDescent="0.25">
      <c r="A16" s="1" t="s">
        <v>230</v>
      </c>
      <c r="B16" s="1" t="s">
        <v>35</v>
      </c>
      <c r="C16" s="2">
        <v>2061248</v>
      </c>
      <c r="D16" s="2">
        <v>2011863</v>
      </c>
      <c r="E16" s="2">
        <v>2673292</v>
      </c>
      <c r="F16" s="2">
        <v>1883662</v>
      </c>
      <c r="G16" s="2">
        <v>1921335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  <c r="V16" s="2">
        <v>0</v>
      </c>
    </row>
    <row r="17" spans="2:22" s="1" customFormat="1" x14ac:dyDescent="0.25">
      <c r="B17" s="1" t="s">
        <v>36</v>
      </c>
      <c r="C17" s="2">
        <v>188000</v>
      </c>
      <c r="D17" s="2">
        <v>806000</v>
      </c>
      <c r="E17" s="2">
        <v>44000000</v>
      </c>
      <c r="F17" s="2">
        <v>39500000</v>
      </c>
      <c r="G17" s="2">
        <v>31000000</v>
      </c>
      <c r="H17" s="2">
        <v>28981851.857499994</v>
      </c>
      <c r="I17" s="2">
        <v>29851307.413224995</v>
      </c>
      <c r="J17" s="2">
        <v>30746846.635621745</v>
      </c>
      <c r="K17" s="2">
        <v>31669252.034690399</v>
      </c>
      <c r="L17" s="2">
        <v>32619329.595731113</v>
      </c>
      <c r="M17" s="2">
        <v>33597909.483603045</v>
      </c>
      <c r="N17" s="2">
        <v>34605846.76811114</v>
      </c>
      <c r="O17" s="2">
        <v>35644022.171154477</v>
      </c>
      <c r="P17" s="2">
        <v>29370674.269031279</v>
      </c>
      <c r="Q17" s="2">
        <v>30251794.49710222</v>
      </c>
      <c r="R17" s="2">
        <v>31159348.332015287</v>
      </c>
      <c r="S17" s="2">
        <v>32094128.781975746</v>
      </c>
      <c r="T17" s="2">
        <v>33056952.64543502</v>
      </c>
      <c r="U17" s="2">
        <v>34048661.224798068</v>
      </c>
      <c r="V17" s="2">
        <v>35070121.061542012</v>
      </c>
    </row>
    <row r="18" spans="2:22" s="1" customFormat="1" x14ac:dyDescent="0.25">
      <c r="B18" s="1" t="s">
        <v>37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  <c r="V18" s="2">
        <v>0</v>
      </c>
    </row>
    <row r="19" spans="2:22" s="1" customFormat="1" x14ac:dyDescent="0.25">
      <c r="B19" s="1" t="s">
        <v>38</v>
      </c>
      <c r="C19" s="2">
        <v>4096400</v>
      </c>
      <c r="D19" s="2">
        <v>4148797</v>
      </c>
      <c r="E19" s="2">
        <v>4231773</v>
      </c>
      <c r="F19" s="2">
        <v>4316408</v>
      </c>
      <c r="G19" s="2">
        <v>4402737</v>
      </c>
      <c r="H19" s="2">
        <v>5564819.1100000003</v>
      </c>
      <c r="I19" s="2">
        <v>5731763.6833000006</v>
      </c>
      <c r="J19" s="2">
        <v>5903716.5937990006</v>
      </c>
      <c r="K19" s="2">
        <v>6080828.0916129705</v>
      </c>
      <c r="L19" s="2">
        <v>6263252.93436136</v>
      </c>
      <c r="M19" s="2">
        <v>6451150.5223922012</v>
      </c>
      <c r="N19" s="2">
        <v>6644685.0380639676</v>
      </c>
      <c r="O19" s="2">
        <v>6844025.5892058872</v>
      </c>
      <c r="P19" s="2">
        <v>7049346.3568820637</v>
      </c>
      <c r="Q19" s="2">
        <v>7260826.7475885255</v>
      </c>
      <c r="R19" s="2">
        <v>7478651.5500161815</v>
      </c>
      <c r="S19" s="2">
        <v>7703011.0965166669</v>
      </c>
      <c r="T19" s="2">
        <v>7934101.4294121675</v>
      </c>
      <c r="U19" s="2">
        <v>8172124.4722945327</v>
      </c>
      <c r="V19" s="2">
        <v>8417288.2064633686</v>
      </c>
    </row>
    <row r="20" spans="2:22" s="1" customFormat="1" x14ac:dyDescent="0.25">
      <c r="B20" s="1" t="s">
        <v>39</v>
      </c>
      <c r="C20" s="2">
        <v>4500000</v>
      </c>
      <c r="D20" s="2">
        <v>6840000</v>
      </c>
      <c r="E20" s="2">
        <v>9363600</v>
      </c>
      <c r="F20" s="2">
        <v>9560000</v>
      </c>
      <c r="G20" s="2">
        <v>9741889</v>
      </c>
      <c r="H20" s="2">
        <v>15960959.935209997</v>
      </c>
      <c r="I20" s="2">
        <v>16653505.986798758</v>
      </c>
      <c r="J20" s="2">
        <v>17376101.611565955</v>
      </c>
      <c r="K20" s="2">
        <v>18130050.660491802</v>
      </c>
      <c r="L20" s="2">
        <v>18916713.558650538</v>
      </c>
      <c r="M20" s="2">
        <v>19737509.759960383</v>
      </c>
      <c r="N20" s="2">
        <v>20593920.308445062</v>
      </c>
      <c r="O20" s="2">
        <v>21487490.510628492</v>
      </c>
      <c r="P20" s="2">
        <v>22419832.723884657</v>
      </c>
      <c r="Q20" s="2">
        <v>23392629.265774012</v>
      </c>
      <c r="R20" s="2">
        <v>24407635.449615944</v>
      </c>
      <c r="S20" s="2">
        <v>25466682.75177478</v>
      </c>
      <c r="T20" s="2">
        <v>26571682.116374284</v>
      </c>
      <c r="U20" s="2">
        <v>27724627.403403763</v>
      </c>
      <c r="V20" s="2">
        <v>28927598.986437447</v>
      </c>
    </row>
    <row r="21" spans="2:22" s="1" customFormat="1" x14ac:dyDescent="0.25">
      <c r="B21" s="1" t="s">
        <v>40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</row>
    <row r="22" spans="2:22" s="1" customFormat="1" x14ac:dyDescent="0.25">
      <c r="B22" s="1" t="s">
        <v>41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  <c r="V22" s="2">
        <v>0</v>
      </c>
    </row>
    <row r="23" spans="2:22" s="1" customFormat="1" x14ac:dyDescent="0.25">
      <c r="B23" s="1" t="s">
        <v>42</v>
      </c>
      <c r="C23" s="2">
        <v>5848376</v>
      </c>
      <c r="D23" s="2">
        <v>1000000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  <c r="V23" s="2">
        <v>0</v>
      </c>
    </row>
    <row r="24" spans="2:22" s="1" customFormat="1" x14ac:dyDescent="0.25">
      <c r="B24" s="1" t="s">
        <v>43</v>
      </c>
      <c r="C24" s="2">
        <v>4764888</v>
      </c>
      <c r="D24" s="2">
        <v>1000000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  <c r="V24" s="2">
        <v>0</v>
      </c>
    </row>
    <row r="25" spans="2:22" s="1" customFormat="1" x14ac:dyDescent="0.25">
      <c r="B25" s="1" t="s">
        <v>44</v>
      </c>
      <c r="C25" s="2">
        <v>10000000</v>
      </c>
      <c r="D25" s="2">
        <v>25000000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  <c r="V25" s="2">
        <v>0</v>
      </c>
    </row>
    <row r="26" spans="2:22" s="1" customFormat="1" x14ac:dyDescent="0.25">
      <c r="B26" s="1" t="s">
        <v>45</v>
      </c>
      <c r="C26" s="2">
        <v>35962407</v>
      </c>
      <c r="D26" s="2">
        <v>37400904</v>
      </c>
      <c r="E26" s="2">
        <v>38896940</v>
      </c>
      <c r="F26" s="2">
        <v>40452818</v>
      </c>
      <c r="G26" s="2">
        <v>42070930</v>
      </c>
      <c r="H26" s="2">
        <v>43333057.899999999</v>
      </c>
      <c r="I26" s="2">
        <v>44633049.637000002</v>
      </c>
      <c r="J26" s="2">
        <v>45972041.126110002</v>
      </c>
      <c r="K26" s="2">
        <v>47351202.359893307</v>
      </c>
      <c r="L26" s="2">
        <v>48771738.43069011</v>
      </c>
      <c r="M26" s="2">
        <v>50234890.583610818</v>
      </c>
      <c r="N26" s="2">
        <v>51741937.301119141</v>
      </c>
      <c r="O26" s="2">
        <v>53294195.420152716</v>
      </c>
      <c r="P26" s="2">
        <v>54893021.282757297</v>
      </c>
      <c r="Q26" s="2">
        <v>56539811.921240017</v>
      </c>
      <c r="R26" s="2">
        <v>58236006.278877221</v>
      </c>
      <c r="S26" s="2">
        <v>59983086.467243537</v>
      </c>
      <c r="T26" s="2">
        <v>61782579.061260842</v>
      </c>
      <c r="U26" s="2">
        <v>63636056.433098666</v>
      </c>
      <c r="V26" s="2">
        <v>65545138.126091629</v>
      </c>
    </row>
    <row r="27" spans="2:22" s="1" customFormat="1" x14ac:dyDescent="0.25">
      <c r="B27" s="1" t="s">
        <v>46</v>
      </c>
      <c r="C27" s="2">
        <v>0</v>
      </c>
      <c r="D27" s="2">
        <v>2000000</v>
      </c>
      <c r="E27" s="2">
        <v>12906100</v>
      </c>
      <c r="F27" s="2">
        <v>17914609.148348864</v>
      </c>
      <c r="G27" s="2">
        <v>15000000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  <c r="V27" s="2">
        <v>0</v>
      </c>
    </row>
    <row r="28" spans="2:22" s="1" customFormat="1" x14ac:dyDescent="0.25">
      <c r="B28" s="1" t="s">
        <v>47</v>
      </c>
      <c r="D28" s="2"/>
      <c r="E28" s="2"/>
      <c r="F28" s="2"/>
      <c r="G28" s="2"/>
      <c r="H28" s="2">
        <v>26666666.666666668</v>
      </c>
      <c r="I28" s="2">
        <v>26666666.666666668</v>
      </c>
      <c r="J28" s="2">
        <v>26666666.666666668</v>
      </c>
      <c r="K28" s="2">
        <v>26666666.666666668</v>
      </c>
      <c r="L28" s="2">
        <v>26666666.666666668</v>
      </c>
      <c r="M28" s="2">
        <v>26666666.666666668</v>
      </c>
      <c r="N28" s="2">
        <v>26666666.666666668</v>
      </c>
      <c r="O28" s="2">
        <v>26666666.666666668</v>
      </c>
      <c r="P28" s="2">
        <v>26666666.666666668</v>
      </c>
      <c r="Q28" s="2">
        <v>26666666.666666668</v>
      </c>
      <c r="R28" s="2">
        <v>26666666.666666668</v>
      </c>
      <c r="S28" s="2">
        <v>26666666.666666668</v>
      </c>
      <c r="T28" s="2">
        <v>26666666.666666668</v>
      </c>
      <c r="U28" s="2">
        <v>26666666.666666668</v>
      </c>
      <c r="V28" s="2">
        <v>26666666.666666668</v>
      </c>
    </row>
    <row r="29" spans="2:22" x14ac:dyDescent="0.25">
      <c r="B29" s="1" t="s">
        <v>49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selection activeCell="A28" sqref="A28"/>
    </sheetView>
  </sheetViews>
  <sheetFormatPr defaultRowHeight="15" x14ac:dyDescent="0.25"/>
  <cols>
    <col min="1" max="1" width="56.7109375" bestFit="1" customWidth="1"/>
    <col min="2" max="7" width="15.28515625" bestFit="1" customWidth="1"/>
    <col min="8" max="21" width="16.28515625" bestFit="1" customWidth="1"/>
  </cols>
  <sheetData>
    <row r="1" spans="1:21" s="1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</row>
    <row r="2" spans="1:21" s="1" customFormat="1" x14ac:dyDescent="0.25">
      <c r="A2" s="1" t="s">
        <v>21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1" s="1" customFormat="1" x14ac:dyDescent="0.25">
      <c r="A3" s="1" t="s">
        <v>22</v>
      </c>
      <c r="B3" s="2">
        <v>0</v>
      </c>
      <c r="C3" s="2">
        <v>0</v>
      </c>
      <c r="D3" s="2">
        <v>0</v>
      </c>
      <c r="E3" s="2">
        <v>0</v>
      </c>
      <c r="F3" s="2">
        <v>0</v>
      </c>
      <c r="G3" s="2">
        <v>0</v>
      </c>
      <c r="H3" s="2">
        <v>0</v>
      </c>
      <c r="I3" s="2">
        <v>0</v>
      </c>
      <c r="J3" s="2">
        <v>0</v>
      </c>
      <c r="K3" s="2">
        <v>0</v>
      </c>
      <c r="L3" s="2">
        <v>0</v>
      </c>
      <c r="M3" s="2">
        <v>0</v>
      </c>
      <c r="N3" s="2">
        <v>0</v>
      </c>
      <c r="O3" s="2">
        <v>0</v>
      </c>
      <c r="P3" s="2">
        <v>0</v>
      </c>
      <c r="Q3" s="2">
        <v>0</v>
      </c>
      <c r="R3" s="2">
        <v>0</v>
      </c>
      <c r="S3" s="2">
        <v>0</v>
      </c>
      <c r="T3" s="2">
        <v>0</v>
      </c>
      <c r="U3" s="2">
        <v>0</v>
      </c>
    </row>
    <row r="4" spans="1:21" s="1" customFormat="1" x14ac:dyDescent="0.25">
      <c r="A4" s="1" t="s">
        <v>23</v>
      </c>
      <c r="B4" s="2">
        <v>0</v>
      </c>
      <c r="C4" s="2">
        <v>0</v>
      </c>
      <c r="D4" s="2">
        <v>0</v>
      </c>
      <c r="E4" s="2">
        <v>0</v>
      </c>
      <c r="F4" s="2">
        <v>0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</row>
    <row r="5" spans="1:21" s="1" customFormat="1" x14ac:dyDescent="0.25">
      <c r="A5" s="1" t="s">
        <v>24</v>
      </c>
      <c r="B5" s="2">
        <v>1197800</v>
      </c>
      <c r="C5" s="2">
        <v>1233734</v>
      </c>
      <c r="D5" s="2">
        <v>1270746</v>
      </c>
      <c r="E5" s="2">
        <v>1308868</v>
      </c>
      <c r="F5" s="2">
        <v>1348134</v>
      </c>
      <c r="G5" s="2">
        <v>4068553.8180149999</v>
      </c>
      <c r="H5" s="2">
        <v>3468268</v>
      </c>
      <c r="I5" s="2">
        <v>3404620.4656919739</v>
      </c>
      <c r="J5" s="2">
        <v>3506759.0796627328</v>
      </c>
      <c r="K5" s="2">
        <v>5895314.9237537924</v>
      </c>
      <c r="L5" s="2">
        <v>3720320.7076141932</v>
      </c>
      <c r="M5" s="2">
        <v>3831930.328842619</v>
      </c>
      <c r="N5" s="2">
        <v>3946888.2387078977</v>
      </c>
      <c r="O5" s="2">
        <v>4065294.8858691347</v>
      </c>
      <c r="P5" s="2">
        <v>4187253.7324452088</v>
      </c>
      <c r="Q5" s="2">
        <v>4312871.3444185648</v>
      </c>
      <c r="R5" s="2">
        <v>4442257.4847511221</v>
      </c>
      <c r="S5" s="2">
        <v>4575525.2092936561</v>
      </c>
      <c r="T5" s="2">
        <v>4712790.9655724661</v>
      </c>
      <c r="U5" s="2">
        <v>4854174.6945396401</v>
      </c>
    </row>
    <row r="6" spans="1:21" s="1" customFormat="1" x14ac:dyDescent="0.25">
      <c r="A6" s="1" t="s">
        <v>25</v>
      </c>
      <c r="B6" s="2">
        <v>82827977</v>
      </c>
      <c r="C6" s="2">
        <v>88535698</v>
      </c>
      <c r="D6" s="2">
        <v>89576957</v>
      </c>
      <c r="E6" s="2">
        <v>90465997</v>
      </c>
      <c r="F6" s="2">
        <v>91960330</v>
      </c>
      <c r="G6" s="2">
        <v>95950488.718699992</v>
      </c>
      <c r="H6" s="2">
        <v>100113780.42420436</v>
      </c>
      <c r="I6" s="2">
        <v>104457717.35681058</v>
      </c>
      <c r="J6" s="2">
        <v>108990137.71292259</v>
      </c>
      <c r="K6" s="2">
        <v>113719219.7882863</v>
      </c>
      <c r="L6" s="2">
        <v>118653496.73490003</v>
      </c>
      <c r="M6" s="2">
        <v>123801871.95822732</v>
      </c>
      <c r="N6" s="2">
        <v>129173635.18249479</v>
      </c>
      <c r="O6" s="2">
        <v>134778479.21306324</v>
      </c>
      <c r="P6" s="2">
        <v>140626517.42611802</v>
      </c>
      <c r="Q6" s="2">
        <v>146728302.01723728</v>
      </c>
      <c r="R6" s="2">
        <v>153094843.04176521</v>
      </c>
      <c r="S6" s="2">
        <v>159737628.28134739</v>
      </c>
      <c r="T6" s="2">
        <v>166668643.97247505</v>
      </c>
      <c r="U6" s="2">
        <v>173900396.43444073</v>
      </c>
    </row>
    <row r="7" spans="1:21" s="1" customFormat="1" x14ac:dyDescent="0.25">
      <c r="A7" s="1" t="s">
        <v>26</v>
      </c>
      <c r="B7" s="2">
        <v>-1506100</v>
      </c>
      <c r="C7" s="2">
        <v>-1548400</v>
      </c>
      <c r="D7" s="2">
        <v>-3005100</v>
      </c>
      <c r="E7" s="2">
        <v>-3005100</v>
      </c>
      <c r="F7" s="2">
        <v>-3090366.1146333334</v>
      </c>
      <c r="G7" s="2">
        <v>-6848282.9612699989</v>
      </c>
      <c r="H7" s="2">
        <v>-7145429.9589595031</v>
      </c>
      <c r="I7" s="2">
        <v>-7455470.1648787558</v>
      </c>
      <c r="J7" s="2">
        <v>-7778963.015332845</v>
      </c>
      <c r="K7" s="2">
        <v>-8116492.2205681372</v>
      </c>
      <c r="L7" s="2">
        <v>-8468666.8180185873</v>
      </c>
      <c r="M7" s="2">
        <v>-8836122.2712524142</v>
      </c>
      <c r="N7" s="2">
        <v>-9219521.6166020557</v>
      </c>
      <c r="O7" s="2">
        <v>-9619556.6595464181</v>
      </c>
      <c r="P7" s="2">
        <v>-10036949.223004136</v>
      </c>
      <c r="Q7" s="2">
        <v>-10472452.449790284</v>
      </c>
      <c r="R7" s="2">
        <v>-10926852.161586685</v>
      </c>
      <c r="S7" s="2">
        <v>-11400968.27687793</v>
      </c>
      <c r="T7" s="2">
        <v>-11895656.290411662</v>
      </c>
      <c r="U7" s="2">
        <v>-12411808.816852624</v>
      </c>
    </row>
    <row r="8" spans="1:21" s="1" customFormat="1" x14ac:dyDescent="0.25">
      <c r="A8" s="1" t="s">
        <v>27</v>
      </c>
      <c r="B8" s="2">
        <v>18437063</v>
      </c>
      <c r="C8" s="2">
        <v>16848794</v>
      </c>
      <c r="D8" s="2">
        <v>23269899</v>
      </c>
      <c r="E8" s="2">
        <v>18943375</v>
      </c>
      <c r="F8" s="2">
        <v>19322242</v>
      </c>
      <c r="G8" s="2">
        <v>19901909.260000002</v>
      </c>
      <c r="H8" s="2">
        <v>20498966.537800003</v>
      </c>
      <c r="I8" s="2">
        <v>21113935.533934005</v>
      </c>
      <c r="J8" s="2">
        <v>21747353.599952023</v>
      </c>
      <c r="K8" s="2">
        <v>22399774.207950585</v>
      </c>
      <c r="L8" s="2">
        <v>23071767.434189104</v>
      </c>
      <c r="M8" s="2">
        <v>23763920.457214776</v>
      </c>
      <c r="N8" s="2">
        <v>24476838.070931219</v>
      </c>
      <c r="O8" s="2">
        <v>25211143.213059157</v>
      </c>
      <c r="P8" s="2">
        <v>25967477.509450931</v>
      </c>
      <c r="Q8" s="2">
        <v>26746501.834734458</v>
      </c>
      <c r="R8" s="2">
        <v>27548896.889776494</v>
      </c>
      <c r="S8" s="2">
        <v>28375363.796469789</v>
      </c>
      <c r="T8" s="2">
        <v>29226624.710363884</v>
      </c>
      <c r="U8" s="2">
        <v>30103423.4516748</v>
      </c>
    </row>
    <row r="9" spans="1:21" s="1" customFormat="1" x14ac:dyDescent="0.25">
      <c r="A9" s="1" t="s">
        <v>28</v>
      </c>
      <c r="B9" s="2">
        <v>30000</v>
      </c>
      <c r="C9" s="2">
        <v>30000</v>
      </c>
      <c r="D9" s="2">
        <v>30000</v>
      </c>
      <c r="E9" s="2">
        <v>30000</v>
      </c>
      <c r="F9" s="2">
        <v>30600</v>
      </c>
      <c r="G9" s="2">
        <v>31518</v>
      </c>
      <c r="H9" s="2">
        <v>32463.54</v>
      </c>
      <c r="I9" s="2">
        <v>33437.446199999998</v>
      </c>
      <c r="J9" s="2">
        <v>34440.569585999998</v>
      </c>
      <c r="K9" s="2">
        <v>35473.786673579998</v>
      </c>
      <c r="L9" s="2">
        <v>36538.000273787402</v>
      </c>
      <c r="M9" s="2">
        <v>37634.140282001026</v>
      </c>
      <c r="N9" s="2">
        <v>38763.164490461058</v>
      </c>
      <c r="O9" s="2">
        <v>39926.059425174892</v>
      </c>
      <c r="P9" s="2">
        <v>41123.841207930142</v>
      </c>
      <c r="Q9" s="2">
        <v>42357.556444168047</v>
      </c>
      <c r="R9" s="2">
        <v>43628.28313749309</v>
      </c>
      <c r="S9" s="2">
        <v>44937.131631617885</v>
      </c>
      <c r="T9" s="2">
        <v>46285.245580566421</v>
      </c>
      <c r="U9" s="2">
        <v>47673.802947983415</v>
      </c>
    </row>
    <row r="10" spans="1:21" s="1" customFormat="1" x14ac:dyDescent="0.25">
      <c r="A10" s="1" t="s">
        <v>29</v>
      </c>
      <c r="B10" s="2">
        <v>0</v>
      </c>
      <c r="C10" s="2">
        <v>0</v>
      </c>
      <c r="D10" s="2">
        <v>0</v>
      </c>
      <c r="E10" s="2">
        <v>0</v>
      </c>
      <c r="F10" s="2">
        <v>0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0</v>
      </c>
      <c r="R10" s="2">
        <v>0</v>
      </c>
      <c r="S10" s="2">
        <v>0</v>
      </c>
      <c r="T10" s="2">
        <v>0</v>
      </c>
      <c r="U10" s="2">
        <v>0</v>
      </c>
    </row>
    <row r="11" spans="1:21" s="1" customFormat="1" x14ac:dyDescent="0.25">
      <c r="A11" s="1" t="s">
        <v>30</v>
      </c>
      <c r="B11" s="2">
        <v>0</v>
      </c>
      <c r="C11" s="2">
        <v>0</v>
      </c>
      <c r="D11" s="2">
        <v>0</v>
      </c>
      <c r="E11" s="2">
        <v>0</v>
      </c>
      <c r="F11" s="2">
        <v>0</v>
      </c>
      <c r="G11" s="2">
        <v>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0</v>
      </c>
      <c r="P11" s="2">
        <v>0</v>
      </c>
      <c r="Q11" s="2">
        <v>0</v>
      </c>
      <c r="R11" s="2">
        <v>0</v>
      </c>
      <c r="S11" s="2">
        <v>0</v>
      </c>
      <c r="T11" s="2">
        <v>0</v>
      </c>
      <c r="U11" s="2">
        <v>0</v>
      </c>
    </row>
    <row r="12" spans="1:21" s="1" customFormat="1" x14ac:dyDescent="0.25">
      <c r="A12" s="1" t="s">
        <v>31</v>
      </c>
      <c r="B12" s="2">
        <v>0</v>
      </c>
      <c r="C12" s="2">
        <v>0</v>
      </c>
      <c r="D12" s="2">
        <v>0</v>
      </c>
      <c r="E12" s="2">
        <v>0</v>
      </c>
      <c r="F12" s="2">
        <v>0</v>
      </c>
      <c r="G12" s="2">
        <v>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2">
        <v>0</v>
      </c>
      <c r="O12" s="2">
        <v>0</v>
      </c>
      <c r="P12" s="2">
        <v>0</v>
      </c>
      <c r="Q12" s="2">
        <v>0</v>
      </c>
      <c r="R12" s="2">
        <v>0</v>
      </c>
      <c r="S12" s="2">
        <v>0</v>
      </c>
      <c r="T12" s="2">
        <v>0</v>
      </c>
      <c r="U12" s="2">
        <v>0</v>
      </c>
    </row>
    <row r="13" spans="1:21" s="1" customFormat="1" x14ac:dyDescent="0.25">
      <c r="A13" s="1" t="s">
        <v>32</v>
      </c>
      <c r="B13" s="2">
        <v>4800000</v>
      </c>
      <c r="C13" s="2">
        <v>4800000</v>
      </c>
      <c r="D13" s="2">
        <v>3360000</v>
      </c>
      <c r="E13" s="2">
        <v>3360000</v>
      </c>
      <c r="F13" s="2">
        <v>3427200</v>
      </c>
      <c r="G13" s="2">
        <v>579637.03714999987</v>
      </c>
      <c r="H13" s="2">
        <v>597026.14826449985</v>
      </c>
      <c r="I13" s="2">
        <v>614936.93271243491</v>
      </c>
      <c r="J13" s="2">
        <v>633385.040693808</v>
      </c>
      <c r="K13" s="2">
        <v>652386.59191462223</v>
      </c>
      <c r="L13" s="2">
        <v>671958.18967206089</v>
      </c>
      <c r="M13" s="2">
        <v>692116.93536222272</v>
      </c>
      <c r="N13" s="2">
        <v>712880.44342308945</v>
      </c>
      <c r="O13" s="2">
        <v>734266.85672578216</v>
      </c>
      <c r="P13" s="2">
        <v>756294.86242755561</v>
      </c>
      <c r="Q13" s="2">
        <v>778983.70830038225</v>
      </c>
      <c r="R13" s="2">
        <v>802353.21954939375</v>
      </c>
      <c r="S13" s="2">
        <v>826423.81613587553</v>
      </c>
      <c r="T13" s="2">
        <v>851216.53061995178</v>
      </c>
      <c r="U13" s="2">
        <v>876753.02653855039</v>
      </c>
    </row>
    <row r="14" spans="1:21" s="1" customFormat="1" x14ac:dyDescent="0.25">
      <c r="A14" s="1" t="s">
        <v>33</v>
      </c>
      <c r="B14" s="2">
        <v>169689</v>
      </c>
      <c r="C14" s="2">
        <v>169374</v>
      </c>
      <c r="D14" s="2">
        <v>168945</v>
      </c>
      <c r="E14" s="2">
        <v>168517.0865953452</v>
      </c>
      <c r="F14" s="2">
        <v>171887</v>
      </c>
      <c r="G14" s="2">
        <v>177160</v>
      </c>
      <c r="H14" s="2">
        <v>182474.80000000002</v>
      </c>
      <c r="I14" s="2">
        <v>93974.522000000012</v>
      </c>
      <c r="J14" s="2">
        <v>48396.878830000009</v>
      </c>
      <c r="K14" s="2">
        <v>24924.392597450005</v>
      </c>
      <c r="L14" s="2">
        <v>12836.062187686754</v>
      </c>
      <c r="M14" s="2">
        <v>6610.5720266586786</v>
      </c>
      <c r="N14" s="2">
        <v>3404.4445937292194</v>
      </c>
      <c r="O14" s="2">
        <v>1753.288965770548</v>
      </c>
      <c r="P14" s="2">
        <v>902.94381737183221</v>
      </c>
      <c r="Q14" s="2">
        <v>465.0160659464936</v>
      </c>
      <c r="R14" s="2">
        <v>239.4832739624442</v>
      </c>
      <c r="S14" s="2">
        <v>123.33388609065877</v>
      </c>
      <c r="T14" s="2">
        <v>63.516951336689267</v>
      </c>
      <c r="U14" s="2">
        <v>32.711229938394972</v>
      </c>
    </row>
    <row r="15" spans="1:21" s="1" customFormat="1" x14ac:dyDescent="0.25">
      <c r="A15" s="1" t="s">
        <v>34</v>
      </c>
      <c r="B15" s="2">
        <v>54829600</v>
      </c>
      <c r="C15" s="2">
        <v>54879300</v>
      </c>
      <c r="D15" s="2">
        <v>55658300</v>
      </c>
      <c r="E15" s="2">
        <v>56448357.7394391</v>
      </c>
      <c r="F15" s="2">
        <v>57577325</v>
      </c>
      <c r="G15" s="2">
        <v>38603826.674189992</v>
      </c>
      <c r="H15" s="2">
        <v>39761941.47441569</v>
      </c>
      <c r="I15" s="2">
        <v>40954799.718648158</v>
      </c>
      <c r="J15" s="2">
        <v>42183443.710207604</v>
      </c>
      <c r="K15" s="2">
        <v>43448947.021513835</v>
      </c>
      <c r="L15" s="2">
        <v>44752415.432159252</v>
      </c>
      <c r="M15" s="2">
        <v>46094987.895124033</v>
      </c>
      <c r="N15" s="2">
        <v>0</v>
      </c>
      <c r="O15" s="2">
        <v>0</v>
      </c>
      <c r="P15" s="2">
        <v>0</v>
      </c>
      <c r="Q15" s="2">
        <v>0</v>
      </c>
      <c r="R15" s="2">
        <v>0</v>
      </c>
      <c r="S15" s="2">
        <v>0</v>
      </c>
      <c r="T15" s="2">
        <v>0</v>
      </c>
      <c r="U15" s="2">
        <v>0</v>
      </c>
    </row>
    <row r="16" spans="1:21" s="1" customFormat="1" x14ac:dyDescent="0.25">
      <c r="A16" s="1" t="s">
        <v>35</v>
      </c>
      <c r="B16" s="2">
        <v>2061248</v>
      </c>
      <c r="C16" s="2">
        <v>2011863</v>
      </c>
      <c r="D16" s="2">
        <v>2673292</v>
      </c>
      <c r="E16" s="2">
        <v>1883662</v>
      </c>
      <c r="F16" s="2">
        <v>1921335</v>
      </c>
      <c r="G16" s="2">
        <v>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  <c r="R16" s="2">
        <v>0</v>
      </c>
      <c r="S16" s="2">
        <v>0</v>
      </c>
      <c r="T16" s="2">
        <v>0</v>
      </c>
      <c r="U16" s="2">
        <v>0</v>
      </c>
    </row>
    <row r="17" spans="1:21" s="1" customFormat="1" x14ac:dyDescent="0.25">
      <c r="A17" s="1" t="s">
        <v>36</v>
      </c>
      <c r="B17" s="2">
        <v>188000</v>
      </c>
      <c r="C17" s="2">
        <v>806000</v>
      </c>
      <c r="D17" s="2">
        <v>44000000</v>
      </c>
      <c r="E17" s="2">
        <v>39500000</v>
      </c>
      <c r="F17" s="2">
        <v>31000000</v>
      </c>
      <c r="G17" s="2">
        <v>28981851.857499994</v>
      </c>
      <c r="H17" s="2">
        <v>29851307.413224995</v>
      </c>
      <c r="I17" s="2">
        <v>30746846.635621745</v>
      </c>
      <c r="J17" s="2">
        <v>31669252.034690399</v>
      </c>
      <c r="K17" s="2">
        <v>32619329.595731113</v>
      </c>
      <c r="L17" s="2">
        <v>33597909.483603045</v>
      </c>
      <c r="M17" s="2">
        <v>34605846.76811114</v>
      </c>
      <c r="N17" s="2">
        <v>35644022.171154477</v>
      </c>
      <c r="O17" s="2">
        <v>29370674.269031279</v>
      </c>
      <c r="P17" s="2">
        <v>30251794.49710222</v>
      </c>
      <c r="Q17" s="2">
        <v>31159348.332015287</v>
      </c>
      <c r="R17" s="2">
        <v>32094128.781975746</v>
      </c>
      <c r="S17" s="2">
        <v>33056952.64543502</v>
      </c>
      <c r="T17" s="2">
        <v>34048661.224798068</v>
      </c>
      <c r="U17" s="2">
        <v>35070121.061542012</v>
      </c>
    </row>
    <row r="18" spans="1:21" s="1" customFormat="1" x14ac:dyDescent="0.25">
      <c r="A18" s="1" t="s">
        <v>37</v>
      </c>
      <c r="B18" s="2">
        <v>0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2">
        <v>0</v>
      </c>
      <c r="O18" s="2">
        <v>0</v>
      </c>
      <c r="P18" s="2">
        <v>0</v>
      </c>
      <c r="Q18" s="2">
        <v>0</v>
      </c>
      <c r="R18" s="2">
        <v>0</v>
      </c>
      <c r="S18" s="2">
        <v>0</v>
      </c>
      <c r="T18" s="2">
        <v>0</v>
      </c>
      <c r="U18" s="2">
        <v>0</v>
      </c>
    </row>
    <row r="19" spans="1:21" s="1" customFormat="1" x14ac:dyDescent="0.25">
      <c r="A19" s="1" t="s">
        <v>38</v>
      </c>
      <c r="B19" s="2">
        <v>4096400</v>
      </c>
      <c r="C19" s="2">
        <v>4148797</v>
      </c>
      <c r="D19" s="2">
        <v>4231773</v>
      </c>
      <c r="E19" s="2">
        <v>4316408</v>
      </c>
      <c r="F19" s="2">
        <v>4402737</v>
      </c>
      <c r="G19" s="2">
        <v>5564819.1100000003</v>
      </c>
      <c r="H19" s="2">
        <v>5731763.6833000006</v>
      </c>
      <c r="I19" s="2">
        <v>5903716.5937990006</v>
      </c>
      <c r="J19" s="2">
        <v>6080828.0916129705</v>
      </c>
      <c r="K19" s="2">
        <v>6263252.93436136</v>
      </c>
      <c r="L19" s="2">
        <v>6451150.5223922012</v>
      </c>
      <c r="M19" s="2">
        <v>6644685.0380639676</v>
      </c>
      <c r="N19" s="2">
        <v>6844025.5892058872</v>
      </c>
      <c r="O19" s="2">
        <v>7049346.3568820637</v>
      </c>
      <c r="P19" s="2">
        <v>7260826.7475885255</v>
      </c>
      <c r="Q19" s="2">
        <v>7478651.5500161815</v>
      </c>
      <c r="R19" s="2">
        <v>7703011.0965166669</v>
      </c>
      <c r="S19" s="2">
        <v>7934101.4294121675</v>
      </c>
      <c r="T19" s="2">
        <v>8172124.4722945327</v>
      </c>
      <c r="U19" s="2">
        <v>8417288.2064633686</v>
      </c>
    </row>
    <row r="20" spans="1:21" s="1" customFormat="1" x14ac:dyDescent="0.25">
      <c r="A20" s="1" t="s">
        <v>39</v>
      </c>
      <c r="B20" s="2">
        <v>4500000</v>
      </c>
      <c r="C20" s="2">
        <v>6840000</v>
      </c>
      <c r="D20" s="2">
        <v>9363600</v>
      </c>
      <c r="E20" s="2">
        <v>9560000</v>
      </c>
      <c r="F20" s="2">
        <v>9741889</v>
      </c>
      <c r="G20" s="2">
        <v>15960959.935209997</v>
      </c>
      <c r="H20" s="2">
        <v>16653505.986798758</v>
      </c>
      <c r="I20" s="2">
        <v>17376101.611565955</v>
      </c>
      <c r="J20" s="2">
        <v>18130050.660491802</v>
      </c>
      <c r="K20" s="2">
        <v>18916713.558650538</v>
      </c>
      <c r="L20" s="2">
        <v>19737509.759960383</v>
      </c>
      <c r="M20" s="2">
        <v>20593920.308445062</v>
      </c>
      <c r="N20" s="2">
        <v>21487490.510628492</v>
      </c>
      <c r="O20" s="2">
        <v>22419832.723884657</v>
      </c>
      <c r="P20" s="2">
        <v>23392629.265774012</v>
      </c>
      <c r="Q20" s="2">
        <v>24407635.449615944</v>
      </c>
      <c r="R20" s="2">
        <v>25466682.75177478</v>
      </c>
      <c r="S20" s="2">
        <v>26571682.116374284</v>
      </c>
      <c r="T20" s="2">
        <v>27724627.403403763</v>
      </c>
      <c r="U20" s="2">
        <v>28927598.986437447</v>
      </c>
    </row>
    <row r="21" spans="1:21" s="1" customFormat="1" x14ac:dyDescent="0.25">
      <c r="A21" s="1" t="s">
        <v>40</v>
      </c>
      <c r="B21" s="2">
        <v>0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</row>
    <row r="22" spans="1:21" s="1" customFormat="1" x14ac:dyDescent="0.25">
      <c r="A22" s="1" t="s">
        <v>41</v>
      </c>
      <c r="B22" s="2">
        <v>0</v>
      </c>
      <c r="C22" s="2">
        <v>0</v>
      </c>
      <c r="D22" s="2">
        <v>0</v>
      </c>
      <c r="E22" s="2">
        <v>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0</v>
      </c>
      <c r="T22" s="2">
        <v>0</v>
      </c>
      <c r="U22" s="2">
        <v>0</v>
      </c>
    </row>
    <row r="23" spans="1:21" s="1" customFormat="1" x14ac:dyDescent="0.25">
      <c r="A23" s="1" t="s">
        <v>42</v>
      </c>
      <c r="B23" s="2">
        <v>5848376</v>
      </c>
      <c r="C23" s="2">
        <v>1000000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2">
        <v>0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0</v>
      </c>
      <c r="U23" s="2">
        <v>0</v>
      </c>
    </row>
    <row r="24" spans="1:21" s="1" customFormat="1" x14ac:dyDescent="0.25">
      <c r="A24" s="1" t="s">
        <v>43</v>
      </c>
      <c r="B24" s="2">
        <v>4764888</v>
      </c>
      <c r="C24" s="2">
        <v>1000000</v>
      </c>
      <c r="D24" s="2">
        <v>0</v>
      </c>
      <c r="E24" s="2">
        <v>0</v>
      </c>
      <c r="F24" s="2">
        <v>0</v>
      </c>
      <c r="G24" s="2">
        <v>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0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0</v>
      </c>
    </row>
    <row r="25" spans="1:21" s="1" customFormat="1" x14ac:dyDescent="0.25">
      <c r="A25" s="1" t="s">
        <v>44</v>
      </c>
      <c r="B25" s="2">
        <v>10000000</v>
      </c>
      <c r="C25" s="2">
        <v>25000000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0</v>
      </c>
      <c r="Q25" s="2">
        <v>0</v>
      </c>
      <c r="R25" s="2">
        <v>0</v>
      </c>
      <c r="S25" s="2">
        <v>0</v>
      </c>
      <c r="T25" s="2">
        <v>0</v>
      </c>
      <c r="U25" s="2">
        <v>0</v>
      </c>
    </row>
    <row r="26" spans="1:21" s="1" customFormat="1" x14ac:dyDescent="0.25">
      <c r="A26" s="1" t="s">
        <v>45</v>
      </c>
      <c r="B26" s="2">
        <v>35962407</v>
      </c>
      <c r="C26" s="2">
        <v>37400904</v>
      </c>
      <c r="D26" s="2">
        <v>38896940</v>
      </c>
      <c r="E26" s="2">
        <v>40452818</v>
      </c>
      <c r="F26" s="2">
        <v>42070930</v>
      </c>
      <c r="G26" s="2">
        <v>43333057.899999999</v>
      </c>
      <c r="H26" s="2">
        <v>44633049.637000002</v>
      </c>
      <c r="I26" s="2">
        <v>45972041.126110002</v>
      </c>
      <c r="J26" s="2">
        <v>47351202.359893307</v>
      </c>
      <c r="K26" s="2">
        <v>48771738.43069011</v>
      </c>
      <c r="L26" s="2">
        <v>50234890.583610818</v>
      </c>
      <c r="M26" s="2">
        <v>51741937.301119141</v>
      </c>
      <c r="N26" s="2">
        <v>53294195.420152716</v>
      </c>
      <c r="O26" s="2">
        <v>54893021.282757297</v>
      </c>
      <c r="P26" s="2">
        <v>56539811.921240017</v>
      </c>
      <c r="Q26" s="2">
        <v>58236006.278877221</v>
      </c>
      <c r="R26" s="2">
        <v>59983086.467243537</v>
      </c>
      <c r="S26" s="2">
        <v>61782579.061260842</v>
      </c>
      <c r="T26" s="2">
        <v>63636056.433098666</v>
      </c>
      <c r="U26" s="2">
        <v>65545138.126091629</v>
      </c>
    </row>
    <row r="27" spans="1:21" s="1" customFormat="1" x14ac:dyDescent="0.25">
      <c r="A27" s="1" t="s">
        <v>46</v>
      </c>
      <c r="B27" s="2">
        <v>0</v>
      </c>
      <c r="C27" s="2">
        <v>2000000</v>
      </c>
      <c r="D27" s="2">
        <v>12906100</v>
      </c>
      <c r="E27" s="2">
        <v>17914609.148348864</v>
      </c>
      <c r="F27" s="2">
        <v>15000000</v>
      </c>
      <c r="G27" s="2">
        <v>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2">
        <v>0</v>
      </c>
      <c r="O27" s="2">
        <v>0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0</v>
      </c>
    </row>
    <row r="28" spans="1:21" s="1" customFormat="1" x14ac:dyDescent="0.25">
      <c r="A28" s="1" t="s">
        <v>47</v>
      </c>
      <c r="C28" s="2"/>
      <c r="D28" s="2"/>
      <c r="E28" s="2"/>
      <c r="F28" s="2"/>
      <c r="G28" s="2">
        <v>26666666.666666668</v>
      </c>
      <c r="H28" s="2">
        <v>26666666.666666668</v>
      </c>
      <c r="I28" s="2">
        <v>26666666.666666668</v>
      </c>
      <c r="J28" s="2">
        <v>26666666.666666668</v>
      </c>
      <c r="K28" s="2">
        <v>26666666.666666668</v>
      </c>
      <c r="L28" s="2">
        <v>26666666.666666668</v>
      </c>
      <c r="M28" s="2">
        <v>26666666.666666668</v>
      </c>
      <c r="N28" s="2">
        <v>26666666.666666668</v>
      </c>
      <c r="O28" s="2">
        <v>26666666.666666668</v>
      </c>
      <c r="P28" s="2">
        <v>26666666.666666668</v>
      </c>
      <c r="Q28" s="2">
        <v>26666666.666666668</v>
      </c>
      <c r="R28" s="2">
        <v>26666666.666666668</v>
      </c>
      <c r="S28" s="2">
        <v>26666666.666666668</v>
      </c>
      <c r="T28" s="2">
        <v>26666666.666666668</v>
      </c>
      <c r="U28" s="2">
        <v>26666666.666666668</v>
      </c>
    </row>
  </sheetData>
  <pageMargins left="0.7" right="0.7" top="0.75" bottom="0.75" header="0.3" footer="0.3"/>
  <customProperties>
    <customPr name="_pios_id" r:id="rId1"/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16"/>
  <sheetViews>
    <sheetView workbookViewId="0">
      <selection activeCell="E16" sqref="E16"/>
    </sheetView>
  </sheetViews>
  <sheetFormatPr defaultRowHeight="15" x14ac:dyDescent="0.25"/>
  <cols>
    <col min="1" max="1" width="18.28515625" customWidth="1"/>
    <col min="2" max="2" width="16.28515625" customWidth="1"/>
    <col min="3" max="6" width="13.7109375" customWidth="1"/>
    <col min="7" max="7" width="13.42578125" customWidth="1"/>
    <col min="8" max="11" width="12.5703125" customWidth="1"/>
    <col min="12" max="16" width="13.7109375" customWidth="1"/>
  </cols>
  <sheetData>
    <row r="3" spans="1:16" x14ac:dyDescent="0.25">
      <c r="B3" s="14" t="s">
        <v>222</v>
      </c>
    </row>
    <row r="4" spans="1:16" x14ac:dyDescent="0.25">
      <c r="B4" t="s">
        <v>220</v>
      </c>
      <c r="G4" t="s">
        <v>221</v>
      </c>
      <c r="L4" t="s">
        <v>236</v>
      </c>
      <c r="M4" t="s">
        <v>238</v>
      </c>
      <c r="N4" t="s">
        <v>242</v>
      </c>
      <c r="O4" t="s">
        <v>240</v>
      </c>
      <c r="P4" t="s">
        <v>244</v>
      </c>
    </row>
    <row r="5" spans="1:16" x14ac:dyDescent="0.25">
      <c r="A5" s="14" t="s">
        <v>224</v>
      </c>
      <c r="B5" t="s">
        <v>237</v>
      </c>
      <c r="C5" t="s">
        <v>239</v>
      </c>
      <c r="D5" t="s">
        <v>243</v>
      </c>
      <c r="E5" t="s">
        <v>241</v>
      </c>
      <c r="F5" t="s">
        <v>245</v>
      </c>
      <c r="G5" t="s">
        <v>237</v>
      </c>
      <c r="H5" t="s">
        <v>239</v>
      </c>
      <c r="I5" t="s">
        <v>243</v>
      </c>
      <c r="J5" t="s">
        <v>241</v>
      </c>
      <c r="K5" t="s">
        <v>245</v>
      </c>
    </row>
    <row r="6" spans="1:16" x14ac:dyDescent="0.25">
      <c r="A6" s="15" t="s">
        <v>233</v>
      </c>
      <c r="B6" s="17">
        <v>6870000</v>
      </c>
      <c r="C6" s="17">
        <v>9393600</v>
      </c>
      <c r="D6" s="17">
        <v>9590000</v>
      </c>
      <c r="E6" s="17">
        <v>9771889</v>
      </c>
      <c r="F6" s="17">
        <v>9772489</v>
      </c>
      <c r="G6" s="17">
        <v>8308399.0385887995</v>
      </c>
      <c r="H6" s="17">
        <v>19000000</v>
      </c>
      <c r="I6" s="17">
        <v>22000000</v>
      </c>
      <c r="J6" s="17">
        <v>22000000</v>
      </c>
      <c r="K6" s="17">
        <v>22000000</v>
      </c>
      <c r="L6" s="17">
        <v>15178399.0385888</v>
      </c>
      <c r="M6" s="17">
        <v>28393600</v>
      </c>
      <c r="N6" s="17">
        <v>31590000</v>
      </c>
      <c r="O6" s="17">
        <v>31771889</v>
      </c>
      <c r="P6" s="17">
        <v>31772489</v>
      </c>
    </row>
    <row r="7" spans="1:16" x14ac:dyDescent="0.25">
      <c r="A7" s="15" t="s">
        <v>231</v>
      </c>
      <c r="B7" s="17">
        <v>6249924.0977411997</v>
      </c>
      <c r="C7" s="17">
        <v>6439287.0677271243</v>
      </c>
      <c r="D7" s="17">
        <v>6632465.679758938</v>
      </c>
      <c r="E7" s="17">
        <v>6831439.6501517063</v>
      </c>
      <c r="F7" s="17">
        <v>7036382.839656258</v>
      </c>
      <c r="G7" s="17">
        <v>7841175.7765739998</v>
      </c>
      <c r="H7" s="17">
        <v>8070471.1443893798</v>
      </c>
      <c r="I7" s="17">
        <v>8306646.9787210599</v>
      </c>
      <c r="J7" s="17">
        <v>8549904.6880826913</v>
      </c>
      <c r="K7" s="17">
        <v>8800461.6287251692</v>
      </c>
      <c r="L7" s="17">
        <v>14091099.874315199</v>
      </c>
      <c r="M7" s="17">
        <v>14509758.212116504</v>
      </c>
      <c r="N7" s="17">
        <v>14939112.658479998</v>
      </c>
      <c r="O7" s="17">
        <v>15381344.338234399</v>
      </c>
      <c r="P7" s="17">
        <v>15836844.468381427</v>
      </c>
    </row>
    <row r="8" spans="1:16" x14ac:dyDescent="0.25">
      <c r="A8" s="15" t="s">
        <v>230</v>
      </c>
      <c r="B8" s="17">
        <v>88359843.868892178</v>
      </c>
      <c r="C8" s="17">
        <v>96241412.448902041</v>
      </c>
      <c r="D8" s="17">
        <v>96630529.202399895</v>
      </c>
      <c r="E8" s="17">
        <v>96832292.05817388</v>
      </c>
      <c r="F8" s="17">
        <v>97346277.951093644</v>
      </c>
      <c r="G8" s="17">
        <v>12584322.500210799</v>
      </c>
      <c r="H8" s="17">
        <v>41322756</v>
      </c>
      <c r="I8" s="17">
        <v>22709737</v>
      </c>
      <c r="J8" s="17">
        <v>15758125.34</v>
      </c>
      <c r="K8" s="17">
        <v>15958991.3202</v>
      </c>
      <c r="L8" s="17">
        <v>100944166.36910298</v>
      </c>
      <c r="M8" s="17">
        <v>137564168.44890204</v>
      </c>
      <c r="N8" s="17">
        <v>119340266.20239989</v>
      </c>
      <c r="O8" s="17">
        <v>112590417.39817388</v>
      </c>
      <c r="P8" s="17">
        <v>113305269.27129364</v>
      </c>
    </row>
    <row r="9" spans="1:16" x14ac:dyDescent="0.25">
      <c r="A9" s="15" t="s">
        <v>232</v>
      </c>
      <c r="B9" s="17">
        <v>117633127.00027549</v>
      </c>
      <c r="C9" s="17">
        <v>82349778.841599494</v>
      </c>
      <c r="D9" s="17">
        <v>66621364.92288065</v>
      </c>
      <c r="E9" s="17">
        <v>68681439.288202852</v>
      </c>
      <c r="F9" s="17">
        <v>70805513.310174853</v>
      </c>
      <c r="G9" s="17"/>
      <c r="H9" s="17"/>
      <c r="I9" s="17"/>
      <c r="J9" s="17"/>
      <c r="K9" s="17"/>
      <c r="L9" s="17">
        <v>117633127.00027549</v>
      </c>
      <c r="M9" s="17">
        <v>82349778.841599494</v>
      </c>
      <c r="N9" s="17">
        <v>66621364.92288065</v>
      </c>
      <c r="O9" s="17">
        <v>68681439.288202852</v>
      </c>
      <c r="P9" s="17">
        <v>70805513.310174853</v>
      </c>
    </row>
    <row r="10" spans="1:16" x14ac:dyDescent="0.25">
      <c r="A10" s="15" t="s">
        <v>223</v>
      </c>
      <c r="B10" s="17">
        <v>219112894.96690887</v>
      </c>
      <c r="C10" s="17">
        <v>194424078.35822865</v>
      </c>
      <c r="D10" s="17">
        <v>179474359.80503947</v>
      </c>
      <c r="E10" s="17">
        <v>182117059.99652845</v>
      </c>
      <c r="F10" s="17">
        <v>184960663.10092476</v>
      </c>
      <c r="G10" s="17">
        <v>28733897.3153736</v>
      </c>
      <c r="H10" s="17">
        <v>68393227.144389376</v>
      </c>
      <c r="I10" s="17">
        <v>53016383.97872106</v>
      </c>
      <c r="J10" s="17">
        <v>46308030.028082691</v>
      </c>
      <c r="K10" s="17">
        <v>46759452.948925167</v>
      </c>
      <c r="L10" s="17">
        <v>247846792.28228247</v>
      </c>
      <c r="M10" s="17">
        <v>262817305.50261804</v>
      </c>
      <c r="N10" s="17">
        <v>232490743.78376055</v>
      </c>
      <c r="O10" s="17">
        <v>228425090.02461115</v>
      </c>
      <c r="P10" s="17">
        <v>231720116.04984993</v>
      </c>
    </row>
    <row r="13" spans="1:16" x14ac:dyDescent="0.25">
      <c r="B13" t="s">
        <v>249</v>
      </c>
      <c r="C13" t="s">
        <v>250</v>
      </c>
    </row>
    <row r="14" spans="1:16" x14ac:dyDescent="0.25">
      <c r="A14" t="s">
        <v>246</v>
      </c>
      <c r="B14" s="16">
        <f>SUM(B6:F6)/SUM(L6:P6)</f>
        <v>0.32729553585968191</v>
      </c>
      <c r="C14" s="16">
        <f>SUM(G6:K6)/SUM(L6:P6)</f>
        <v>0.67270446414031804</v>
      </c>
    </row>
    <row r="15" spans="1:16" x14ac:dyDescent="0.25">
      <c r="A15" t="s">
        <v>247</v>
      </c>
      <c r="B15" s="16">
        <f>SUM(B7:F7)/SUM(L7:P7)</f>
        <v>0.44395821852943235</v>
      </c>
      <c r="C15" s="16">
        <f>SUM(G7:K7)/SUM(L7:P7)</f>
        <v>0.55604178147056771</v>
      </c>
    </row>
    <row r="16" spans="1:16" x14ac:dyDescent="0.25">
      <c r="A16" t="s">
        <v>248</v>
      </c>
      <c r="B16" s="16">
        <f>SUM(B8:F8)/SUM(L8:P8)</f>
        <v>0.81441543078882206</v>
      </c>
      <c r="C16" s="16">
        <f>SUM(G8:K8)/SUM(L8:P8)</f>
        <v>0.18558456921117775</v>
      </c>
    </row>
  </sheetData>
  <pageMargins left="0.7" right="0.7" top="0.75" bottom="0.75" header="0.3" footer="0.3"/>
  <customProperties>
    <customPr name="_pios_id" r:id="rId2"/>
    <customPr name="EpmWorksheetKeyString_GUID" r:id="rId3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D11" sqref="D11"/>
    </sheetView>
  </sheetViews>
  <sheetFormatPr defaultRowHeight="15" x14ac:dyDescent="0.25"/>
  <cols>
    <col min="1" max="1" width="34.5703125" customWidth="1"/>
    <col min="2" max="2" width="18" bestFit="1" customWidth="1"/>
    <col min="4" max="4" width="12" bestFit="1" customWidth="1"/>
  </cols>
  <sheetData>
    <row r="1" spans="1:5" x14ac:dyDescent="0.25">
      <c r="A1" t="s">
        <v>322</v>
      </c>
      <c r="B1" t="s">
        <v>321</v>
      </c>
      <c r="C1" t="s">
        <v>255</v>
      </c>
      <c r="D1" t="s">
        <v>326</v>
      </c>
    </row>
    <row r="2" spans="1:5" x14ac:dyDescent="0.25">
      <c r="A2" s="29" t="s">
        <v>315</v>
      </c>
      <c r="B2" s="20">
        <f>SUM('Scenario Cost Data Summary'!B4:W4)</f>
        <v>4496236140.5592461</v>
      </c>
      <c r="D2" s="20">
        <f>'Scenario capex 2024-2050'!W4</f>
        <v>210335568.35638341</v>
      </c>
    </row>
    <row r="3" spans="1:5" x14ac:dyDescent="0.25">
      <c r="A3" s="19" t="s">
        <v>295</v>
      </c>
      <c r="B3" s="20">
        <f>SUM('Scenario Cost Data Summary'!B5:W5)</f>
        <v>3664914438.8594942</v>
      </c>
      <c r="C3" s="2">
        <f>B$2-B3</f>
        <v>831321701.69975185</v>
      </c>
      <c r="D3" s="20">
        <f>SUM('Scenario Cost Data Summary'!W5:W5)</f>
        <v>132097274.0378084</v>
      </c>
      <c r="E3" s="2">
        <f>D$2-D3</f>
        <v>78238294.31857501</v>
      </c>
    </row>
    <row r="4" spans="1:5" x14ac:dyDescent="0.25">
      <c r="A4" s="19" t="s">
        <v>296</v>
      </c>
      <c r="B4" s="20">
        <f>SUM('Scenario Cost Data Summary'!B6:W6)</f>
        <v>3664914438.8594942</v>
      </c>
      <c r="C4" s="2">
        <f t="shared" ref="C4:C6" si="0">B$2-B4</f>
        <v>831321701.69975185</v>
      </c>
      <c r="D4" s="20">
        <f>SUM('Scenario Cost Data Summary'!W6:W6)</f>
        <v>132097274.0378084</v>
      </c>
      <c r="E4" s="2">
        <f t="shared" ref="E4:E6" si="1">D$2-D4</f>
        <v>78238294.31857501</v>
      </c>
    </row>
    <row r="5" spans="1:5" x14ac:dyDescent="0.25">
      <c r="A5" s="19" t="s">
        <v>297</v>
      </c>
      <c r="B5" s="20">
        <f>SUM('Scenario Cost Data Summary'!B7:W7)</f>
        <v>4474191132.8751221</v>
      </c>
      <c r="C5" s="2">
        <f t="shared" si="0"/>
        <v>22045007.684123993</v>
      </c>
      <c r="D5" s="20">
        <f>SUM('Scenario Cost Data Summary'!W7:W7)</f>
        <v>207724913.64089462</v>
      </c>
      <c r="E5" s="2">
        <f t="shared" si="1"/>
        <v>2610654.7154887915</v>
      </c>
    </row>
    <row r="6" spans="1:5" x14ac:dyDescent="0.25">
      <c r="A6" s="19" t="s">
        <v>298</v>
      </c>
      <c r="B6" s="20">
        <f>SUM('Scenario Cost Data Summary'!B8:W8)</f>
        <v>4361395088.4260197</v>
      </c>
      <c r="C6" s="2">
        <f t="shared" si="0"/>
        <v>134841052.13322639</v>
      </c>
      <c r="D6" s="20">
        <f>SUM('Scenario Cost Data Summary'!W8:W8)</f>
        <v>195333604.19304895</v>
      </c>
      <c r="E6" s="2">
        <f t="shared" si="1"/>
        <v>15001964.163334459</v>
      </c>
    </row>
    <row r="11" spans="1:5" x14ac:dyDescent="0.25">
      <c r="A11" t="s">
        <v>323</v>
      </c>
      <c r="B11" t="s">
        <v>321</v>
      </c>
      <c r="C11" t="s">
        <v>255</v>
      </c>
      <c r="D11" t="s">
        <v>326</v>
      </c>
    </row>
    <row r="12" spans="1:5" x14ac:dyDescent="0.25">
      <c r="A12" s="29" t="s">
        <v>315</v>
      </c>
      <c r="B12" s="49">
        <f>SUM('Scenario Cost Data Summary'!B21:W21)</f>
        <v>6371.6358130221024</v>
      </c>
      <c r="D12" s="49">
        <f>SUM('Scenario Cost Data Summary'!W21:W21)</f>
        <v>402.86155053533463</v>
      </c>
    </row>
    <row r="13" spans="1:5" x14ac:dyDescent="0.25">
      <c r="A13" s="19" t="s">
        <v>295</v>
      </c>
      <c r="B13" s="49">
        <f>SUM('Scenario Cost Data Summary'!B22:W22)</f>
        <v>3970.9052015128113</v>
      </c>
      <c r="C13" s="49">
        <f>B$12-B13</f>
        <v>2400.7306115092911</v>
      </c>
      <c r="D13" s="49">
        <f>SUM('Scenario Cost Data Summary'!W22:W22)</f>
        <v>131.3433132718587</v>
      </c>
      <c r="E13" s="49">
        <f>D$12-D13</f>
        <v>271.51823726347595</v>
      </c>
    </row>
    <row r="14" spans="1:5" x14ac:dyDescent="0.25">
      <c r="A14" s="19" t="s">
        <v>296</v>
      </c>
      <c r="B14" s="49">
        <f>SUM('Scenario Cost Data Summary'!B23:W23)</f>
        <v>3710.1505048262338</v>
      </c>
      <c r="C14" s="49">
        <f>B$12-B14</f>
        <v>2661.4853081958686</v>
      </c>
      <c r="D14" s="49">
        <f>SUM('Scenario Cost Data Summary'!W23:W23)</f>
        <v>131.3433132718587</v>
      </c>
      <c r="E14" s="49">
        <f t="shared" ref="E14:E16" si="2">D$12-D14</f>
        <v>271.51823726347595</v>
      </c>
    </row>
    <row r="15" spans="1:5" x14ac:dyDescent="0.25">
      <c r="A15" s="19" t="s">
        <v>297</v>
      </c>
      <c r="B15" s="49">
        <f>SUM('Scenario Cost Data Summary'!B24:W24)</f>
        <v>6300.2709661588879</v>
      </c>
      <c r="C15" s="49">
        <f>B$12-B15</f>
        <v>71.364846863214552</v>
      </c>
      <c r="D15" s="49">
        <f>SUM('Scenario Cost Data Summary'!W24:W24)</f>
        <v>393.80139192613143</v>
      </c>
      <c r="E15" s="49">
        <f t="shared" si="2"/>
        <v>9.0601586092031994</v>
      </c>
    </row>
    <row r="16" spans="1:5" x14ac:dyDescent="0.25">
      <c r="A16" s="19" t="s">
        <v>298</v>
      </c>
      <c r="B16" s="49">
        <f>SUM('Scenario Cost Data Summary'!B25:W25)</f>
        <v>5937.2826147030792</v>
      </c>
      <c r="C16" s="49">
        <f>B$12-B16</f>
        <v>434.35319831902325</v>
      </c>
      <c r="D16" s="49">
        <f>SUM('Scenario Cost Data Summary'!W25:W25)</f>
        <v>350.79871294243327</v>
      </c>
      <c r="E16" s="49">
        <f t="shared" si="2"/>
        <v>52.06283759290136</v>
      </c>
    </row>
    <row r="19" spans="1:6" x14ac:dyDescent="0.25">
      <c r="A19" s="19" t="s">
        <v>324</v>
      </c>
      <c r="B19" s="19" t="s">
        <v>325</v>
      </c>
      <c r="D19">
        <v>2045</v>
      </c>
      <c r="E19" t="s">
        <v>327</v>
      </c>
      <c r="F19" t="s">
        <v>328</v>
      </c>
    </row>
    <row r="20" spans="1:6" x14ac:dyDescent="0.25">
      <c r="A20" s="29" t="s">
        <v>315</v>
      </c>
      <c r="B20" s="82">
        <f>'Customer summary'!D6</f>
        <v>882959.74890007917</v>
      </c>
      <c r="C20" s="82"/>
      <c r="D20" s="82">
        <f>'Customer summary'!Y39</f>
        <v>1084060.5</v>
      </c>
      <c r="E20" s="16">
        <f>(D20-B20)/B20</f>
        <v>0.22775755219922098</v>
      </c>
    </row>
    <row r="21" spans="1:6" x14ac:dyDescent="0.25">
      <c r="A21" s="19" t="s">
        <v>295</v>
      </c>
      <c r="B21" s="82">
        <f>B$20</f>
        <v>882959.74890007917</v>
      </c>
      <c r="C21" s="82"/>
      <c r="D21" s="82">
        <f>'Customer summary'!Y6</f>
        <v>353432.11491968954</v>
      </c>
      <c r="E21" s="16">
        <f t="shared" ref="E21:E24" si="3">(D21-B21)/B21</f>
        <v>-0.59971888258783368</v>
      </c>
      <c r="F21" s="16">
        <f>(D21-D$20)/D$20</f>
        <v>-0.67397380965389897</v>
      </c>
    </row>
    <row r="22" spans="1:6" x14ac:dyDescent="0.25">
      <c r="A22" s="19" t="s">
        <v>296</v>
      </c>
      <c r="B22" s="82">
        <f t="shared" ref="B22:B24" si="4">B$20</f>
        <v>882959.74890007917</v>
      </c>
      <c r="C22" s="82"/>
      <c r="D22" s="82">
        <f>'Customer summary'!Y14</f>
        <v>353432.11491968954</v>
      </c>
      <c r="E22" s="16">
        <f t="shared" si="3"/>
        <v>-0.59971888258783368</v>
      </c>
      <c r="F22" s="16">
        <f t="shared" ref="F22:F24" si="5">(D22-D$20)/D$20</f>
        <v>-0.67397380965389897</v>
      </c>
    </row>
    <row r="23" spans="1:6" x14ac:dyDescent="0.25">
      <c r="A23" s="19" t="s">
        <v>297</v>
      </c>
      <c r="B23" s="82">
        <f t="shared" si="4"/>
        <v>882959.74890007917</v>
      </c>
      <c r="C23" s="82"/>
      <c r="D23" s="82">
        <f>'Customer summary'!Y22</f>
        <v>1059680.8984839809</v>
      </c>
      <c r="E23" s="16">
        <f t="shared" si="3"/>
        <v>0.20014632581388547</v>
      </c>
      <c r="F23" s="16">
        <f t="shared" si="5"/>
        <v>-2.2489152142356528E-2</v>
      </c>
    </row>
    <row r="24" spans="1:6" x14ac:dyDescent="0.25">
      <c r="A24" s="19" t="s">
        <v>298</v>
      </c>
      <c r="B24" s="82">
        <f t="shared" si="4"/>
        <v>882959.74890007917</v>
      </c>
      <c r="C24" s="82"/>
      <c r="D24" s="82">
        <f>'Customer summary'!Y30</f>
        <v>943964.64355074381</v>
      </c>
      <c r="E24" s="16">
        <f t="shared" si="3"/>
        <v>6.9091365406701355E-2</v>
      </c>
      <c r="F24" s="16">
        <f t="shared" si="5"/>
        <v>-0.12923250727174007</v>
      </c>
    </row>
  </sheetData>
  <pageMargins left="0.7" right="0.7" top="0.75" bottom="0.75" header="0.3" footer="0.3"/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6"/>
  <sheetViews>
    <sheetView tabSelected="1" workbookViewId="0">
      <selection activeCell="I26" sqref="I26"/>
    </sheetView>
  </sheetViews>
  <sheetFormatPr defaultRowHeight="15" x14ac:dyDescent="0.25"/>
  <sheetData>
    <row r="2" spans="1:28" s="1" customFormat="1" x14ac:dyDescent="0.25">
      <c r="A2" s="1" t="s">
        <v>299</v>
      </c>
      <c r="B2" s="54">
        <v>2024</v>
      </c>
      <c r="C2" s="54">
        <v>2025</v>
      </c>
      <c r="D2" s="54">
        <v>2026</v>
      </c>
      <c r="E2" s="54">
        <v>2027</v>
      </c>
      <c r="F2" s="54">
        <v>2028</v>
      </c>
      <c r="G2" s="54">
        <v>2029</v>
      </c>
      <c r="H2" s="54">
        <v>2030</v>
      </c>
      <c r="I2" s="54">
        <v>2031</v>
      </c>
      <c r="J2" s="54">
        <v>2032</v>
      </c>
      <c r="K2" s="54">
        <v>2033</v>
      </c>
      <c r="L2" s="54">
        <v>2034</v>
      </c>
      <c r="M2" s="54">
        <v>2035</v>
      </c>
      <c r="N2" s="54">
        <v>2036</v>
      </c>
      <c r="O2" s="54">
        <v>2037</v>
      </c>
      <c r="P2" s="54">
        <v>2038</v>
      </c>
      <c r="Q2" s="54">
        <v>2039</v>
      </c>
      <c r="R2" s="54">
        <v>2040</v>
      </c>
      <c r="S2" s="54">
        <v>2041</v>
      </c>
      <c r="T2" s="54">
        <v>2042</v>
      </c>
      <c r="U2" s="54">
        <v>2043</v>
      </c>
      <c r="V2" s="54">
        <v>2044</v>
      </c>
      <c r="W2" s="54">
        <v>2045</v>
      </c>
      <c r="X2" s="54">
        <v>2046</v>
      </c>
      <c r="Y2" s="54">
        <v>2047</v>
      </c>
      <c r="Z2" s="54">
        <v>2048</v>
      </c>
      <c r="AA2" s="54">
        <v>2049</v>
      </c>
      <c r="AB2" s="54">
        <v>2050</v>
      </c>
    </row>
    <row r="3" spans="1:28" x14ac:dyDescent="0.25">
      <c r="A3" s="29" t="s">
        <v>370</v>
      </c>
      <c r="B3" s="140">
        <f>'Scenario Cost Data Summary'!B4</f>
        <v>242548278.37899941</v>
      </c>
      <c r="C3" s="140">
        <f>'Scenario Cost Data Summary'!C4</f>
        <v>222476653.54510051</v>
      </c>
      <c r="D3" s="140">
        <f>'Scenario Cost Data Summary'!D4</f>
        <v>220263067.35395163</v>
      </c>
      <c r="E3" s="140">
        <f>'Scenario Cost Data Summary'!E4</f>
        <v>228734371.47345006</v>
      </c>
      <c r="F3" s="140">
        <f>'Scenario Cost Data Summary'!F4</f>
        <v>221129867.63482818</v>
      </c>
      <c r="G3" s="140">
        <f>'Scenario Cost Data Summary'!G4</f>
        <v>266307975.3564733</v>
      </c>
      <c r="H3" s="140">
        <f>'Scenario Cost Data Summary'!H4</f>
        <v>212549668.2554931</v>
      </c>
      <c r="I3" s="140">
        <f>'Scenario Cost Data Summary'!I4</f>
        <v>217863409.96188042</v>
      </c>
      <c r="J3" s="140">
        <f>'Scenario Cost Data Summary'!J4</f>
        <v>223309995.21092743</v>
      </c>
      <c r="K3" s="140">
        <f>'Scenario Cost Data Summary'!K4</f>
        <v>228892745.09120059</v>
      </c>
      <c r="L3" s="140">
        <f>'Scenario Cost Data Summary'!L4</f>
        <v>160626177.06393117</v>
      </c>
      <c r="M3" s="140">
        <f>'Scenario Cost Data Summary'!M4</f>
        <v>164641831.49052942</v>
      </c>
      <c r="N3" s="140">
        <f>'Scenario Cost Data Summary'!N4</f>
        <v>168421655.07173109</v>
      </c>
      <c r="O3" s="140">
        <f>'Scenario Cost Data Summary'!O4</f>
        <v>172632196.44852433</v>
      </c>
      <c r="P3" s="140">
        <f>'Scenario Cost Data Summary'!P4</f>
        <v>176948001.35973743</v>
      </c>
      <c r="Q3" s="140">
        <f>'Scenario Cost Data Summary'!Q4</f>
        <v>181371701.39373088</v>
      </c>
      <c r="R3" s="140">
        <f>'Scenario Cost Data Summary'!R4</f>
        <v>185905993.92857414</v>
      </c>
      <c r="S3" s="140">
        <f>'Scenario Cost Data Summary'!S4</f>
        <v>190553643.7767885</v>
      </c>
      <c r="T3" s="140">
        <f>'Scenario Cost Data Summary'!T4</f>
        <v>195317484.87120819</v>
      </c>
      <c r="U3" s="140">
        <f>'Scenario Cost Data Summary'!U4</f>
        <v>200200421.99298841</v>
      </c>
      <c r="V3" s="140">
        <f>'Scenario Cost Data Summary'!V4</f>
        <v>205205432.54281312</v>
      </c>
      <c r="W3" s="140">
        <f>'Scenario Cost Data Summary'!W4</f>
        <v>210335568.35638341</v>
      </c>
      <c r="X3" s="140">
        <f>'Scenario Cost Data Summary'!X4</f>
        <v>215593957.56529295</v>
      </c>
      <c r="Y3" s="140">
        <f>'Scenario Cost Data Summary'!Y4</f>
        <v>220983806.50442535</v>
      </c>
      <c r="Z3" s="140">
        <f>'Scenario Cost Data Summary'!Z4</f>
        <v>226508401.66703591</v>
      </c>
      <c r="AA3" s="140">
        <f>'Scenario Cost Data Summary'!AA4</f>
        <v>232171111.70871177</v>
      </c>
      <c r="AB3" s="140">
        <f>'Scenario Cost Data Summary'!AB4</f>
        <v>237975389.50142956</v>
      </c>
    </row>
    <row r="4" spans="1:28" x14ac:dyDescent="0.25">
      <c r="A4" s="19" t="s">
        <v>371</v>
      </c>
      <c r="B4" s="140">
        <f>'Scenario Cost Data Summary'!B5</f>
        <v>242548278.37899941</v>
      </c>
      <c r="C4" s="140">
        <f>'Scenario Cost Data Summary'!C5</f>
        <v>222476653.54510051</v>
      </c>
      <c r="D4" s="140">
        <f>'Scenario Cost Data Summary'!D5</f>
        <v>220263067.35395163</v>
      </c>
      <c r="E4" s="140">
        <f>'Scenario Cost Data Summary'!E5</f>
        <v>228734371.47345006</v>
      </c>
      <c r="F4" s="140">
        <f>'Scenario Cost Data Summary'!F5</f>
        <v>221129867.63482818</v>
      </c>
      <c r="G4" s="140">
        <f>'Scenario Cost Data Summary'!G5</f>
        <v>248065676.99171698</v>
      </c>
      <c r="H4" s="140">
        <f>'Scenario Cost Data Summary'!H5</f>
        <v>193154927.53108388</v>
      </c>
      <c r="I4" s="140">
        <f>'Scenario Cost Data Summary'!I5</f>
        <v>192753934.93777356</v>
      </c>
      <c r="J4" s="140">
        <f>'Scenario Cost Data Summary'!J5</f>
        <v>191845776.91676712</v>
      </c>
      <c r="K4" s="140">
        <f>'Scenario Cost Data Summary'!K5</f>
        <v>190555981.06079495</v>
      </c>
      <c r="L4" s="140">
        <f>'Scenario Cost Data Summary'!L5</f>
        <v>128441527.02432166</v>
      </c>
      <c r="M4" s="140">
        <f>'Scenario Cost Data Summary'!M5</f>
        <v>127096712.87056208</v>
      </c>
      <c r="N4" s="140">
        <f>'Scenario Cost Data Summary'!N5</f>
        <v>125428975.63354556</v>
      </c>
      <c r="O4" s="140">
        <f>'Scenario Cost Data Summary'!O5</f>
        <v>123955794.11194412</v>
      </c>
      <c r="P4" s="140">
        <f>'Scenario Cost Data Summary'!P5</f>
        <v>123431286.56598863</v>
      </c>
      <c r="Q4" s="140">
        <f>'Scenario Cost Data Summary'!Q5</f>
        <v>123243908.62576383</v>
      </c>
      <c r="R4" s="140">
        <f>'Scenario Cost Data Summary'!R5</f>
        <v>123475464.47823589</v>
      </c>
      <c r="S4" s="140">
        <f>'Scenario Cost Data Summary'!S5</f>
        <v>124189522.48606226</v>
      </c>
      <c r="T4" s="140">
        <f>'Scenario Cost Data Summary'!T5</f>
        <v>125421082.52261478</v>
      </c>
      <c r="U4" s="140">
        <f>'Scenario Cost Data Summary'!U5</f>
        <v>127164705.43357275</v>
      </c>
      <c r="V4" s="140">
        <f>'Scenario Cost Data Summary'!V5</f>
        <v>129439649.24460843</v>
      </c>
      <c r="W4" s="140">
        <f>'Scenario Cost Data Summary'!W5</f>
        <v>132097274.0378084</v>
      </c>
      <c r="X4" s="140">
        <f>'Scenario Cost Data Summary'!X5</f>
        <v>135594213.45511994</v>
      </c>
      <c r="Y4" s="140">
        <f>'Scenario Cost Data Summary'!Y5</f>
        <v>138795030.034769</v>
      </c>
      <c r="Z4" s="140">
        <f>'Scenario Cost Data Summary'!Z5</f>
        <v>142068141.99023449</v>
      </c>
      <c r="AA4" s="140">
        <f>'Scenario Cost Data Summary'!AA5</f>
        <v>145384933.82552969</v>
      </c>
      <c r="AB4" s="140">
        <f>'Scenario Cost Data Summary'!AB5</f>
        <v>148581912.35653311</v>
      </c>
    </row>
    <row r="5" spans="1:28" x14ac:dyDescent="0.25">
      <c r="A5" s="19" t="s">
        <v>372</v>
      </c>
      <c r="B5" s="140">
        <f>'Scenario Cost Data Summary'!B7</f>
        <v>242548278.37899941</v>
      </c>
      <c r="C5" s="140">
        <f>'Scenario Cost Data Summary'!C7</f>
        <v>222476653.54510051</v>
      </c>
      <c r="D5" s="140">
        <f>'Scenario Cost Data Summary'!D7</f>
        <v>220263067.35395163</v>
      </c>
      <c r="E5" s="140">
        <f>'Scenario Cost Data Summary'!E7</f>
        <v>228734371.47345006</v>
      </c>
      <c r="F5" s="140">
        <f>'Scenario Cost Data Summary'!F7</f>
        <v>221129867.63482818</v>
      </c>
      <c r="G5" s="140">
        <f>'Scenario Cost Data Summary'!G7</f>
        <v>265989154.45940334</v>
      </c>
      <c r="H5" s="140">
        <f>'Scenario Cost Data Summary'!H7</f>
        <v>212192649.93684235</v>
      </c>
      <c r="I5" s="140">
        <f>'Scenario Cost Data Summary'!I7</f>
        <v>217377505.31550658</v>
      </c>
      <c r="J5" s="140">
        <f>'Scenario Cost Data Summary'!J7</f>
        <v>222671954.83083317</v>
      </c>
      <c r="K5" s="140">
        <f>'Scenario Cost Data Summary'!K7</f>
        <v>228079993.72158578</v>
      </c>
      <c r="L5" s="140">
        <f>'Scenario Cost Data Summary'!L7</f>
        <v>159916137.72283822</v>
      </c>
      <c r="M5" s="140">
        <f>'Scenario Cost Data Summary'!M7</f>
        <v>163784883.55098027</v>
      </c>
      <c r="N5" s="140">
        <f>'Scenario Cost Data Summary'!N7</f>
        <v>167411622.5766485</v>
      </c>
      <c r="O5" s="140">
        <f>'Scenario Cost Data Summary'!O7</f>
        <v>171461339.14451596</v>
      </c>
      <c r="P5" s="140">
        <f>'Scenario Cost Data Summary'!P7</f>
        <v>175611402.62824151</v>
      </c>
      <c r="Q5" s="140">
        <f>'Scenario Cost Data Summary'!Q7</f>
        <v>179864261.93972307</v>
      </c>
      <c r="R5" s="140">
        <f>'Scenario Cost Data Summary'!R7</f>
        <v>184224299.44969141</v>
      </c>
      <c r="S5" s="140">
        <f>'Scenario Cost Data Summary'!S7</f>
        <v>188693567.08563548</v>
      </c>
      <c r="T5" s="140">
        <f>'Scenario Cost Data Summary'!T7</f>
        <v>193275309.90141487</v>
      </c>
      <c r="U5" s="140">
        <f>'Scenario Cost Data Summary'!U7</f>
        <v>197972827.51853961</v>
      </c>
      <c r="V5" s="140">
        <f>'Scenario Cost Data Summary'!V7</f>
        <v>202787071.06549695</v>
      </c>
      <c r="W5" s="140">
        <f>'Scenario Cost Data Summary'!W7</f>
        <v>207724913.64089462</v>
      </c>
      <c r="X5" s="140">
        <f>'Scenario Cost Data Summary'!X7</f>
        <v>212787894.92422682</v>
      </c>
      <c r="Y5" s="140">
        <f>'Scenario Cost Data Summary'!Y7</f>
        <v>217986969.31684232</v>
      </c>
      <c r="Z5" s="140">
        <f>'Scenario Cost Data Summary'!Z7</f>
        <v>223322123.54951704</v>
      </c>
      <c r="AA5" s="140">
        <f>'Scenario Cost Data Summary'!AA7</f>
        <v>228796886.11828595</v>
      </c>
      <c r="AB5" s="140">
        <f>'Scenario Cost Data Summary'!AB7</f>
        <v>234417012.48200494</v>
      </c>
    </row>
    <row r="6" spans="1:28" x14ac:dyDescent="0.25">
      <c r="A6" s="19" t="s">
        <v>373</v>
      </c>
      <c r="B6" s="140">
        <f>'Scenario Cost Data Summary'!B8</f>
        <v>242548278.37899941</v>
      </c>
      <c r="C6" s="140">
        <f>'Scenario Cost Data Summary'!C8</f>
        <v>222476653.54510051</v>
      </c>
      <c r="D6" s="140">
        <f>'Scenario Cost Data Summary'!D8</f>
        <v>220263067.35395163</v>
      </c>
      <c r="E6" s="140">
        <f>'Scenario Cost Data Summary'!E8</f>
        <v>228734371.47345006</v>
      </c>
      <c r="F6" s="140">
        <f>'Scenario Cost Data Summary'!F8</f>
        <v>221129867.63482818</v>
      </c>
      <c r="G6" s="140">
        <f>'Scenario Cost Data Summary'!G8</f>
        <v>263689137.17420566</v>
      </c>
      <c r="H6" s="140">
        <f>'Scenario Cost Data Summary'!H8</f>
        <v>209748252.39798585</v>
      </c>
      <c r="I6" s="140">
        <f>'Scenario Cost Data Summary'!I8</f>
        <v>214214398.81931114</v>
      </c>
      <c r="J6" s="140">
        <f>'Scenario Cost Data Summary'!J8</f>
        <v>218710752.77302727</v>
      </c>
      <c r="K6" s="140">
        <f>'Scenario Cost Data Summary'!K8</f>
        <v>223261578.85400975</v>
      </c>
      <c r="L6" s="140">
        <f>'Scenario Cost Data Summary'!L8</f>
        <v>155878461.2511493</v>
      </c>
      <c r="M6" s="140">
        <f>'Scenario Cost Data Summary'!M8</f>
        <v>159085460.95142013</v>
      </c>
      <c r="N6" s="140">
        <f>'Scenario Cost Data Summary'!N8</f>
        <v>162044038.54662287</v>
      </c>
      <c r="O6" s="140">
        <f>'Scenario Cost Data Summary'!O8</f>
        <v>165401142.73068738</v>
      </c>
      <c r="P6" s="140">
        <f>'Scenario Cost Data Summary'!P8</f>
        <v>168840516.38909781</v>
      </c>
      <c r="Q6" s="140">
        <f>'Scenario Cost Data Summary'!Q8</f>
        <v>172364338.11659905</v>
      </c>
      <c r="R6" s="140">
        <f>'Scenario Cost Data Summary'!R8</f>
        <v>175972907.74416289</v>
      </c>
      <c r="S6" s="140">
        <f>'Scenario Cost Data Summary'!S8</f>
        <v>179664113.79934442</v>
      </c>
      <c r="T6" s="140">
        <f>'Scenario Cost Data Summary'!T8</f>
        <v>183444442.27112705</v>
      </c>
      <c r="U6" s="140">
        <f>'Scenario Cost Data Summary'!U8</f>
        <v>187314700.78810418</v>
      </c>
      <c r="V6" s="140">
        <f>'Scenario Cost Data Summary'!V8</f>
        <v>191275003.23978502</v>
      </c>
      <c r="W6" s="140">
        <f>'Scenario Cost Data Summary'!W8</f>
        <v>195333604.19304895</v>
      </c>
      <c r="X6" s="140">
        <f>'Scenario Cost Data Summary'!X8</f>
        <v>199493593.07250297</v>
      </c>
      <c r="Y6" s="140">
        <f>'Scenario Cost Data Summary'!Y8</f>
        <v>203768383.77087307</v>
      </c>
      <c r="Z6" s="140">
        <f>'Scenario Cost Data Summary'!Z8</f>
        <v>208145818.01091182</v>
      </c>
      <c r="AA6" s="140">
        <f>'Scenario Cost Data Summary'!AA8</f>
        <v>212599919.10715407</v>
      </c>
      <c r="AB6" s="140">
        <f>'Scenario Cost Data Summary'!AB8</f>
        <v>217182553.63353804</v>
      </c>
    </row>
    <row r="26" spans="1:5" x14ac:dyDescent="0.25">
      <c r="B26" t="s">
        <v>299</v>
      </c>
      <c r="C26" t="s">
        <v>299</v>
      </c>
      <c r="D26" t="s">
        <v>374</v>
      </c>
      <c r="E26" t="s">
        <v>374</v>
      </c>
    </row>
    <row r="27" spans="1:5" x14ac:dyDescent="0.25">
      <c r="B27" s="54">
        <v>2030</v>
      </c>
      <c r="C27">
        <v>2045</v>
      </c>
      <c r="D27" s="54">
        <v>2030</v>
      </c>
      <c r="E27">
        <v>2045</v>
      </c>
    </row>
    <row r="28" spans="1:5" x14ac:dyDescent="0.25">
      <c r="A28" s="29" t="str">
        <f>A3</f>
        <v>IRP Base Case</v>
      </c>
      <c r="B28" s="20">
        <v>212549668.2554931</v>
      </c>
      <c r="C28" s="20">
        <v>210335568.35638341</v>
      </c>
      <c r="D28" s="2">
        <f>SUM(B3:H3)</f>
        <v>1614009881.9982963</v>
      </c>
      <c r="E28" s="2">
        <f>SUM(B3:W3)</f>
        <v>4496236140.5592461</v>
      </c>
    </row>
    <row r="29" spans="1:5" x14ac:dyDescent="0.25">
      <c r="A29" s="29" t="str">
        <f t="shared" ref="A29:A31" si="0">A4</f>
        <v>Electric Heat Pump</v>
      </c>
      <c r="B29" s="20">
        <v>184778850.71150085</v>
      </c>
      <c r="C29" s="20">
        <v>103832201.39924981</v>
      </c>
      <c r="D29" s="2">
        <f>SUM(B4:H4)</f>
        <v>1576372842.9091308</v>
      </c>
      <c r="E29" s="2">
        <f t="shared" ref="E29:E31" si="1">SUM(B4:W4)</f>
        <v>3664914438.8594942</v>
      </c>
    </row>
    <row r="30" spans="1:5" x14ac:dyDescent="0.25">
      <c r="A30" s="29" t="str">
        <f t="shared" si="0"/>
        <v>Hybrid Heat Pump</v>
      </c>
      <c r="B30" s="20">
        <v>212006814.02141228</v>
      </c>
      <c r="C30" s="20">
        <v>206453145.31155846</v>
      </c>
      <c r="D30" s="2">
        <f>SUM(B5:H5)</f>
        <v>1613334042.7825756</v>
      </c>
      <c r="E30" s="2">
        <f t="shared" si="1"/>
        <v>4474191132.8751221</v>
      </c>
    </row>
    <row r="31" spans="1:5" x14ac:dyDescent="0.25">
      <c r="A31" s="29" t="str">
        <f t="shared" si="0"/>
        <v>HHP+CHP</v>
      </c>
      <c r="B31" s="20">
        <v>208538394.80001616</v>
      </c>
      <c r="C31" s="20">
        <v>189913859.16293484</v>
      </c>
      <c r="D31" s="2">
        <f>SUM(B6:H6)</f>
        <v>1608589627.9585214</v>
      </c>
      <c r="E31" s="2">
        <f t="shared" si="1"/>
        <v>4361395088.4260197</v>
      </c>
    </row>
    <row r="34" spans="1:5" x14ac:dyDescent="0.25">
      <c r="B34" s="29" t="str">
        <f>A28</f>
        <v>IRP Base Case</v>
      </c>
      <c r="C34" s="19" t="str">
        <f>A29</f>
        <v>Electric Heat Pump</v>
      </c>
      <c r="D34" s="19" t="str">
        <f>A30</f>
        <v>Hybrid Heat Pump</v>
      </c>
      <c r="E34" s="19" t="str">
        <f>A31</f>
        <v>HHP+CHP</v>
      </c>
    </row>
    <row r="35" spans="1:5" x14ac:dyDescent="0.25">
      <c r="A35" s="54">
        <v>2030</v>
      </c>
      <c r="B35" s="20">
        <v>212549668.2554931</v>
      </c>
      <c r="C35" s="20">
        <v>184778850.71150085</v>
      </c>
      <c r="D35" s="20">
        <v>212006814.02141228</v>
      </c>
      <c r="E35" s="20">
        <v>208538394.80001616</v>
      </c>
    </row>
    <row r="36" spans="1:5" x14ac:dyDescent="0.25">
      <c r="A36">
        <v>2045</v>
      </c>
      <c r="B36" s="20">
        <v>210335568.35638341</v>
      </c>
      <c r="C36" s="20">
        <v>103832201.39924981</v>
      </c>
      <c r="D36" s="20">
        <v>206453145.31155846</v>
      </c>
      <c r="E36" s="20">
        <v>189913859.16293484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1"/>
  <sheetViews>
    <sheetView topLeftCell="A2" workbookViewId="0">
      <selection activeCell="D25" sqref="D25"/>
    </sheetView>
  </sheetViews>
  <sheetFormatPr defaultRowHeight="15" x14ac:dyDescent="0.25"/>
  <cols>
    <col min="1" max="1" width="9.140625" style="122"/>
    <col min="2" max="2" width="20.85546875" style="122" customWidth="1"/>
    <col min="3" max="3" width="14.140625" style="122" bestFit="1" customWidth="1"/>
    <col min="4" max="4" width="22.140625" style="122" bestFit="1" customWidth="1"/>
    <col min="5" max="5" width="18.85546875" style="122" customWidth="1"/>
    <col min="6" max="6" width="21.140625" style="122" customWidth="1"/>
    <col min="7" max="7" width="22.85546875" style="122" customWidth="1"/>
    <col min="8" max="8" width="16.140625" style="122" customWidth="1"/>
    <col min="9" max="9" width="24" style="122" customWidth="1"/>
    <col min="10" max="10" width="18.28515625" style="122" customWidth="1"/>
    <col min="11" max="11" width="19.85546875" style="122" customWidth="1"/>
    <col min="12" max="12" width="19" style="122" customWidth="1"/>
    <col min="13" max="13" width="19.85546875" style="122" customWidth="1"/>
    <col min="14" max="14" width="15.85546875" style="122" customWidth="1"/>
    <col min="15" max="15" width="19.28515625" style="122" customWidth="1"/>
    <col min="16" max="16384" width="9.140625" style="122"/>
  </cols>
  <sheetData>
    <row r="1" spans="1:19" hidden="1" x14ac:dyDescent="0.25"/>
    <row r="2" spans="1:19" x14ac:dyDescent="0.25">
      <c r="I2" s="125" t="s">
        <v>353</v>
      </c>
      <c r="J2" s="125"/>
      <c r="K2" s="125"/>
      <c r="L2" s="125"/>
      <c r="M2" s="125"/>
      <c r="N2" s="125"/>
      <c r="O2" s="125"/>
    </row>
    <row r="3" spans="1:19" ht="90" x14ac:dyDescent="0.25">
      <c r="A3" s="128" t="s">
        <v>354</v>
      </c>
      <c r="B3" s="128" t="s">
        <v>337</v>
      </c>
      <c r="C3" s="129" t="s">
        <v>338</v>
      </c>
      <c r="D3" s="129" t="s">
        <v>339</v>
      </c>
      <c r="E3" s="129" t="s">
        <v>340</v>
      </c>
      <c r="F3" s="129" t="s">
        <v>341</v>
      </c>
      <c r="G3" s="129" t="s">
        <v>342</v>
      </c>
      <c r="H3" s="129" t="s">
        <v>343</v>
      </c>
      <c r="I3" s="128" t="s">
        <v>361</v>
      </c>
      <c r="J3" s="128" t="s">
        <v>362</v>
      </c>
      <c r="K3" s="128" t="s">
        <v>363</v>
      </c>
      <c r="L3" s="128" t="s">
        <v>364</v>
      </c>
      <c r="M3" s="128" t="s">
        <v>365</v>
      </c>
      <c r="N3" s="128" t="s">
        <v>366</v>
      </c>
      <c r="O3" s="128" t="s">
        <v>367</v>
      </c>
      <c r="P3" s="16"/>
      <c r="Q3" s="16"/>
      <c r="R3" s="16"/>
      <c r="S3" s="16"/>
    </row>
    <row r="4" spans="1:19" ht="15" customHeight="1" x14ac:dyDescent="0.25">
      <c r="A4" s="138" t="s">
        <v>369</v>
      </c>
      <c r="B4" s="138"/>
      <c r="C4" s="138"/>
      <c r="D4" s="138"/>
      <c r="E4" s="138"/>
      <c r="F4" s="138"/>
      <c r="G4" s="138"/>
      <c r="H4" s="138"/>
      <c r="I4" s="130">
        <v>-0.19358470953567886</v>
      </c>
      <c r="J4" s="130">
        <v>-0.24785392106617282</v>
      </c>
      <c r="K4" s="130">
        <v>-0.29630401207675561</v>
      </c>
      <c r="L4" s="130">
        <v>-0.34565332221583911</v>
      </c>
      <c r="M4" s="130">
        <v>-0.39508366255535649</v>
      </c>
      <c r="N4" s="130">
        <v>-0.44457184722660426</v>
      </c>
      <c r="O4" s="130">
        <v>-0.48215259906726199</v>
      </c>
    </row>
    <row r="5" spans="1:19" x14ac:dyDescent="0.25">
      <c r="A5" s="131">
        <v>2024</v>
      </c>
      <c r="B5" s="131" t="s">
        <v>347</v>
      </c>
      <c r="C5" s="131">
        <v>113887</v>
      </c>
      <c r="D5" s="131" t="s">
        <v>344</v>
      </c>
      <c r="E5" s="131">
        <v>2848</v>
      </c>
      <c r="F5" s="131" t="s">
        <v>345</v>
      </c>
      <c r="G5" s="131">
        <v>8000</v>
      </c>
      <c r="H5" s="131">
        <v>8</v>
      </c>
      <c r="I5" s="132">
        <f t="shared" ref="I5:O8" si="0">-1*INT($G5*I$4)</f>
        <v>1549</v>
      </c>
      <c r="J5" s="132">
        <f t="shared" si="0"/>
        <v>1983</v>
      </c>
      <c r="K5" s="132">
        <f t="shared" si="0"/>
        <v>2371</v>
      </c>
      <c r="L5" s="132">
        <f t="shared" si="0"/>
        <v>2766</v>
      </c>
      <c r="M5" s="132">
        <f t="shared" si="0"/>
        <v>3161</v>
      </c>
      <c r="N5" s="132">
        <f t="shared" si="0"/>
        <v>3557</v>
      </c>
      <c r="O5" s="132">
        <f t="shared" si="0"/>
        <v>3858</v>
      </c>
    </row>
    <row r="6" spans="1:19" x14ac:dyDescent="0.25">
      <c r="A6" s="131">
        <v>2024</v>
      </c>
      <c r="B6" s="131" t="s">
        <v>348</v>
      </c>
      <c r="C6" s="131">
        <v>179254</v>
      </c>
      <c r="D6" s="131" t="s">
        <v>344</v>
      </c>
      <c r="E6" s="131">
        <v>4481</v>
      </c>
      <c r="F6" s="131">
        <v>67.2</v>
      </c>
      <c r="G6" s="131">
        <v>17500</v>
      </c>
      <c r="H6" s="131">
        <v>15</v>
      </c>
      <c r="I6" s="132">
        <f t="shared" si="0"/>
        <v>3388</v>
      </c>
      <c r="J6" s="132">
        <f t="shared" si="0"/>
        <v>4338</v>
      </c>
      <c r="K6" s="132">
        <f t="shared" si="0"/>
        <v>5186</v>
      </c>
      <c r="L6" s="132">
        <f t="shared" si="0"/>
        <v>6049</v>
      </c>
      <c r="M6" s="132">
        <f t="shared" si="0"/>
        <v>6914</v>
      </c>
      <c r="N6" s="132">
        <f t="shared" si="0"/>
        <v>7781</v>
      </c>
      <c r="O6" s="132">
        <f t="shared" si="0"/>
        <v>8438</v>
      </c>
    </row>
    <row r="7" spans="1:19" x14ac:dyDescent="0.25">
      <c r="A7" s="131">
        <v>2024</v>
      </c>
      <c r="B7" s="131" t="s">
        <v>349</v>
      </c>
      <c r="C7" s="131">
        <v>43798</v>
      </c>
      <c r="D7" s="131" t="s">
        <v>344</v>
      </c>
      <c r="E7" s="131">
        <v>1095</v>
      </c>
      <c r="F7" s="131">
        <v>16.399999999999999</v>
      </c>
      <c r="G7" s="131">
        <v>3040</v>
      </c>
      <c r="H7" s="131">
        <v>12</v>
      </c>
      <c r="I7" s="132">
        <f t="shared" si="0"/>
        <v>589</v>
      </c>
      <c r="J7" s="132">
        <f t="shared" si="0"/>
        <v>754</v>
      </c>
      <c r="K7" s="132">
        <f t="shared" si="0"/>
        <v>901</v>
      </c>
      <c r="L7" s="132">
        <f t="shared" si="0"/>
        <v>1051</v>
      </c>
      <c r="M7" s="132">
        <f t="shared" si="0"/>
        <v>1202</v>
      </c>
      <c r="N7" s="132">
        <f t="shared" si="0"/>
        <v>1352</v>
      </c>
      <c r="O7" s="132">
        <f t="shared" si="0"/>
        <v>1466</v>
      </c>
    </row>
    <row r="8" spans="1:19" x14ac:dyDescent="0.25">
      <c r="A8" s="131">
        <v>2024</v>
      </c>
      <c r="B8" s="131" t="s">
        <v>350</v>
      </c>
      <c r="C8" s="131">
        <v>135000</v>
      </c>
      <c r="D8" s="131" t="s">
        <v>344</v>
      </c>
      <c r="E8" s="131">
        <f>C8/40</f>
        <v>3375</v>
      </c>
      <c r="F8" s="133">
        <f t="shared" ref="F8:F14" si="1">E8*15000/10^6</f>
        <v>50.625</v>
      </c>
      <c r="G8" s="131">
        <v>13000</v>
      </c>
      <c r="H8" s="131" t="s">
        <v>352</v>
      </c>
      <c r="I8" s="132">
        <f t="shared" si="0"/>
        <v>2517</v>
      </c>
      <c r="J8" s="132">
        <f t="shared" si="0"/>
        <v>3223</v>
      </c>
      <c r="K8" s="132">
        <f t="shared" si="0"/>
        <v>3852</v>
      </c>
      <c r="L8" s="132">
        <f t="shared" si="0"/>
        <v>4494</v>
      </c>
      <c r="M8" s="132">
        <f t="shared" si="0"/>
        <v>5137</v>
      </c>
      <c r="N8" s="132">
        <f t="shared" si="0"/>
        <v>5780</v>
      </c>
      <c r="O8" s="132">
        <f t="shared" si="0"/>
        <v>6268</v>
      </c>
    </row>
    <row r="9" spans="1:19" s="89" customFormat="1" x14ac:dyDescent="0.25">
      <c r="A9" s="139" t="s">
        <v>355</v>
      </c>
      <c r="B9" s="139"/>
      <c r="C9" s="139"/>
      <c r="D9" s="139"/>
      <c r="E9" s="139"/>
      <c r="F9" s="139"/>
      <c r="G9" s="139"/>
      <c r="H9" s="139"/>
      <c r="I9" s="134"/>
      <c r="J9" s="134"/>
      <c r="K9" s="134"/>
      <c r="L9" s="134"/>
      <c r="M9" s="134"/>
      <c r="N9" s="134"/>
      <c r="O9" s="134"/>
    </row>
    <row r="10" spans="1:19" ht="15" customHeight="1" x14ac:dyDescent="0.25">
      <c r="A10" s="131">
        <v>2032</v>
      </c>
      <c r="B10" s="131" t="s">
        <v>347</v>
      </c>
      <c r="C10" s="131">
        <v>150991</v>
      </c>
      <c r="D10" s="131" t="s">
        <v>356</v>
      </c>
      <c r="E10" s="131">
        <v>3774</v>
      </c>
      <c r="F10" s="131">
        <f t="shared" si="1"/>
        <v>56.61</v>
      </c>
      <c r="G10" s="131">
        <v>8000</v>
      </c>
      <c r="H10" s="131">
        <v>8</v>
      </c>
      <c r="I10" s="132">
        <f t="shared" ref="I10:O14" si="2">-1*INT($G10*I$4)</f>
        <v>1549</v>
      </c>
      <c r="J10" s="132">
        <f t="shared" si="2"/>
        <v>1983</v>
      </c>
      <c r="K10" s="132">
        <f t="shared" si="2"/>
        <v>2371</v>
      </c>
      <c r="L10" s="132">
        <f t="shared" si="2"/>
        <v>2766</v>
      </c>
      <c r="M10" s="132">
        <f t="shared" si="2"/>
        <v>3161</v>
      </c>
      <c r="N10" s="132">
        <f t="shared" si="2"/>
        <v>3557</v>
      </c>
      <c r="O10" s="132">
        <f t="shared" si="2"/>
        <v>3858</v>
      </c>
    </row>
    <row r="11" spans="1:19" x14ac:dyDescent="0.25">
      <c r="A11" s="131">
        <v>2032</v>
      </c>
      <c r="B11" s="131" t="s">
        <v>348</v>
      </c>
      <c r="C11" s="131">
        <v>207510</v>
      </c>
      <c r="D11" s="131" t="s">
        <v>346</v>
      </c>
      <c r="E11" s="131">
        <v>5188</v>
      </c>
      <c r="F11" s="131">
        <f t="shared" si="1"/>
        <v>77.819999999999993</v>
      </c>
      <c r="G11" s="131">
        <v>17500</v>
      </c>
      <c r="H11" s="131">
        <v>15</v>
      </c>
      <c r="I11" s="132">
        <f t="shared" si="2"/>
        <v>3388</v>
      </c>
      <c r="J11" s="132">
        <f t="shared" si="2"/>
        <v>4338</v>
      </c>
      <c r="K11" s="132">
        <f t="shared" si="2"/>
        <v>5186</v>
      </c>
      <c r="L11" s="132">
        <f t="shared" si="2"/>
        <v>6049</v>
      </c>
      <c r="M11" s="132">
        <f t="shared" si="2"/>
        <v>6914</v>
      </c>
      <c r="N11" s="132">
        <f t="shared" si="2"/>
        <v>7781</v>
      </c>
      <c r="O11" s="132">
        <f t="shared" si="2"/>
        <v>8438</v>
      </c>
    </row>
    <row r="12" spans="1:19" x14ac:dyDescent="0.25">
      <c r="A12" s="131">
        <v>2032</v>
      </c>
      <c r="B12" s="131" t="s">
        <v>349</v>
      </c>
      <c r="C12" s="131">
        <v>51046</v>
      </c>
      <c r="D12" s="131" t="s">
        <v>346</v>
      </c>
      <c r="E12" s="131">
        <v>1276</v>
      </c>
      <c r="F12" s="131">
        <f t="shared" si="1"/>
        <v>19.14</v>
      </c>
      <c r="G12" s="131">
        <v>3040</v>
      </c>
      <c r="H12" s="131">
        <v>12</v>
      </c>
      <c r="I12" s="132">
        <f t="shared" si="2"/>
        <v>589</v>
      </c>
      <c r="J12" s="132">
        <f t="shared" si="2"/>
        <v>754</v>
      </c>
      <c r="K12" s="132">
        <f t="shared" si="2"/>
        <v>901</v>
      </c>
      <c r="L12" s="132">
        <f t="shared" si="2"/>
        <v>1051</v>
      </c>
      <c r="M12" s="132">
        <f t="shared" si="2"/>
        <v>1202</v>
      </c>
      <c r="N12" s="132">
        <f t="shared" si="2"/>
        <v>1352</v>
      </c>
      <c r="O12" s="132">
        <f t="shared" si="2"/>
        <v>1466</v>
      </c>
    </row>
    <row r="13" spans="1:19" x14ac:dyDescent="0.25">
      <c r="A13" s="131">
        <v>2032</v>
      </c>
      <c r="B13" s="131" t="s">
        <v>350</v>
      </c>
      <c r="C13" s="132">
        <f>135000*(C10/C5)</f>
        <v>178982.54410073141</v>
      </c>
      <c r="D13" s="131" t="s">
        <v>346</v>
      </c>
      <c r="E13" s="132">
        <f>C13/40</f>
        <v>4474.5636025182848</v>
      </c>
      <c r="F13" s="132">
        <f>E13*15000/10^6</f>
        <v>67.118454037774285</v>
      </c>
      <c r="G13" s="131">
        <v>13000</v>
      </c>
      <c r="H13" s="131" t="s">
        <v>352</v>
      </c>
      <c r="I13" s="132">
        <f t="shared" si="2"/>
        <v>2517</v>
      </c>
      <c r="J13" s="132">
        <f t="shared" si="2"/>
        <v>3223</v>
      </c>
      <c r="K13" s="132">
        <f t="shared" si="2"/>
        <v>3852</v>
      </c>
      <c r="L13" s="132">
        <f t="shared" si="2"/>
        <v>4494</v>
      </c>
      <c r="M13" s="132">
        <f t="shared" si="2"/>
        <v>5137</v>
      </c>
      <c r="N13" s="132">
        <f t="shared" si="2"/>
        <v>5780</v>
      </c>
      <c r="O13" s="132">
        <f t="shared" si="2"/>
        <v>6268</v>
      </c>
    </row>
    <row r="14" spans="1:19" x14ac:dyDescent="0.25">
      <c r="A14" s="131">
        <v>2032</v>
      </c>
      <c r="B14" s="131" t="s">
        <v>351</v>
      </c>
      <c r="C14" s="131">
        <v>53194</v>
      </c>
      <c r="D14" s="131" t="s">
        <v>346</v>
      </c>
      <c r="E14" s="131">
        <v>1330</v>
      </c>
      <c r="F14" s="131">
        <f t="shared" si="1"/>
        <v>19.95</v>
      </c>
      <c r="G14" s="131">
        <v>16300</v>
      </c>
      <c r="H14" s="131">
        <v>1</v>
      </c>
      <c r="I14" s="132">
        <f t="shared" si="2"/>
        <v>3156</v>
      </c>
      <c r="J14" s="132">
        <f t="shared" si="2"/>
        <v>4041</v>
      </c>
      <c r="K14" s="132">
        <f t="shared" si="2"/>
        <v>4830</v>
      </c>
      <c r="L14" s="132">
        <f t="shared" si="2"/>
        <v>5635</v>
      </c>
      <c r="M14" s="132">
        <f t="shared" si="2"/>
        <v>6440</v>
      </c>
      <c r="N14" s="132">
        <f t="shared" si="2"/>
        <v>7247</v>
      </c>
      <c r="O14" s="132">
        <f t="shared" si="2"/>
        <v>7860</v>
      </c>
    </row>
    <row r="15" spans="1:19" x14ac:dyDescent="0.25">
      <c r="N15" s="10"/>
    </row>
    <row r="16" spans="1:19" x14ac:dyDescent="0.25">
      <c r="K16" s="123"/>
      <c r="L16" s="124"/>
    </row>
    <row r="17" spans="1:8" x14ac:dyDescent="0.25">
      <c r="A17" s="126" t="s">
        <v>357</v>
      </c>
      <c r="B17" s="126"/>
      <c r="C17" s="126"/>
      <c r="D17" s="126"/>
      <c r="E17" s="126"/>
      <c r="F17" s="126"/>
      <c r="G17" s="126"/>
      <c r="H17" s="126"/>
    </row>
    <row r="18" spans="1:8" ht="30.75" customHeight="1" x14ac:dyDescent="0.25">
      <c r="A18" s="127" t="s">
        <v>358</v>
      </c>
      <c r="B18" s="126"/>
      <c r="C18" s="126"/>
      <c r="D18" s="126"/>
      <c r="E18" s="126"/>
      <c r="F18" s="126"/>
      <c r="G18" s="126"/>
      <c r="H18" s="126"/>
    </row>
    <row r="19" spans="1:8" x14ac:dyDescent="0.25">
      <c r="A19" s="126" t="s">
        <v>359</v>
      </c>
      <c r="B19" s="126"/>
      <c r="C19" s="126"/>
      <c r="D19" s="126"/>
      <c r="E19" s="126"/>
      <c r="F19" s="126"/>
      <c r="G19" s="126"/>
      <c r="H19" s="126"/>
    </row>
    <row r="20" spans="1:8" x14ac:dyDescent="0.25">
      <c r="A20" s="135"/>
      <c r="B20" s="136" t="s">
        <v>360</v>
      </c>
      <c r="C20" s="136"/>
      <c r="D20" s="136"/>
      <c r="E20" s="136"/>
      <c r="F20" s="136"/>
      <c r="G20" s="136"/>
      <c r="H20" s="137"/>
    </row>
    <row r="21" spans="1:8" x14ac:dyDescent="0.25">
      <c r="A21" s="126" t="s">
        <v>368</v>
      </c>
      <c r="B21" s="126"/>
      <c r="C21" s="126"/>
      <c r="D21" s="126"/>
      <c r="E21" s="126"/>
      <c r="F21" s="126"/>
      <c r="G21" s="126"/>
      <c r="H21" s="126"/>
    </row>
  </sheetData>
  <mergeCells count="8">
    <mergeCell ref="A19:H19"/>
    <mergeCell ref="A21:H21"/>
    <mergeCell ref="B20:H20"/>
    <mergeCell ref="I2:O2"/>
    <mergeCell ref="A4:H4"/>
    <mergeCell ref="A9:H9"/>
    <mergeCell ref="A17:H17"/>
    <mergeCell ref="A18:H18"/>
  </mergeCells>
  <conditionalFormatting sqref="I5:I12 I13:O14">
    <cfRule type="expression" dxfId="4" priority="5">
      <formula>I5-$E5&gt;0</formula>
    </cfRule>
  </conditionalFormatting>
  <conditionalFormatting sqref="J5:J12">
    <cfRule type="expression" dxfId="3" priority="4">
      <formula>J5-$E5&gt;0</formula>
    </cfRule>
  </conditionalFormatting>
  <conditionalFormatting sqref="K5:K12">
    <cfRule type="expression" dxfId="2" priority="3">
      <formula>K5-$E5&gt;0</formula>
    </cfRule>
  </conditionalFormatting>
  <conditionalFormatting sqref="L5:L12">
    <cfRule type="expression" dxfId="1" priority="2">
      <formula>L5-$E5&gt;0</formula>
    </cfRule>
  </conditionalFormatting>
  <conditionalFormatting sqref="M5:O12">
    <cfRule type="expression" dxfId="0" priority="1">
      <formula>M5-$E5&gt;0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34" sqref="I34"/>
    </sheetView>
  </sheetViews>
  <sheetFormatPr defaultRowHeight="15" x14ac:dyDescent="0.25"/>
  <sheetData/>
  <pageMargins left="0.7" right="0.7" top="0.75" bottom="0.75" header="0.3" footer="0.3"/>
  <customProperties>
    <customPr name="_pios_id" r:id="rId1"/>
    <customPr name="EpmWorksheetKeyString_GU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3"/>
  <sheetViews>
    <sheetView workbookViewId="0">
      <selection activeCell="A33" sqref="A33"/>
    </sheetView>
  </sheetViews>
  <sheetFormatPr defaultRowHeight="15" x14ac:dyDescent="0.25"/>
  <cols>
    <col min="1" max="1" width="32.42578125" bestFit="1" customWidth="1"/>
    <col min="2" max="13" width="11.5703125" bestFit="1" customWidth="1"/>
    <col min="14" max="28" width="13.28515625" bestFit="1" customWidth="1"/>
  </cols>
  <sheetData>
    <row r="1" spans="1:28" x14ac:dyDescent="0.25">
      <c r="A1" s="42" t="s">
        <v>300</v>
      </c>
      <c r="B1" s="85" t="s">
        <v>320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</row>
    <row r="2" spans="1:28" x14ac:dyDescent="0.25">
      <c r="A2" s="42" t="s">
        <v>270</v>
      </c>
      <c r="B2">
        <v>2</v>
      </c>
      <c r="C2">
        <v>3</v>
      </c>
      <c r="D2">
        <v>4</v>
      </c>
      <c r="E2">
        <v>5</v>
      </c>
      <c r="F2">
        <v>6</v>
      </c>
      <c r="G2">
        <v>7</v>
      </c>
      <c r="H2">
        <v>8</v>
      </c>
      <c r="I2">
        <v>9</v>
      </c>
      <c r="J2">
        <v>10</v>
      </c>
      <c r="K2">
        <v>11</v>
      </c>
      <c r="L2">
        <v>12</v>
      </c>
      <c r="M2">
        <v>13</v>
      </c>
      <c r="N2">
        <v>14</v>
      </c>
      <c r="O2">
        <v>15</v>
      </c>
      <c r="P2">
        <v>16</v>
      </c>
      <c r="Q2">
        <v>17</v>
      </c>
      <c r="R2">
        <v>18</v>
      </c>
      <c r="S2">
        <v>19</v>
      </c>
      <c r="T2">
        <v>20</v>
      </c>
      <c r="U2">
        <v>21</v>
      </c>
      <c r="V2">
        <v>22</v>
      </c>
      <c r="W2">
        <v>23</v>
      </c>
      <c r="X2">
        <v>24</v>
      </c>
      <c r="Y2">
        <v>25</v>
      </c>
      <c r="Z2">
        <v>26</v>
      </c>
      <c r="AA2">
        <v>27</v>
      </c>
      <c r="AB2">
        <v>28</v>
      </c>
    </row>
    <row r="3" spans="1:28" s="1" customFormat="1" x14ac:dyDescent="0.25">
      <c r="A3" s="1" t="s">
        <v>299</v>
      </c>
      <c r="B3" s="54">
        <v>2024</v>
      </c>
      <c r="C3" s="54">
        <v>2025</v>
      </c>
      <c r="D3" s="54">
        <v>2026</v>
      </c>
      <c r="E3" s="54">
        <v>2027</v>
      </c>
      <c r="F3" s="54">
        <v>2028</v>
      </c>
      <c r="G3" s="54">
        <v>2029</v>
      </c>
      <c r="H3" s="54">
        <v>2030</v>
      </c>
      <c r="I3" s="54">
        <v>2031</v>
      </c>
      <c r="J3" s="54">
        <v>2032</v>
      </c>
      <c r="K3" s="54">
        <v>2033</v>
      </c>
      <c r="L3" s="54">
        <v>2034</v>
      </c>
      <c r="M3" s="54">
        <v>2035</v>
      </c>
      <c r="N3" s="54">
        <v>2036</v>
      </c>
      <c r="O3" s="54">
        <v>2037</v>
      </c>
      <c r="P3" s="54">
        <v>2038</v>
      </c>
      <c r="Q3" s="54">
        <v>2039</v>
      </c>
      <c r="R3" s="54">
        <v>2040</v>
      </c>
      <c r="S3" s="54">
        <v>2041</v>
      </c>
      <c r="T3" s="54">
        <v>2042</v>
      </c>
      <c r="U3" s="54">
        <v>2043</v>
      </c>
      <c r="V3" s="54">
        <v>2044</v>
      </c>
      <c r="W3" s="54">
        <v>2045</v>
      </c>
      <c r="X3" s="54">
        <v>2046</v>
      </c>
      <c r="Y3" s="54">
        <v>2047</v>
      </c>
      <c r="Z3" s="54">
        <v>2048</v>
      </c>
      <c r="AA3" s="54">
        <v>2049</v>
      </c>
      <c r="AB3" s="54">
        <v>2050</v>
      </c>
    </row>
    <row r="4" spans="1:28" x14ac:dyDescent="0.25">
      <c r="A4" s="29" t="s">
        <v>315</v>
      </c>
      <c r="B4" s="20">
        <f>VLOOKUP($A4,'Scenario capex 2024-2050'!$A:$AB,B$2,0)</f>
        <v>242548278.37899941</v>
      </c>
      <c r="C4" s="20">
        <f>VLOOKUP($A4,'Scenario capex 2024-2050'!$A:$AB,C$2,0)</f>
        <v>222476653.54510051</v>
      </c>
      <c r="D4" s="20">
        <f>VLOOKUP($A4,'Scenario capex 2024-2050'!$A:$AB,D$2,0)</f>
        <v>220263067.35395163</v>
      </c>
      <c r="E4" s="20">
        <f>VLOOKUP($A4,'Scenario capex 2024-2050'!$A:$AB,E$2,0)</f>
        <v>228734371.47345006</v>
      </c>
      <c r="F4" s="20">
        <f>VLOOKUP($A4,'Scenario capex 2024-2050'!$A:$AB,F$2,0)</f>
        <v>221129867.63482818</v>
      </c>
      <c r="G4" s="20">
        <f>VLOOKUP($A4,'Scenario capex 2024-2050'!$A:$AB,G$2,0)</f>
        <v>266307975.3564733</v>
      </c>
      <c r="H4" s="20">
        <f>VLOOKUP($A4,'Scenario capex 2024-2050'!$A:$AB,H$2,0)</f>
        <v>212549668.2554931</v>
      </c>
      <c r="I4" s="20">
        <f>VLOOKUP($A4,'Scenario capex 2024-2050'!$A:$AB,I$2,0)</f>
        <v>217863409.96188042</v>
      </c>
      <c r="J4" s="20">
        <f>VLOOKUP($A4,'Scenario capex 2024-2050'!$A:$AB,J$2,0)</f>
        <v>223309995.21092743</v>
      </c>
      <c r="K4" s="20">
        <f>VLOOKUP($A4,'Scenario capex 2024-2050'!$A:$AB,K$2,0)</f>
        <v>228892745.09120059</v>
      </c>
      <c r="L4" s="20">
        <f>VLOOKUP($A4,'Scenario capex 2024-2050'!$A:$AB,L$2,0)</f>
        <v>160626177.06393117</v>
      </c>
      <c r="M4" s="20">
        <f>VLOOKUP($A4,'Scenario capex 2024-2050'!$A:$AB,M$2,0)</f>
        <v>164641831.49052942</v>
      </c>
      <c r="N4" s="20">
        <f>VLOOKUP($A4,'Scenario capex 2024-2050'!$A:$AB,N$2,0)</f>
        <v>168421655.07173109</v>
      </c>
      <c r="O4" s="20">
        <f>VLOOKUP($A4,'Scenario capex 2024-2050'!$A:$AB,O$2,0)</f>
        <v>172632196.44852433</v>
      </c>
      <c r="P4" s="20">
        <f>VLOOKUP($A4,'Scenario capex 2024-2050'!$A:$AB,P$2,0)</f>
        <v>176948001.35973743</v>
      </c>
      <c r="Q4" s="20">
        <f>VLOOKUP($A4,'Scenario capex 2024-2050'!$A:$AB,Q$2,0)</f>
        <v>181371701.39373088</v>
      </c>
      <c r="R4" s="20">
        <f>VLOOKUP($A4,'Scenario capex 2024-2050'!$A:$AB,R$2,0)</f>
        <v>185905993.92857414</v>
      </c>
      <c r="S4" s="20">
        <f>VLOOKUP($A4,'Scenario capex 2024-2050'!$A:$AB,S$2,0)</f>
        <v>190553643.7767885</v>
      </c>
      <c r="T4" s="20">
        <f>VLOOKUP($A4,'Scenario capex 2024-2050'!$A:$AB,T$2,0)</f>
        <v>195317484.87120819</v>
      </c>
      <c r="U4" s="20">
        <f>VLOOKUP($A4,'Scenario capex 2024-2050'!$A:$AB,U$2,0)</f>
        <v>200200421.99298841</v>
      </c>
      <c r="V4" s="20">
        <f>VLOOKUP($A4,'Scenario capex 2024-2050'!$A:$AB,V$2,0)</f>
        <v>205205432.54281312</v>
      </c>
      <c r="W4" s="20">
        <f>VLOOKUP($A4,'Scenario capex 2024-2050'!$A:$AB,W$2,0)</f>
        <v>210335568.35638341</v>
      </c>
      <c r="X4" s="20">
        <f>VLOOKUP($A4,'Scenario capex 2024-2050'!$A:$AB,X$2,0)</f>
        <v>215593957.56529295</v>
      </c>
      <c r="Y4" s="20">
        <f>VLOOKUP($A4,'Scenario capex 2024-2050'!$A:$AB,Y$2,0)</f>
        <v>220983806.50442535</v>
      </c>
      <c r="Z4" s="20">
        <f>VLOOKUP($A4,'Scenario capex 2024-2050'!$A:$AB,Z$2,0)</f>
        <v>226508401.66703591</v>
      </c>
      <c r="AA4" s="20">
        <f>VLOOKUP($A4,'Scenario capex 2024-2050'!$A:$AB,AA$2,0)</f>
        <v>232171111.70871177</v>
      </c>
      <c r="AB4" s="20">
        <f>VLOOKUP($A4,'Scenario capex 2024-2050'!$A:$AB,AB$2,0)</f>
        <v>237975389.50142956</v>
      </c>
    </row>
    <row r="5" spans="1:28" x14ac:dyDescent="0.25">
      <c r="A5" s="19" t="s">
        <v>295</v>
      </c>
      <c r="B5" s="20">
        <f>VLOOKUP($A5,'Scenario capex 2024-2050'!$A:$AB,B$2,0)</f>
        <v>242548278.37899941</v>
      </c>
      <c r="C5" s="20">
        <f>VLOOKUP($A5,'Scenario capex 2024-2050'!$A:$AB,C$2,0)</f>
        <v>222476653.54510051</v>
      </c>
      <c r="D5" s="20">
        <f>VLOOKUP($A5,'Scenario capex 2024-2050'!$A:$AB,D$2,0)</f>
        <v>220263067.35395163</v>
      </c>
      <c r="E5" s="20">
        <f>VLOOKUP($A5,'Scenario capex 2024-2050'!$A:$AB,E$2,0)</f>
        <v>228734371.47345006</v>
      </c>
      <c r="F5" s="20">
        <f>VLOOKUP($A5,'Scenario capex 2024-2050'!$A:$AB,F$2,0)</f>
        <v>221129867.63482818</v>
      </c>
      <c r="G5" s="20">
        <f>VLOOKUP($A5,'Scenario capex 2024-2050'!$A:$AB,G$2,0)</f>
        <v>248065676.99171698</v>
      </c>
      <c r="H5" s="20">
        <f>VLOOKUP($A5,'Scenario capex 2024-2050'!$A:$AB,H$2,0)</f>
        <v>193154927.53108388</v>
      </c>
      <c r="I5" s="20">
        <f>VLOOKUP($A5,'Scenario capex 2024-2050'!$A:$AB,I$2,0)</f>
        <v>192753934.93777356</v>
      </c>
      <c r="J5" s="20">
        <f>VLOOKUP($A5,'Scenario capex 2024-2050'!$A:$AB,J$2,0)</f>
        <v>191845776.91676712</v>
      </c>
      <c r="K5" s="20">
        <f>VLOOKUP($A5,'Scenario capex 2024-2050'!$A:$AB,K$2,0)</f>
        <v>190555981.06079495</v>
      </c>
      <c r="L5" s="20">
        <f>VLOOKUP($A5,'Scenario capex 2024-2050'!$A:$AB,L$2,0)</f>
        <v>128441527.02432166</v>
      </c>
      <c r="M5" s="20">
        <f>VLOOKUP($A5,'Scenario capex 2024-2050'!$A:$AB,M$2,0)</f>
        <v>127096712.87056208</v>
      </c>
      <c r="N5" s="20">
        <f>VLOOKUP($A5,'Scenario capex 2024-2050'!$A:$AB,N$2,0)</f>
        <v>125428975.63354556</v>
      </c>
      <c r="O5" s="20">
        <f>VLOOKUP($A5,'Scenario capex 2024-2050'!$A:$AB,O$2,0)</f>
        <v>123955794.11194412</v>
      </c>
      <c r="P5" s="20">
        <f>VLOOKUP($A5,'Scenario capex 2024-2050'!$A:$AB,P$2,0)</f>
        <v>123431286.56598863</v>
      </c>
      <c r="Q5" s="20">
        <f>VLOOKUP($A5,'Scenario capex 2024-2050'!$A:$AB,Q$2,0)</f>
        <v>123243908.62576383</v>
      </c>
      <c r="R5" s="20">
        <f>VLOOKUP($A5,'Scenario capex 2024-2050'!$A:$AB,R$2,0)</f>
        <v>123475464.47823589</v>
      </c>
      <c r="S5" s="20">
        <f>VLOOKUP($A5,'Scenario capex 2024-2050'!$A:$AB,S$2,0)</f>
        <v>124189522.48606226</v>
      </c>
      <c r="T5" s="20">
        <f>VLOOKUP($A5,'Scenario capex 2024-2050'!$A:$AB,T$2,0)</f>
        <v>125421082.52261478</v>
      </c>
      <c r="U5" s="20">
        <f>VLOOKUP($A5,'Scenario capex 2024-2050'!$A:$AB,U$2,0)</f>
        <v>127164705.43357275</v>
      </c>
      <c r="V5" s="20">
        <f>VLOOKUP($A5,'Scenario capex 2024-2050'!$A:$AB,V$2,0)</f>
        <v>129439649.24460843</v>
      </c>
      <c r="W5" s="20">
        <f>VLOOKUP($A5,'Scenario capex 2024-2050'!$A:$AB,W$2,0)</f>
        <v>132097274.0378084</v>
      </c>
      <c r="X5" s="20">
        <f>VLOOKUP($A5,'Scenario capex 2024-2050'!$A:$AB,X$2,0)</f>
        <v>135594213.45511994</v>
      </c>
      <c r="Y5" s="20">
        <f>VLOOKUP($A5,'Scenario capex 2024-2050'!$A:$AB,Y$2,0)</f>
        <v>138795030.034769</v>
      </c>
      <c r="Z5" s="20">
        <f>VLOOKUP($A5,'Scenario capex 2024-2050'!$A:$AB,Z$2,0)</f>
        <v>142068141.99023449</v>
      </c>
      <c r="AA5" s="20">
        <f>VLOOKUP($A5,'Scenario capex 2024-2050'!$A:$AB,AA$2,0)</f>
        <v>145384933.82552969</v>
      </c>
      <c r="AB5" s="20">
        <f>VLOOKUP($A5,'Scenario capex 2024-2050'!$A:$AB,AB$2,0)</f>
        <v>148581912.35653311</v>
      </c>
    </row>
    <row r="6" spans="1:28" x14ac:dyDescent="0.25">
      <c r="A6" s="19" t="s">
        <v>296</v>
      </c>
      <c r="B6" s="20">
        <f>VLOOKUP($A6,'Scenario capex 2024-2050'!$A:$AB,B$2,0)</f>
        <v>242548278.37899941</v>
      </c>
      <c r="C6" s="20">
        <f>VLOOKUP($A6,'Scenario capex 2024-2050'!$A:$AB,C$2,0)</f>
        <v>222476653.54510051</v>
      </c>
      <c r="D6" s="20">
        <f>VLOOKUP($A6,'Scenario capex 2024-2050'!$A:$AB,D$2,0)</f>
        <v>220263067.35395163</v>
      </c>
      <c r="E6" s="20">
        <f>VLOOKUP($A6,'Scenario capex 2024-2050'!$A:$AB,E$2,0)</f>
        <v>228734371.47345006</v>
      </c>
      <c r="F6" s="20">
        <f>VLOOKUP($A6,'Scenario capex 2024-2050'!$A:$AB,F$2,0)</f>
        <v>221129867.63482818</v>
      </c>
      <c r="G6" s="20">
        <f>VLOOKUP($A6,'Scenario capex 2024-2050'!$A:$AB,G$2,0)</f>
        <v>248065676.99171698</v>
      </c>
      <c r="H6" s="20">
        <f>VLOOKUP($A6,'Scenario capex 2024-2050'!$A:$AB,H$2,0)</f>
        <v>193154927.53108388</v>
      </c>
      <c r="I6" s="20">
        <f>VLOOKUP($A6,'Scenario capex 2024-2050'!$A:$AB,I$2,0)</f>
        <v>192753934.93777356</v>
      </c>
      <c r="J6" s="20">
        <f>VLOOKUP($A6,'Scenario capex 2024-2050'!$A:$AB,J$2,0)</f>
        <v>191845776.91676712</v>
      </c>
      <c r="K6" s="20">
        <f>VLOOKUP($A6,'Scenario capex 2024-2050'!$A:$AB,K$2,0)</f>
        <v>190555981.06079495</v>
      </c>
      <c r="L6" s="20">
        <f>VLOOKUP($A6,'Scenario capex 2024-2050'!$A:$AB,L$2,0)</f>
        <v>128441527.02432166</v>
      </c>
      <c r="M6" s="20">
        <f>VLOOKUP($A6,'Scenario capex 2024-2050'!$A:$AB,M$2,0)</f>
        <v>127096712.87056208</v>
      </c>
      <c r="N6" s="20">
        <f>VLOOKUP($A6,'Scenario capex 2024-2050'!$A:$AB,N$2,0)</f>
        <v>125428975.63354556</v>
      </c>
      <c r="O6" s="20">
        <f>VLOOKUP($A6,'Scenario capex 2024-2050'!$A:$AB,O$2,0)</f>
        <v>123955794.11194412</v>
      </c>
      <c r="P6" s="20">
        <f>VLOOKUP($A6,'Scenario capex 2024-2050'!$A:$AB,P$2,0)</f>
        <v>123431286.56598863</v>
      </c>
      <c r="Q6" s="20">
        <f>VLOOKUP($A6,'Scenario capex 2024-2050'!$A:$AB,Q$2,0)</f>
        <v>123243908.62576383</v>
      </c>
      <c r="R6" s="20">
        <f>VLOOKUP($A6,'Scenario capex 2024-2050'!$A:$AB,R$2,0)</f>
        <v>123475464.47823589</v>
      </c>
      <c r="S6" s="20">
        <f>VLOOKUP($A6,'Scenario capex 2024-2050'!$A:$AB,S$2,0)</f>
        <v>124189522.48606226</v>
      </c>
      <c r="T6" s="20">
        <f>VLOOKUP($A6,'Scenario capex 2024-2050'!$A:$AB,T$2,0)</f>
        <v>125421082.52261478</v>
      </c>
      <c r="U6" s="20">
        <f>VLOOKUP($A6,'Scenario capex 2024-2050'!$A:$AB,U$2,0)</f>
        <v>127164705.43357275</v>
      </c>
      <c r="V6" s="20">
        <f>VLOOKUP($A6,'Scenario capex 2024-2050'!$A:$AB,V$2,0)</f>
        <v>129439649.24460843</v>
      </c>
      <c r="W6" s="20">
        <f>VLOOKUP($A6,'Scenario capex 2024-2050'!$A:$AB,W$2,0)</f>
        <v>132097274.0378084</v>
      </c>
      <c r="X6" s="20">
        <f>VLOOKUP($A6,'Scenario capex 2024-2050'!$A:$AB,X$2,0)</f>
        <v>135594213.45511994</v>
      </c>
      <c r="Y6" s="20">
        <f>VLOOKUP($A6,'Scenario capex 2024-2050'!$A:$AB,Y$2,0)</f>
        <v>138795030.034769</v>
      </c>
      <c r="Z6" s="20">
        <f>VLOOKUP($A6,'Scenario capex 2024-2050'!$A:$AB,Z$2,0)</f>
        <v>142068141.99023449</v>
      </c>
      <c r="AA6" s="20">
        <f>VLOOKUP($A6,'Scenario capex 2024-2050'!$A:$AB,AA$2,0)</f>
        <v>145384933.82552969</v>
      </c>
      <c r="AB6" s="20">
        <f>VLOOKUP($A6,'Scenario capex 2024-2050'!$A:$AB,AB$2,0)</f>
        <v>148581912.35653311</v>
      </c>
    </row>
    <row r="7" spans="1:28" x14ac:dyDescent="0.25">
      <c r="A7" s="19" t="s">
        <v>297</v>
      </c>
      <c r="B7" s="20">
        <f>VLOOKUP($A7,'Scenario capex 2024-2050'!$A:$AB,B$2,0)</f>
        <v>242548278.37899941</v>
      </c>
      <c r="C7" s="20">
        <f>VLOOKUP($A7,'Scenario capex 2024-2050'!$A:$AB,C$2,0)</f>
        <v>222476653.54510051</v>
      </c>
      <c r="D7" s="20">
        <f>VLOOKUP($A7,'Scenario capex 2024-2050'!$A:$AB,D$2,0)</f>
        <v>220263067.35395163</v>
      </c>
      <c r="E7" s="20">
        <f>VLOOKUP($A7,'Scenario capex 2024-2050'!$A:$AB,E$2,0)</f>
        <v>228734371.47345006</v>
      </c>
      <c r="F7" s="20">
        <f>VLOOKUP($A7,'Scenario capex 2024-2050'!$A:$AB,F$2,0)</f>
        <v>221129867.63482818</v>
      </c>
      <c r="G7" s="20">
        <f>VLOOKUP($A7,'Scenario capex 2024-2050'!$A:$AB,G$2,0)</f>
        <v>265989154.45940334</v>
      </c>
      <c r="H7" s="20">
        <f>VLOOKUP($A7,'Scenario capex 2024-2050'!$A:$AB,H$2,0)</f>
        <v>212192649.93684235</v>
      </c>
      <c r="I7" s="20">
        <f>VLOOKUP($A7,'Scenario capex 2024-2050'!$A:$AB,I$2,0)</f>
        <v>217377505.31550658</v>
      </c>
      <c r="J7" s="20">
        <f>VLOOKUP($A7,'Scenario capex 2024-2050'!$A:$AB,J$2,0)</f>
        <v>222671954.83083317</v>
      </c>
      <c r="K7" s="20">
        <f>VLOOKUP($A7,'Scenario capex 2024-2050'!$A:$AB,K$2,0)</f>
        <v>228079993.72158578</v>
      </c>
      <c r="L7" s="20">
        <f>VLOOKUP($A7,'Scenario capex 2024-2050'!$A:$AB,L$2,0)</f>
        <v>159916137.72283822</v>
      </c>
      <c r="M7" s="20">
        <f>VLOOKUP($A7,'Scenario capex 2024-2050'!$A:$AB,M$2,0)</f>
        <v>163784883.55098027</v>
      </c>
      <c r="N7" s="20">
        <f>VLOOKUP($A7,'Scenario capex 2024-2050'!$A:$AB,N$2,0)</f>
        <v>167411622.5766485</v>
      </c>
      <c r="O7" s="20">
        <f>VLOOKUP($A7,'Scenario capex 2024-2050'!$A:$AB,O$2,0)</f>
        <v>171461339.14451596</v>
      </c>
      <c r="P7" s="20">
        <f>VLOOKUP($A7,'Scenario capex 2024-2050'!$A:$AB,P$2,0)</f>
        <v>175611402.62824151</v>
      </c>
      <c r="Q7" s="20">
        <f>VLOOKUP($A7,'Scenario capex 2024-2050'!$A:$AB,Q$2,0)</f>
        <v>179864261.93972307</v>
      </c>
      <c r="R7" s="20">
        <f>VLOOKUP($A7,'Scenario capex 2024-2050'!$A:$AB,R$2,0)</f>
        <v>184224299.44969141</v>
      </c>
      <c r="S7" s="20">
        <f>VLOOKUP($A7,'Scenario capex 2024-2050'!$A:$AB,S$2,0)</f>
        <v>188693567.08563548</v>
      </c>
      <c r="T7" s="20">
        <f>VLOOKUP($A7,'Scenario capex 2024-2050'!$A:$AB,T$2,0)</f>
        <v>193275309.90141487</v>
      </c>
      <c r="U7" s="20">
        <f>VLOOKUP($A7,'Scenario capex 2024-2050'!$A:$AB,U$2,0)</f>
        <v>197972827.51853961</v>
      </c>
      <c r="V7" s="20">
        <f>VLOOKUP($A7,'Scenario capex 2024-2050'!$A:$AB,V$2,0)</f>
        <v>202787071.06549695</v>
      </c>
      <c r="W7" s="20">
        <f>VLOOKUP($A7,'Scenario capex 2024-2050'!$A:$AB,W$2,0)</f>
        <v>207724913.64089462</v>
      </c>
      <c r="X7" s="20">
        <f>VLOOKUP($A7,'Scenario capex 2024-2050'!$A:$AB,X$2,0)</f>
        <v>212787894.92422682</v>
      </c>
      <c r="Y7" s="20">
        <f>VLOOKUP($A7,'Scenario capex 2024-2050'!$A:$AB,Y$2,0)</f>
        <v>217986969.31684232</v>
      </c>
      <c r="Z7" s="20">
        <f>VLOOKUP($A7,'Scenario capex 2024-2050'!$A:$AB,Z$2,0)</f>
        <v>223322123.54951704</v>
      </c>
      <c r="AA7" s="20">
        <f>VLOOKUP($A7,'Scenario capex 2024-2050'!$A:$AB,AA$2,0)</f>
        <v>228796886.11828595</v>
      </c>
      <c r="AB7" s="20">
        <f>VLOOKUP($A7,'Scenario capex 2024-2050'!$A:$AB,AB$2,0)</f>
        <v>234417012.48200494</v>
      </c>
    </row>
    <row r="8" spans="1:28" x14ac:dyDescent="0.25">
      <c r="A8" s="19" t="s">
        <v>298</v>
      </c>
      <c r="B8" s="20">
        <f>VLOOKUP($A8,'Scenario capex 2024-2050'!$A:$AB,B$2,0)</f>
        <v>242548278.37899941</v>
      </c>
      <c r="C8" s="20">
        <f>VLOOKUP($A8,'Scenario capex 2024-2050'!$A:$AB,C$2,0)</f>
        <v>222476653.54510051</v>
      </c>
      <c r="D8" s="20">
        <f>VLOOKUP($A8,'Scenario capex 2024-2050'!$A:$AB,D$2,0)</f>
        <v>220263067.35395163</v>
      </c>
      <c r="E8" s="20">
        <f>VLOOKUP($A8,'Scenario capex 2024-2050'!$A:$AB,E$2,0)</f>
        <v>228734371.47345006</v>
      </c>
      <c r="F8" s="20">
        <f>VLOOKUP($A8,'Scenario capex 2024-2050'!$A:$AB,F$2,0)</f>
        <v>221129867.63482818</v>
      </c>
      <c r="G8" s="20">
        <f>VLOOKUP($A8,'Scenario capex 2024-2050'!$A:$AB,G$2,0)</f>
        <v>263689137.17420566</v>
      </c>
      <c r="H8" s="20">
        <f>VLOOKUP($A8,'Scenario capex 2024-2050'!$A:$AB,H$2,0)</f>
        <v>209748252.39798585</v>
      </c>
      <c r="I8" s="20">
        <f>VLOOKUP($A8,'Scenario capex 2024-2050'!$A:$AB,I$2,0)</f>
        <v>214214398.81931114</v>
      </c>
      <c r="J8" s="20">
        <f>VLOOKUP($A8,'Scenario capex 2024-2050'!$A:$AB,J$2,0)</f>
        <v>218710752.77302727</v>
      </c>
      <c r="K8" s="20">
        <f>VLOOKUP($A8,'Scenario capex 2024-2050'!$A:$AB,K$2,0)</f>
        <v>223261578.85400975</v>
      </c>
      <c r="L8" s="20">
        <f>VLOOKUP($A8,'Scenario capex 2024-2050'!$A:$AB,L$2,0)</f>
        <v>155878461.2511493</v>
      </c>
      <c r="M8" s="20">
        <f>VLOOKUP($A8,'Scenario capex 2024-2050'!$A:$AB,M$2,0)</f>
        <v>159085460.95142013</v>
      </c>
      <c r="N8" s="20">
        <f>VLOOKUP($A8,'Scenario capex 2024-2050'!$A:$AB,N$2,0)</f>
        <v>162044038.54662287</v>
      </c>
      <c r="O8" s="20">
        <f>VLOOKUP($A8,'Scenario capex 2024-2050'!$A:$AB,O$2,0)</f>
        <v>165401142.73068738</v>
      </c>
      <c r="P8" s="20">
        <f>VLOOKUP($A8,'Scenario capex 2024-2050'!$A:$AB,P$2,0)</f>
        <v>168840516.38909781</v>
      </c>
      <c r="Q8" s="20">
        <f>VLOOKUP($A8,'Scenario capex 2024-2050'!$A:$AB,Q$2,0)</f>
        <v>172364338.11659905</v>
      </c>
      <c r="R8" s="20">
        <f>VLOOKUP($A8,'Scenario capex 2024-2050'!$A:$AB,R$2,0)</f>
        <v>175972907.74416289</v>
      </c>
      <c r="S8" s="20">
        <f>VLOOKUP($A8,'Scenario capex 2024-2050'!$A:$AB,S$2,0)</f>
        <v>179664113.79934442</v>
      </c>
      <c r="T8" s="20">
        <f>VLOOKUP($A8,'Scenario capex 2024-2050'!$A:$AB,T$2,0)</f>
        <v>183444442.27112705</v>
      </c>
      <c r="U8" s="20">
        <f>VLOOKUP($A8,'Scenario capex 2024-2050'!$A:$AB,U$2,0)</f>
        <v>187314700.78810418</v>
      </c>
      <c r="V8" s="20">
        <f>VLOOKUP($A8,'Scenario capex 2024-2050'!$A:$AB,V$2,0)</f>
        <v>191275003.23978502</v>
      </c>
      <c r="W8" s="20">
        <f>VLOOKUP($A8,'Scenario capex 2024-2050'!$A:$AB,W$2,0)</f>
        <v>195333604.19304895</v>
      </c>
      <c r="X8" s="20">
        <f>VLOOKUP($A8,'Scenario capex 2024-2050'!$A:$AB,X$2,0)</f>
        <v>199493593.07250297</v>
      </c>
      <c r="Y8" s="20">
        <f>VLOOKUP($A8,'Scenario capex 2024-2050'!$A:$AB,Y$2,0)</f>
        <v>203768383.77087307</v>
      </c>
      <c r="Z8" s="20">
        <f>VLOOKUP($A8,'Scenario capex 2024-2050'!$A:$AB,Z$2,0)</f>
        <v>208145818.01091182</v>
      </c>
      <c r="AA8" s="20">
        <f>VLOOKUP($A8,'Scenario capex 2024-2050'!$A:$AB,AA$2,0)</f>
        <v>212599919.10715407</v>
      </c>
      <c r="AB8" s="20">
        <f>VLOOKUP($A8,'Scenario capex 2024-2050'!$A:$AB,AB$2,0)</f>
        <v>217182553.63353804</v>
      </c>
    </row>
    <row r="9" spans="1:28" x14ac:dyDescent="0.25">
      <c r="A9" s="24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</row>
    <row r="10" spans="1:28" x14ac:dyDescent="0.25">
      <c r="A10" s="24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</row>
    <row r="11" spans="1:28" s="1" customFormat="1" x14ac:dyDescent="0.25">
      <c r="A11" s="19" t="s">
        <v>318</v>
      </c>
      <c r="B11" s="54">
        <v>2024</v>
      </c>
      <c r="C11" s="54">
        <v>2025</v>
      </c>
      <c r="D11" s="54">
        <v>2026</v>
      </c>
      <c r="E11" s="54">
        <v>2027</v>
      </c>
      <c r="F11" s="54">
        <v>2028</v>
      </c>
      <c r="G11" s="54">
        <v>2029</v>
      </c>
      <c r="H11" s="54">
        <v>2030</v>
      </c>
      <c r="I11" s="54">
        <v>2031</v>
      </c>
      <c r="J11" s="54">
        <v>2032</v>
      </c>
      <c r="K11" s="54">
        <v>2033</v>
      </c>
      <c r="L11" s="54">
        <v>2034</v>
      </c>
      <c r="M11" s="54">
        <v>2035</v>
      </c>
      <c r="N11" s="54">
        <v>2036</v>
      </c>
      <c r="O11" s="54">
        <v>2037</v>
      </c>
      <c r="P11" s="54">
        <v>2038</v>
      </c>
      <c r="Q11" s="54">
        <v>2039</v>
      </c>
      <c r="R11" s="54">
        <v>2040</v>
      </c>
      <c r="S11" s="54">
        <v>2041</v>
      </c>
      <c r="T11" s="54">
        <v>2042</v>
      </c>
      <c r="U11" s="54">
        <v>2043</v>
      </c>
      <c r="V11" s="54">
        <v>2044</v>
      </c>
      <c r="W11" s="54">
        <v>2045</v>
      </c>
      <c r="X11" s="54">
        <v>2046</v>
      </c>
      <c r="Y11" s="54">
        <v>2047</v>
      </c>
      <c r="Z11" s="54">
        <v>2048</v>
      </c>
      <c r="AA11" s="54">
        <v>2049</v>
      </c>
      <c r="AB11" s="54">
        <v>2050</v>
      </c>
    </row>
    <row r="12" spans="1:28" x14ac:dyDescent="0.25">
      <c r="A12" s="19" t="s">
        <v>295</v>
      </c>
      <c r="B12" s="20">
        <f>B$4-B5</f>
        <v>0</v>
      </c>
      <c r="C12" s="20">
        <f t="shared" ref="C12:AB15" si="0">C$4-C5</f>
        <v>0</v>
      </c>
      <c r="D12" s="20">
        <f t="shared" si="0"/>
        <v>0</v>
      </c>
      <c r="E12" s="20">
        <f t="shared" si="0"/>
        <v>0</v>
      </c>
      <c r="F12" s="20">
        <f t="shared" si="0"/>
        <v>0</v>
      </c>
      <c r="G12" s="20">
        <f t="shared" si="0"/>
        <v>18242298.364756316</v>
      </c>
      <c r="H12" s="20">
        <f t="shared" si="0"/>
        <v>19394740.724409223</v>
      </c>
      <c r="I12" s="20">
        <f t="shared" si="0"/>
        <v>25109475.02410686</v>
      </c>
      <c r="J12" s="20">
        <f t="shared" si="0"/>
        <v>31464218.294160306</v>
      </c>
      <c r="K12" s="20">
        <f t="shared" si="0"/>
        <v>38336764.030405641</v>
      </c>
      <c r="L12" s="20">
        <f t="shared" si="0"/>
        <v>32184650.039609507</v>
      </c>
      <c r="M12" s="20">
        <f t="shared" si="0"/>
        <v>37545118.619967341</v>
      </c>
      <c r="N12" s="20">
        <f t="shared" si="0"/>
        <v>42992679.438185528</v>
      </c>
      <c r="O12" s="20">
        <f t="shared" si="0"/>
        <v>48676402.336580202</v>
      </c>
      <c r="P12" s="20">
        <f t="shared" si="0"/>
        <v>53516714.793748796</v>
      </c>
      <c r="Q12" s="20">
        <f t="shared" si="0"/>
        <v>58127792.767967045</v>
      </c>
      <c r="R12" s="20">
        <f t="shared" si="0"/>
        <v>62430529.450338259</v>
      </c>
      <c r="S12" s="20">
        <f t="shared" si="0"/>
        <v>66364121.290726244</v>
      </c>
      <c r="T12" s="20">
        <f t="shared" si="0"/>
        <v>69896402.348593414</v>
      </c>
      <c r="U12" s="20">
        <f t="shared" si="0"/>
        <v>73035716.559415653</v>
      </c>
      <c r="V12" s="20">
        <f t="shared" si="0"/>
        <v>75765783.29820469</v>
      </c>
      <c r="W12" s="20">
        <f t="shared" si="0"/>
        <v>78238294.31857501</v>
      </c>
      <c r="X12" s="20">
        <f t="shared" si="0"/>
        <v>79999744.110173017</v>
      </c>
      <c r="Y12" s="20">
        <f t="shared" si="0"/>
        <v>82188776.469656348</v>
      </c>
      <c r="Z12" s="20">
        <f t="shared" si="0"/>
        <v>84440259.676801413</v>
      </c>
      <c r="AA12" s="20">
        <f t="shared" si="0"/>
        <v>86786177.883182079</v>
      </c>
      <c r="AB12" s="20">
        <f t="shared" si="0"/>
        <v>89393477.144896448</v>
      </c>
    </row>
    <row r="13" spans="1:28" x14ac:dyDescent="0.25">
      <c r="A13" s="19" t="s">
        <v>296</v>
      </c>
      <c r="B13" s="20">
        <f t="shared" ref="B13:Q15" si="1">B$4-B6</f>
        <v>0</v>
      </c>
      <c r="C13" s="20">
        <f t="shared" si="1"/>
        <v>0</v>
      </c>
      <c r="D13" s="20">
        <f t="shared" si="1"/>
        <v>0</v>
      </c>
      <c r="E13" s="20">
        <f t="shared" si="1"/>
        <v>0</v>
      </c>
      <c r="F13" s="20">
        <f t="shared" si="1"/>
        <v>0</v>
      </c>
      <c r="G13" s="20">
        <f t="shared" si="1"/>
        <v>18242298.364756316</v>
      </c>
      <c r="H13" s="20">
        <f t="shared" si="1"/>
        <v>19394740.724409223</v>
      </c>
      <c r="I13" s="20">
        <f t="shared" si="1"/>
        <v>25109475.02410686</v>
      </c>
      <c r="J13" s="20">
        <f t="shared" si="1"/>
        <v>31464218.294160306</v>
      </c>
      <c r="K13" s="20">
        <f t="shared" si="1"/>
        <v>38336764.030405641</v>
      </c>
      <c r="L13" s="20">
        <f t="shared" si="1"/>
        <v>32184650.039609507</v>
      </c>
      <c r="M13" s="20">
        <f t="shared" si="1"/>
        <v>37545118.619967341</v>
      </c>
      <c r="N13" s="20">
        <f t="shared" si="1"/>
        <v>42992679.438185528</v>
      </c>
      <c r="O13" s="20">
        <f t="shared" si="1"/>
        <v>48676402.336580202</v>
      </c>
      <c r="P13" s="20">
        <f t="shared" si="1"/>
        <v>53516714.793748796</v>
      </c>
      <c r="Q13" s="20">
        <f t="shared" si="1"/>
        <v>58127792.767967045</v>
      </c>
      <c r="R13" s="20">
        <f t="shared" si="0"/>
        <v>62430529.450338259</v>
      </c>
      <c r="S13" s="20">
        <f t="shared" si="0"/>
        <v>66364121.290726244</v>
      </c>
      <c r="T13" s="20">
        <f t="shared" si="0"/>
        <v>69896402.348593414</v>
      </c>
      <c r="U13" s="20">
        <f t="shared" si="0"/>
        <v>73035716.559415653</v>
      </c>
      <c r="V13" s="20">
        <f t="shared" si="0"/>
        <v>75765783.29820469</v>
      </c>
      <c r="W13" s="20">
        <f t="shared" si="0"/>
        <v>78238294.31857501</v>
      </c>
      <c r="X13" s="20">
        <f t="shared" si="0"/>
        <v>79999744.110173017</v>
      </c>
      <c r="Y13" s="20">
        <f t="shared" si="0"/>
        <v>82188776.469656348</v>
      </c>
      <c r="Z13" s="20">
        <f t="shared" si="0"/>
        <v>84440259.676801413</v>
      </c>
      <c r="AA13" s="20">
        <f t="shared" si="0"/>
        <v>86786177.883182079</v>
      </c>
      <c r="AB13" s="20">
        <f t="shared" si="0"/>
        <v>89393477.144896448</v>
      </c>
    </row>
    <row r="14" spans="1:28" x14ac:dyDescent="0.25">
      <c r="A14" s="19" t="s">
        <v>297</v>
      </c>
      <c r="B14" s="20">
        <f t="shared" si="1"/>
        <v>0</v>
      </c>
      <c r="C14" s="20">
        <f t="shared" si="0"/>
        <v>0</v>
      </c>
      <c r="D14" s="20">
        <f t="shared" si="0"/>
        <v>0</v>
      </c>
      <c r="E14" s="20">
        <f t="shared" si="0"/>
        <v>0</v>
      </c>
      <c r="F14" s="20">
        <f t="shared" si="0"/>
        <v>0</v>
      </c>
      <c r="G14" s="20">
        <f t="shared" si="0"/>
        <v>318820.89706996083</v>
      </c>
      <c r="H14" s="20">
        <f t="shared" si="0"/>
        <v>357018.31865075231</v>
      </c>
      <c r="I14" s="20">
        <f t="shared" si="0"/>
        <v>485904.64637383819</v>
      </c>
      <c r="J14" s="20">
        <f t="shared" si="0"/>
        <v>638040.38009425998</v>
      </c>
      <c r="K14" s="20">
        <f t="shared" si="0"/>
        <v>812751.36961480975</v>
      </c>
      <c r="L14" s="20">
        <f t="shared" si="0"/>
        <v>710039.34109294415</v>
      </c>
      <c r="M14" s="20">
        <f t="shared" si="0"/>
        <v>856947.93954914808</v>
      </c>
      <c r="N14" s="20">
        <f t="shared" si="0"/>
        <v>1010032.495082587</v>
      </c>
      <c r="O14" s="20">
        <f t="shared" si="0"/>
        <v>1170857.3040083647</v>
      </c>
      <c r="P14" s="20">
        <f t="shared" si="0"/>
        <v>1336598.7314959168</v>
      </c>
      <c r="Q14" s="20">
        <f t="shared" si="0"/>
        <v>1507439.4540078044</v>
      </c>
      <c r="R14" s="20">
        <f t="shared" si="0"/>
        <v>1681694.47888273</v>
      </c>
      <c r="S14" s="20">
        <f t="shared" si="0"/>
        <v>1860076.6911530197</v>
      </c>
      <c r="T14" s="20">
        <f t="shared" si="0"/>
        <v>2042174.9697933197</v>
      </c>
      <c r="U14" s="20">
        <f t="shared" si="0"/>
        <v>2227594.4744488001</v>
      </c>
      <c r="V14" s="20">
        <f t="shared" si="0"/>
        <v>2418361.4773161709</v>
      </c>
      <c r="W14" s="20">
        <f t="shared" si="0"/>
        <v>2610654.7154887915</v>
      </c>
      <c r="X14" s="20">
        <f t="shared" si="0"/>
        <v>2806062.641066134</v>
      </c>
      <c r="Y14" s="20">
        <f t="shared" si="0"/>
        <v>2996837.1875830293</v>
      </c>
      <c r="Z14" s="20">
        <f t="shared" si="0"/>
        <v>3186278.117518872</v>
      </c>
      <c r="AA14" s="20">
        <f t="shared" si="0"/>
        <v>3374225.5904258192</v>
      </c>
      <c r="AB14" s="20">
        <f t="shared" si="0"/>
        <v>3558377.0194246173</v>
      </c>
    </row>
    <row r="15" spans="1:28" x14ac:dyDescent="0.25">
      <c r="A15" s="19" t="s">
        <v>298</v>
      </c>
      <c r="B15" s="20">
        <f t="shared" si="1"/>
        <v>0</v>
      </c>
      <c r="C15" s="20">
        <f t="shared" si="0"/>
        <v>0</v>
      </c>
      <c r="D15" s="20">
        <f t="shared" si="0"/>
        <v>0</v>
      </c>
      <c r="E15" s="20">
        <f t="shared" si="0"/>
        <v>0</v>
      </c>
      <c r="F15" s="20">
        <f t="shared" si="0"/>
        <v>0</v>
      </c>
      <c r="G15" s="20">
        <f t="shared" si="0"/>
        <v>2618838.1822676361</v>
      </c>
      <c r="H15" s="20">
        <f t="shared" si="0"/>
        <v>2801415.8575072587</v>
      </c>
      <c r="I15" s="20">
        <f t="shared" si="0"/>
        <v>3649011.1425692737</v>
      </c>
      <c r="J15" s="20">
        <f t="shared" si="0"/>
        <v>4599242.4379001558</v>
      </c>
      <c r="K15" s="20">
        <f t="shared" si="0"/>
        <v>5631166.2371908426</v>
      </c>
      <c r="L15" s="20">
        <f t="shared" si="0"/>
        <v>4747715.8127818704</v>
      </c>
      <c r="M15" s="20">
        <f t="shared" si="0"/>
        <v>5556370.5391092896</v>
      </c>
      <c r="N15" s="20">
        <f t="shared" si="0"/>
        <v>6377616.5251082182</v>
      </c>
      <c r="O15" s="20">
        <f t="shared" si="0"/>
        <v>7231053.7178369462</v>
      </c>
      <c r="P15" s="20">
        <f t="shared" si="0"/>
        <v>8107484.9706396163</v>
      </c>
      <c r="Q15" s="20">
        <f t="shared" si="0"/>
        <v>9007363.2771318257</v>
      </c>
      <c r="R15" s="20">
        <f t="shared" si="0"/>
        <v>9933086.1844112575</v>
      </c>
      <c r="S15" s="20">
        <f t="shared" si="0"/>
        <v>10889529.977444082</v>
      </c>
      <c r="T15" s="20">
        <f t="shared" si="0"/>
        <v>11873042.600081146</v>
      </c>
      <c r="U15" s="20">
        <f t="shared" si="0"/>
        <v>12885721.204884231</v>
      </c>
      <c r="V15" s="20">
        <f t="shared" si="0"/>
        <v>13930429.303028107</v>
      </c>
      <c r="W15" s="20">
        <f t="shared" si="0"/>
        <v>15001964.163334459</v>
      </c>
      <c r="X15" s="20">
        <f t="shared" si="0"/>
        <v>16100364.492789984</v>
      </c>
      <c r="Y15" s="20">
        <f t="shared" si="0"/>
        <v>17215422.733552277</v>
      </c>
      <c r="Z15" s="20">
        <f t="shared" si="0"/>
        <v>18362583.656124085</v>
      </c>
      <c r="AA15" s="20">
        <f t="shared" si="0"/>
        <v>19571192.601557702</v>
      </c>
      <c r="AB15" s="20">
        <f t="shared" si="0"/>
        <v>20792835.86789152</v>
      </c>
    </row>
    <row r="18" spans="1:28" x14ac:dyDescent="0.25"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</row>
    <row r="20" spans="1:28" x14ac:dyDescent="0.25">
      <c r="A20" s="42" t="s">
        <v>332</v>
      </c>
    </row>
    <row r="21" spans="1:28" x14ac:dyDescent="0.25">
      <c r="A21" t="s">
        <v>281</v>
      </c>
      <c r="B21" s="49">
        <f>'Scenario O&amp;M 2024-2050'!B4</f>
        <v>197.22871509722478</v>
      </c>
      <c r="C21" s="49">
        <f>'Scenario O&amp;M 2024-2050'!C4</f>
        <v>204.313035230369</v>
      </c>
      <c r="D21" s="49">
        <f>'Scenario O&amp;M 2024-2050'!D4</f>
        <v>211.5790218551885</v>
      </c>
      <c r="E21" s="49">
        <f>'Scenario O&amp;M 2024-2050'!E4</f>
        <v>219.05988252351997</v>
      </c>
      <c r="F21" s="49">
        <f>'Scenario O&amp;M 2024-2050'!F4</f>
        <v>226.81625287314219</v>
      </c>
      <c r="G21" s="49">
        <f>'Scenario O&amp;M 2024-2050'!G4</f>
        <v>234.84706073211049</v>
      </c>
      <c r="H21" s="49">
        <f>'Scenario O&amp;M 2024-2050'!H4</f>
        <v>243.12995104814004</v>
      </c>
      <c r="I21" s="49">
        <f>'Scenario O&amp;M 2024-2050'!I4</f>
        <v>251.67862842255602</v>
      </c>
      <c r="J21" s="49">
        <f>'Scenario O&amp;M 2024-2050'!J4</f>
        <v>260.49739179439126</v>
      </c>
      <c r="K21" s="49">
        <f>'Scenario O&amp;M 2024-2050'!K4</f>
        <v>269.58597808406944</v>
      </c>
      <c r="L21" s="49">
        <f>'Scenario O&amp;M 2024-2050'!L4</f>
        <v>278.95626976088113</v>
      </c>
      <c r="M21" s="49">
        <f>'Scenario O&amp;M 2024-2050'!M4</f>
        <v>288.60248897480153</v>
      </c>
      <c r="N21" s="49">
        <f>'Scenario O&amp;M 2024-2050'!N4</f>
        <v>298.53227084387066</v>
      </c>
      <c r="O21" s="49">
        <f>'Scenario O&amp;M 2024-2050'!O4</f>
        <v>308.75040952625704</v>
      </c>
      <c r="P21" s="49">
        <f>'Scenario O&amp;M 2024-2050'!P4</f>
        <v>319.27661554911953</v>
      </c>
      <c r="Q21" s="49">
        <f>'Scenario O&amp;M 2024-2050'!Q4</f>
        <v>330.11821772373673</v>
      </c>
      <c r="R21" s="49">
        <f>'Scenario O&amp;M 2024-2050'!R4</f>
        <v>341.30333750301054</v>
      </c>
      <c r="S21" s="49">
        <f>'Scenario O&amp;M 2024-2050'!S4</f>
        <v>352.86259970353166</v>
      </c>
      <c r="T21" s="49">
        <f>'Scenario O&amp;M 2024-2050'!T4</f>
        <v>364.7823693659833</v>
      </c>
      <c r="U21" s="49">
        <f>'Scenario O&amp;M 2024-2050'!U4</f>
        <v>377.08077182827549</v>
      </c>
      <c r="V21" s="49">
        <f>'Scenario O&amp;M 2024-2050'!V4</f>
        <v>389.77299404658913</v>
      </c>
      <c r="W21" s="49">
        <f>'Scenario O&amp;M 2024-2050'!W4</f>
        <v>402.86155053533463</v>
      </c>
      <c r="X21" s="49">
        <f>'Scenario O&amp;M 2024-2050'!X4</f>
        <v>416.3395955908901</v>
      </c>
      <c r="Y21" s="49">
        <f>'Scenario O&amp;M 2024-2050'!Y4</f>
        <v>430.18626470118011</v>
      </c>
      <c r="Z21" s="49">
        <f>'Scenario O&amp;M 2024-2050'!Z4</f>
        <v>444.41102844131194</v>
      </c>
      <c r="AA21" s="49">
        <f>'Scenario O&amp;M 2024-2050'!AA4</f>
        <v>459.00925005075032</v>
      </c>
      <c r="AB21" s="49">
        <f>'Scenario O&amp;M 2024-2050'!AB4</f>
        <v>473.97090945376777</v>
      </c>
    </row>
    <row r="22" spans="1:28" x14ac:dyDescent="0.25">
      <c r="A22" s="19" t="s">
        <v>295</v>
      </c>
      <c r="B22" s="49">
        <f>'Scenario O&amp;M 2024-2050'!B5</f>
        <v>195.36283803243415</v>
      </c>
      <c r="C22" s="49">
        <f>'Scenario O&amp;M 2024-2050'!C5</f>
        <v>199.59103095844259</v>
      </c>
      <c r="D22" s="49">
        <f>'Scenario O&amp;M 2024-2050'!D5</f>
        <v>202.81457393044653</v>
      </c>
      <c r="E22" s="49">
        <f>'Scenario O&amp;M 2024-2050'!E5</f>
        <v>204.80051070410008</v>
      </c>
      <c r="F22" s="49">
        <f>'Scenario O&amp;M 2024-2050'!F5</f>
        <v>205.35882307042925</v>
      </c>
      <c r="G22" s="49">
        <f>'Scenario O&amp;M 2024-2050'!G5</f>
        <v>204.34458474357848</v>
      </c>
      <c r="H22" s="49">
        <f>'Scenario O&amp;M 2024-2050'!H5</f>
        <v>201.6984579646896</v>
      </c>
      <c r="I22" s="49">
        <f>'Scenario O&amp;M 2024-2050'!I5</f>
        <v>197.50725527816928</v>
      </c>
      <c r="J22" s="49">
        <f>'Scenario O&amp;M 2024-2050'!J5</f>
        <v>191.95143415665748</v>
      </c>
      <c r="K22" s="49">
        <f>'Scenario O&amp;M 2024-2050'!K5</f>
        <v>185.26212622133465</v>
      </c>
      <c r="L22" s="49">
        <f>'Scenario O&amp;M 2024-2050'!L5</f>
        <v>177.66153290822322</v>
      </c>
      <c r="M22" s="49">
        <f>'Scenario O&amp;M 2024-2050'!M5</f>
        <v>169.33258201437684</v>
      </c>
      <c r="N22" s="49">
        <f>'Scenario O&amp;M 2024-2050'!N5</f>
        <v>160.45442259951301</v>
      </c>
      <c r="O22" s="49">
        <f>'Scenario O&amp;M 2024-2050'!O5</f>
        <v>151.01096694409347</v>
      </c>
      <c r="P22" s="49">
        <f>'Scenario O&amp;M 2024-2050'!P5</f>
        <v>144.31303022820202</v>
      </c>
      <c r="Q22" s="49">
        <f>'Scenario O&amp;M 2024-2050'!Q5</f>
        <v>138.41922298431041</v>
      </c>
      <c r="R22" s="49">
        <f>'Scenario O&amp;M 2024-2050'!R5</f>
        <v>133.63009680776921</v>
      </c>
      <c r="S22" s="49">
        <f>'Scenario O&amp;M 2024-2050'!S5</f>
        <v>130.19432084747672</v>
      </c>
      <c r="T22" s="49">
        <f>'Scenario O&amp;M 2024-2050'!T5</f>
        <v>128.25352621668515</v>
      </c>
      <c r="U22" s="49">
        <f>'Scenario O&amp;M 2024-2050'!U5</f>
        <v>127.82755758343026</v>
      </c>
      <c r="V22" s="49">
        <f>'Scenario O&amp;M 2024-2050'!V5</f>
        <v>389.77299404658913</v>
      </c>
      <c r="W22" s="49">
        <f>'Scenario O&amp;M 2024-2050'!W5</f>
        <v>131.3433132718587</v>
      </c>
      <c r="X22" s="49">
        <f>'Scenario O&amp;M 2024-2050'!X5</f>
        <v>136.41794973060286</v>
      </c>
      <c r="Y22" s="49">
        <f>'Scenario O&amp;M 2024-2050'!Y5</f>
        <v>140.2883320557178</v>
      </c>
      <c r="Z22" s="49">
        <f>'Scenario O&amp;M 2024-2050'!Z5</f>
        <v>144.22775298453672</v>
      </c>
      <c r="AA22" s="49">
        <f>'Scenario O&amp;M 2024-2050'!AA5</f>
        <v>148.12386968296772</v>
      </c>
      <c r="AB22" s="49">
        <f>'Scenario O&amp;M 2024-2050'!AB5</f>
        <v>151.37287303335248</v>
      </c>
    </row>
    <row r="23" spans="1:28" x14ac:dyDescent="0.25">
      <c r="A23" s="19" t="s">
        <v>296</v>
      </c>
      <c r="B23" s="49">
        <f>'Scenario O&amp;M 2024-2050'!B6</f>
        <v>195.36283803243415</v>
      </c>
      <c r="C23" s="49">
        <f>'Scenario O&amp;M 2024-2050'!C6</f>
        <v>199.59103095844259</v>
      </c>
      <c r="D23" s="49">
        <f>'Scenario O&amp;M 2024-2050'!D6</f>
        <v>202.81457393044653</v>
      </c>
      <c r="E23" s="49">
        <f>'Scenario O&amp;M 2024-2050'!E6</f>
        <v>204.80051070410008</v>
      </c>
      <c r="F23" s="49">
        <f>'Scenario O&amp;M 2024-2050'!F6</f>
        <v>205.35882307042925</v>
      </c>
      <c r="G23" s="49">
        <f>'Scenario O&amp;M 2024-2050'!G6</f>
        <v>204.34458474357848</v>
      </c>
      <c r="H23" s="49">
        <f>'Scenario O&amp;M 2024-2050'!H6</f>
        <v>201.6984579646896</v>
      </c>
      <c r="I23" s="49">
        <f>'Scenario O&amp;M 2024-2050'!I6</f>
        <v>197.50725527816928</v>
      </c>
      <c r="J23" s="49">
        <f>'Scenario O&amp;M 2024-2050'!J6</f>
        <v>191.95143415665748</v>
      </c>
      <c r="K23" s="49">
        <f>'Scenario O&amp;M 2024-2050'!K6</f>
        <v>185.26212622133465</v>
      </c>
      <c r="L23" s="49">
        <f>'Scenario O&amp;M 2024-2050'!L6</f>
        <v>177.66153290822322</v>
      </c>
      <c r="M23" s="49">
        <f>'Scenario O&amp;M 2024-2050'!M6</f>
        <v>169.33258201437684</v>
      </c>
      <c r="N23" s="49">
        <f>'Scenario O&amp;M 2024-2050'!N6</f>
        <v>160.45442259951301</v>
      </c>
      <c r="O23" s="49">
        <f>'Scenario O&amp;M 2024-2050'!O6</f>
        <v>151.01096694409347</v>
      </c>
      <c r="P23" s="49">
        <f>'Scenario O&amp;M 2024-2050'!P6</f>
        <v>144.31303022820202</v>
      </c>
      <c r="Q23" s="49">
        <f>'Scenario O&amp;M 2024-2050'!Q6</f>
        <v>138.41922298431041</v>
      </c>
      <c r="R23" s="49">
        <f>'Scenario O&amp;M 2024-2050'!R6</f>
        <v>133.63009680776921</v>
      </c>
      <c r="S23" s="49">
        <f>'Scenario O&amp;M 2024-2050'!S6</f>
        <v>130.19432084747672</v>
      </c>
      <c r="T23" s="49">
        <f>'Scenario O&amp;M 2024-2050'!T6</f>
        <v>128.25352621668515</v>
      </c>
      <c r="U23" s="49">
        <f>'Scenario O&amp;M 2024-2050'!U6</f>
        <v>127.82755758343026</v>
      </c>
      <c r="V23" s="49">
        <f>'Scenario O&amp;M 2024-2050'!V6</f>
        <v>129.01829736001179</v>
      </c>
      <c r="W23" s="49">
        <f>'Scenario O&amp;M 2024-2050'!W6</f>
        <v>131.3433132718587</v>
      </c>
      <c r="X23" s="49">
        <f>'Scenario O&amp;M 2024-2050'!X6</f>
        <v>136.41794973060286</v>
      </c>
      <c r="Y23" s="49">
        <f>'Scenario O&amp;M 2024-2050'!Y6</f>
        <v>140.2883320557178</v>
      </c>
      <c r="Z23" s="49">
        <f>'Scenario O&amp;M 2024-2050'!Z6</f>
        <v>144.22775298453672</v>
      </c>
      <c r="AA23" s="49">
        <f>'Scenario O&amp;M 2024-2050'!AA6</f>
        <v>148.12386968296772</v>
      </c>
      <c r="AB23" s="49">
        <f>'Scenario O&amp;M 2024-2050'!AB6</f>
        <v>151.37287303335248</v>
      </c>
    </row>
    <row r="24" spans="1:28" x14ac:dyDescent="0.25">
      <c r="A24" s="19" t="s">
        <v>297</v>
      </c>
      <c r="B24" s="49">
        <f>'Scenario O&amp;M 2024-2050'!B7</f>
        <v>197.20835927012163</v>
      </c>
      <c r="C24" s="49">
        <f>'Scenario O&amp;M 2024-2050'!C7</f>
        <v>204.25384291900198</v>
      </c>
      <c r="D24" s="49">
        <f>'Scenario O&amp;M 2024-2050'!D7</f>
        <v>211.45605039529968</v>
      </c>
      <c r="E24" s="49">
        <f>'Scenario O&amp;M 2024-2050'!E7</f>
        <v>218.84210216019889</v>
      </c>
      <c r="F24" s="49">
        <f>'Scenario O&amp;M 2024-2050'!F7</f>
        <v>226.46114459691071</v>
      </c>
      <c r="G24" s="49">
        <f>'Scenario O&amp;M 2024-2050'!G7</f>
        <v>234.31384880358067</v>
      </c>
      <c r="H24" s="49">
        <f>'Scenario O&amp;M 2024-2050'!H7</f>
        <v>242.3671012640522</v>
      </c>
      <c r="I24" s="49">
        <f>'Scenario O&amp;M 2024-2050'!I7</f>
        <v>250.63028088795846</v>
      </c>
      <c r="J24" s="49">
        <f>'Scenario O&amp;M 2024-2050'!J7</f>
        <v>259.10742393548639</v>
      </c>
      <c r="K24" s="49">
        <f>'Scenario O&amp;M 2024-2050'!K7</f>
        <v>267.79845003301494</v>
      </c>
      <c r="L24" s="49">
        <f>'Scenario O&amp;M 2024-2050'!L7</f>
        <v>276.72158337490333</v>
      </c>
      <c r="M24" s="49">
        <f>'Scenario O&amp;M 2024-2050'!M7</f>
        <v>285.88024301823043</v>
      </c>
      <c r="N24" s="49">
        <f>'Scenario O&amp;M 2024-2050'!N7</f>
        <v>295.28847397366735</v>
      </c>
      <c r="O24" s="49">
        <f>'Scenario O&amp;M 2024-2050'!O7</f>
        <v>304.95611048103524</v>
      </c>
      <c r="P24" s="49">
        <f>'Scenario O&amp;M 2024-2050'!P7</f>
        <v>314.90662922633311</v>
      </c>
      <c r="Q24" s="49">
        <f>'Scenario O&amp;M 2024-2050'!Q7</f>
        <v>325.1467720943906</v>
      </c>
      <c r="R24" s="49">
        <f>'Scenario O&amp;M 2024-2050'!R7</f>
        <v>335.70900312709205</v>
      </c>
      <c r="S24" s="49">
        <f>'Scenario O&amp;M 2024-2050'!S7</f>
        <v>346.6217160295908</v>
      </c>
      <c r="T24" s="49">
        <f>'Scenario O&amp;M 2024-2050'!T7</f>
        <v>357.87162680431214</v>
      </c>
      <c r="U24" s="49">
        <f>'Scenario O&amp;M 2024-2050'!U7</f>
        <v>369.47871344847806</v>
      </c>
      <c r="V24" s="49">
        <f>'Scenario O&amp;M 2024-2050'!V7</f>
        <v>381.45009838909829</v>
      </c>
      <c r="W24" s="49">
        <f>'Scenario O&amp;M 2024-2050'!W7</f>
        <v>393.80139192613143</v>
      </c>
      <c r="X24" s="49">
        <f>'Scenario O&amp;M 2024-2050'!X7</f>
        <v>406.5207973471999</v>
      </c>
      <c r="Y24" s="49">
        <f>'Scenario O&amp;M 2024-2050'!Y7</f>
        <v>419.61599147416723</v>
      </c>
      <c r="Z24" s="49">
        <f>'Scenario O&amp;M 2024-2050'!Z7</f>
        <v>433.08385602773359</v>
      </c>
      <c r="AA24" s="49">
        <f>'Scenario O&amp;M 2024-2050'!AA7</f>
        <v>446.9218336343892</v>
      </c>
      <c r="AB24" s="49">
        <f>'Scenario O&amp;M 2024-2050'!AB7</f>
        <v>461.12931651952891</v>
      </c>
    </row>
    <row r="25" spans="1:28" x14ac:dyDescent="0.25">
      <c r="A25" s="19" t="s">
        <v>298</v>
      </c>
      <c r="B25" s="49">
        <f>'Scenario O&amp;M 2024-2050'!B8</f>
        <v>196.96519563983529</v>
      </c>
      <c r="C25" s="49">
        <f>'Scenario O&amp;M 2024-2050'!C8</f>
        <v>203.64400335859614</v>
      </c>
      <c r="D25" s="49">
        <f>'Scenario O&amp;M 2024-2050'!D8</f>
        <v>210.33768424496859</v>
      </c>
      <c r="E25" s="49">
        <f>'Scenario O&amp;M 2024-2050'!E8</f>
        <v>217.04052959228795</v>
      </c>
      <c r="F25" s="49">
        <f>'Scenario O&amp;M 2024-2050'!F8</f>
        <v>223.75704636139847</v>
      </c>
      <c r="G25" s="49">
        <f>'Scenario O&amp;M 2024-2050'!G8</f>
        <v>230.46796389371983</v>
      </c>
      <c r="H25" s="49">
        <f>'Scenario O&amp;M 2024-2050'!H8</f>
        <v>237.14544196160082</v>
      </c>
      <c r="I25" s="49">
        <f>'Scenario O&amp;M 2024-2050'!I8</f>
        <v>243.80602763151015</v>
      </c>
      <c r="J25" s="49">
        <f>'Scenario O&amp;M 2024-2050'!J8</f>
        <v>250.47781549262319</v>
      </c>
      <c r="K25" s="49">
        <f>'Scenario O&amp;M 2024-2050'!K8</f>
        <v>257.19983727582769</v>
      </c>
      <c r="L25" s="49">
        <f>'Scenario O&amp;M 2024-2050'!L8</f>
        <v>264.01389337748077</v>
      </c>
      <c r="M25" s="49">
        <f>'Scenario O&amp;M 2024-2050'!M8</f>
        <v>270.95158205792779</v>
      </c>
      <c r="N25" s="49">
        <f>'Scenario O&amp;M 2024-2050'!N8</f>
        <v>278.04972153952201</v>
      </c>
      <c r="O25" s="49">
        <f>'Scenario O&amp;M 2024-2050'!O8</f>
        <v>285.3175628423943</v>
      </c>
      <c r="P25" s="49">
        <f>'Scenario O&amp;M 2024-2050'!P8</f>
        <v>292.7706382701956</v>
      </c>
      <c r="Q25" s="49">
        <f>'Scenario O&amp;M 2024-2050'!Q8</f>
        <v>300.4129168087722</v>
      </c>
      <c r="R25" s="49">
        <f>'Scenario O&amp;M 2024-2050'!R8</f>
        <v>308.26122528986633</v>
      </c>
      <c r="S25" s="49">
        <f>'Scenario O&amp;M 2024-2050'!S8</f>
        <v>316.32563796049021</v>
      </c>
      <c r="T25" s="49">
        <f>'Scenario O&amp;M 2024-2050'!T8</f>
        <v>324.60405888396934</v>
      </c>
      <c r="U25" s="49">
        <f>'Scenario O&amp;M 2024-2050'!U8</f>
        <v>333.10506421296225</v>
      </c>
      <c r="V25" s="49">
        <f>'Scenario O&amp;M 2024-2050'!V8</f>
        <v>341.83005506469721</v>
      </c>
      <c r="W25" s="49">
        <f>'Scenario O&amp;M 2024-2050'!W8</f>
        <v>350.79871294243327</v>
      </c>
      <c r="X25" s="49">
        <f>'Scenario O&amp;M 2024-2050'!X8</f>
        <v>360.00368358223699</v>
      </c>
      <c r="Y25" s="49">
        <f>'Scenario O&amp;M 2024-2050'!Y8</f>
        <v>369.46370925364283</v>
      </c>
      <c r="Z25" s="49">
        <f>'Scenario O&amp;M 2024-2050'!Z8</f>
        <v>379.13251461240986</v>
      </c>
      <c r="AA25" s="49">
        <f>'Scenario O&amp;M 2024-2050'!AA8</f>
        <v>388.90125035153767</v>
      </c>
      <c r="AB25" s="49">
        <f>'Scenario O&amp;M 2024-2050'!AB8</f>
        <v>398.93491967500216</v>
      </c>
    </row>
    <row r="28" spans="1:28" x14ac:dyDescent="0.25">
      <c r="A28" s="42" t="s">
        <v>301</v>
      </c>
    </row>
    <row r="29" spans="1:28" x14ac:dyDescent="0.25">
      <c r="A29" t="s">
        <v>281</v>
      </c>
      <c r="B29" s="10">
        <f>ROUND('Customer summary'!D39,0)</f>
        <v>891393</v>
      </c>
      <c r="C29" s="10">
        <f>ROUND('Customer summary'!E39,0)</f>
        <v>900889</v>
      </c>
      <c r="D29" s="10">
        <f>ROUND('Customer summary'!F39,0)</f>
        <v>910173</v>
      </c>
      <c r="E29" s="10">
        <f>ROUND('Customer summary'!G39,0)</f>
        <v>919370</v>
      </c>
      <c r="F29" s="10">
        <f>ROUND('Customer summary'!H39,0)</f>
        <v>928705</v>
      </c>
      <c r="G29" s="10">
        <f>ROUND('Customer summary'!I39,0)</f>
        <v>938134</v>
      </c>
      <c r="H29" s="10">
        <f>ROUND('Customer summary'!J39,0)</f>
        <v>947533</v>
      </c>
      <c r="I29" s="10">
        <f>ROUND('Customer summary'!K39,0)</f>
        <v>956926</v>
      </c>
      <c r="J29" s="10">
        <f>ROUND('Customer summary'!L39,0)</f>
        <v>966299</v>
      </c>
      <c r="K29" s="10">
        <f>ROUND('Customer summary'!M39,0)</f>
        <v>975622</v>
      </c>
      <c r="L29" s="10">
        <f>ROUND('Customer summary'!N39,0)</f>
        <v>984910</v>
      </c>
      <c r="M29" s="10">
        <f>ROUND('Customer summary'!O39,0)</f>
        <v>994115</v>
      </c>
      <c r="N29" s="10">
        <f>ROUND('Customer summary'!P39,0)</f>
        <v>1003238</v>
      </c>
      <c r="O29" s="10">
        <f>ROUND('Customer summary'!Q39,0)</f>
        <v>1012270</v>
      </c>
      <c r="P29" s="10">
        <f>ROUND('Customer summary'!R39,0)</f>
        <v>1021250</v>
      </c>
      <c r="Q29" s="10">
        <f>ROUND('Customer summary'!S39,0)</f>
        <v>1030174</v>
      </c>
      <c r="R29" s="10">
        <f>ROUND('Customer summary'!T39,0)</f>
        <v>1039101</v>
      </c>
      <c r="S29" s="10">
        <f>ROUND('Customer summary'!U39,0)</f>
        <v>1048091</v>
      </c>
      <c r="T29" s="10">
        <f>ROUND('Customer summary'!V39,0)</f>
        <v>1057069</v>
      </c>
      <c r="U29" s="10">
        <f>ROUND('Customer summary'!W39,0)</f>
        <v>1066056</v>
      </c>
      <c r="V29" s="10">
        <f>ROUND('Customer summary'!X39,0)</f>
        <v>1075062</v>
      </c>
      <c r="W29" s="10">
        <f>ROUND('Customer summary'!Y39,0)</f>
        <v>1084061</v>
      </c>
      <c r="X29" s="10">
        <f>ROUND('Customer summary'!Z39,0)</f>
        <v>1093004</v>
      </c>
      <c r="Y29" s="10">
        <f>ROUND('Customer summary'!AA39,0)</f>
        <v>1101810</v>
      </c>
      <c r="Z29" s="10">
        <f>ROUND('Customer summary'!AB39,0)</f>
        <v>1110481</v>
      </c>
      <c r="AA29" s="10">
        <f>ROUND('Customer summary'!AC39,0)</f>
        <v>1118984</v>
      </c>
      <c r="AB29" s="10">
        <f>ROUND('Customer summary'!AD39,0)</f>
        <v>1127276</v>
      </c>
    </row>
    <row r="30" spans="1:28" x14ac:dyDescent="0.25">
      <c r="A30" s="19" t="s">
        <v>295</v>
      </c>
      <c r="B30" s="10">
        <f>ROUND('Customer summary'!D6,0)</f>
        <v>882960</v>
      </c>
      <c r="C30" s="10">
        <f>ROUND('Customer summary'!E6,0)</f>
        <v>880068</v>
      </c>
      <c r="D30" s="10">
        <f>ROUND('Customer summary'!F6,0)</f>
        <v>872470</v>
      </c>
      <c r="E30" s="10">
        <f>ROUND('Customer summary'!G6,0)</f>
        <v>859525</v>
      </c>
      <c r="F30" s="10">
        <f>ROUND('Customer summary'!H6,0)</f>
        <v>840847</v>
      </c>
      <c r="G30" s="10">
        <f>ROUND('Customer summary'!I6,0)</f>
        <v>816287</v>
      </c>
      <c r="H30" s="10">
        <f>ROUND('Customer summary'!J6,0)</f>
        <v>786065</v>
      </c>
      <c r="I30" s="10">
        <f>ROUND('Customer summary'!K6,0)</f>
        <v>750957</v>
      </c>
      <c r="J30" s="10">
        <f>ROUND('Customer summary'!L6,0)</f>
        <v>712032</v>
      </c>
      <c r="K30" s="10">
        <f>ROUND('Customer summary'!M6,0)</f>
        <v>670457</v>
      </c>
      <c r="L30" s="10">
        <f>ROUND('Customer summary'!N6,0)</f>
        <v>627269</v>
      </c>
      <c r="M30" s="10">
        <f>ROUND('Customer summary'!O6,0)</f>
        <v>583280</v>
      </c>
      <c r="N30" s="10">
        <f>ROUND('Customer summary'!P6,0)</f>
        <v>539218</v>
      </c>
      <c r="O30" s="10">
        <f>ROUND('Customer summary'!Q6,0)</f>
        <v>495105</v>
      </c>
      <c r="P30" s="10">
        <f>ROUND('Customer summary'!R6,0)</f>
        <v>461605</v>
      </c>
      <c r="Q30" s="10">
        <f>ROUND('Customer summary'!S6,0)</f>
        <v>431954</v>
      </c>
      <c r="R30" s="10">
        <f>ROUND('Customer summary'!T6,0)</f>
        <v>406838</v>
      </c>
      <c r="S30" s="10">
        <f>ROUND('Customer summary'!U6,0)</f>
        <v>386710</v>
      </c>
      <c r="T30" s="10">
        <f>ROUND('Customer summary'!V6,0)</f>
        <v>371654</v>
      </c>
      <c r="U30" s="10">
        <f>ROUND('Customer summary'!W6,0)</f>
        <v>361385</v>
      </c>
      <c r="V30" s="10">
        <f>SUM(V29)</f>
        <v>1075062</v>
      </c>
      <c r="W30" s="10">
        <f>ROUND('Customer summary'!Y6,0)</f>
        <v>353432</v>
      </c>
      <c r="X30" s="10">
        <f>ROUND('Customer summary'!Z6,0)</f>
        <v>358134</v>
      </c>
      <c r="Y30" s="10">
        <f>ROUND('Customer summary'!AA6,0)</f>
        <v>359312</v>
      </c>
      <c r="Z30" s="10">
        <f>ROUND('Customer summary'!AB6,0)</f>
        <v>360392</v>
      </c>
      <c r="AA30" s="10">
        <f>ROUND('Customer summary'!AC6,0)</f>
        <v>361100</v>
      </c>
      <c r="AB30" s="10">
        <f>ROUND('Customer summary'!AD6,0)</f>
        <v>360020</v>
      </c>
    </row>
    <row r="31" spans="1:28" x14ac:dyDescent="0.25">
      <c r="A31" s="19" t="s">
        <v>296</v>
      </c>
      <c r="B31" s="10">
        <f>ROUND('Customer summary'!D14,0)</f>
        <v>882960</v>
      </c>
      <c r="C31" s="10">
        <f>ROUND('Customer summary'!E14,0)</f>
        <v>880068</v>
      </c>
      <c r="D31" s="10">
        <f>ROUND('Customer summary'!F14,0)</f>
        <v>872470</v>
      </c>
      <c r="E31" s="10">
        <f>ROUND('Customer summary'!G14,0)</f>
        <v>859525</v>
      </c>
      <c r="F31" s="10">
        <f>ROUND('Customer summary'!H14,0)</f>
        <v>840847</v>
      </c>
      <c r="G31" s="10">
        <f>ROUND('Customer summary'!I14,0)</f>
        <v>816287</v>
      </c>
      <c r="H31" s="10">
        <f>ROUND('Customer summary'!J14,0)</f>
        <v>786065</v>
      </c>
      <c r="I31" s="10">
        <f>ROUND('Customer summary'!K14,0)</f>
        <v>750957</v>
      </c>
      <c r="J31" s="10">
        <f>ROUND('Customer summary'!L14,0)</f>
        <v>712032</v>
      </c>
      <c r="K31" s="10">
        <f>ROUND('Customer summary'!M14,0)</f>
        <v>670457</v>
      </c>
      <c r="L31" s="10">
        <f>ROUND('Customer summary'!N14,0)</f>
        <v>627269</v>
      </c>
      <c r="M31" s="10">
        <f>ROUND('Customer summary'!O14,0)</f>
        <v>583280</v>
      </c>
      <c r="N31" s="10">
        <f>ROUND('Customer summary'!P14,0)</f>
        <v>539218</v>
      </c>
      <c r="O31" s="10">
        <f>ROUND('Customer summary'!Q14,0)</f>
        <v>495105</v>
      </c>
      <c r="P31" s="10">
        <f>ROUND('Customer summary'!R14,0)</f>
        <v>461605</v>
      </c>
      <c r="Q31" s="10">
        <f>ROUND('Customer summary'!S14,0)</f>
        <v>431954</v>
      </c>
      <c r="R31" s="10">
        <f>ROUND('Customer summary'!T14,0)</f>
        <v>406838</v>
      </c>
      <c r="S31" s="10">
        <f>ROUND('Customer summary'!U14,0)</f>
        <v>386710</v>
      </c>
      <c r="T31" s="10">
        <f>ROUND('Customer summary'!V14,0)</f>
        <v>371654</v>
      </c>
      <c r="U31" s="10">
        <f>ROUND('Customer summary'!W14,0)</f>
        <v>361385</v>
      </c>
      <c r="V31" s="10">
        <f>ROUND('Customer summary'!X14,0)</f>
        <v>355855</v>
      </c>
      <c r="W31" s="10">
        <f>ROUND('Customer summary'!Y14,0)</f>
        <v>353432</v>
      </c>
      <c r="X31" s="10">
        <f>ROUND('Customer summary'!Z14,0)</f>
        <v>358134</v>
      </c>
      <c r="Y31" s="10">
        <f>ROUND('Customer summary'!AA14,0)</f>
        <v>359312</v>
      </c>
      <c r="Z31" s="10">
        <f>ROUND('Customer summary'!AB14,0)</f>
        <v>360392</v>
      </c>
      <c r="AA31" s="10">
        <f>ROUND('Customer summary'!AC14,0)</f>
        <v>361100</v>
      </c>
      <c r="AB31" s="10">
        <f>ROUND('Customer summary'!AD14,0)</f>
        <v>360020</v>
      </c>
    </row>
    <row r="32" spans="1:28" x14ac:dyDescent="0.25">
      <c r="A32" s="19" t="s">
        <v>297</v>
      </c>
      <c r="B32" s="10">
        <f>ROUND('Customer summary'!D22,0)</f>
        <v>891301</v>
      </c>
      <c r="C32" s="10">
        <f>ROUND('Customer summary'!E22,0)</f>
        <v>900628</v>
      </c>
      <c r="D32" s="10">
        <f>ROUND('Customer summary'!F22,0)</f>
        <v>909644</v>
      </c>
      <c r="E32" s="10">
        <f>ROUND('Customer summary'!G22,0)</f>
        <v>918456</v>
      </c>
      <c r="F32" s="10">
        <f>ROUND('Customer summary'!H22,0)</f>
        <v>927251</v>
      </c>
      <c r="G32" s="10">
        <f>ROUND('Customer summary'!I22,0)</f>
        <v>936004</v>
      </c>
      <c r="H32" s="10">
        <f>ROUND('Customer summary'!J22,0)</f>
        <v>944560</v>
      </c>
      <c r="I32" s="10">
        <f>ROUND('Customer summary'!K22,0)</f>
        <v>952940</v>
      </c>
      <c r="J32" s="10">
        <f>ROUND('Customer summary'!L22,0)</f>
        <v>961143</v>
      </c>
      <c r="K32" s="10">
        <f>ROUND('Customer summary'!M22,0)</f>
        <v>969153</v>
      </c>
      <c r="L32" s="10">
        <f>ROUND('Customer summary'!N22,0)</f>
        <v>977020</v>
      </c>
      <c r="M32" s="10">
        <f>ROUND('Customer summary'!O22,0)</f>
        <v>984738</v>
      </c>
      <c r="N32" s="10">
        <f>ROUND('Customer summary'!P22,0)</f>
        <v>992337</v>
      </c>
      <c r="O32" s="10">
        <f>ROUND('Customer summary'!Q22,0)</f>
        <v>999830</v>
      </c>
      <c r="P32" s="10">
        <f>ROUND('Customer summary'!R22,0)</f>
        <v>1007272</v>
      </c>
      <c r="Q32" s="10">
        <f>ROUND('Customer summary'!S22,0)</f>
        <v>1014660</v>
      </c>
      <c r="R32" s="10">
        <f>ROUND('Customer summary'!T22,0)</f>
        <v>1022069</v>
      </c>
      <c r="S32" s="10">
        <f>ROUND('Customer summary'!U22,0)</f>
        <v>1029554</v>
      </c>
      <c r="T32" s="10">
        <f>ROUND('Customer summary'!V22,0)</f>
        <v>1037043</v>
      </c>
      <c r="U32" s="10">
        <f>ROUND('Customer summary'!W22,0)</f>
        <v>1044564</v>
      </c>
      <c r="V32" s="10">
        <f>ROUND('Customer summary'!X22,0)</f>
        <v>1052106</v>
      </c>
      <c r="W32" s="10">
        <f>ROUND('Customer summary'!Y22,0)</f>
        <v>1059681</v>
      </c>
      <c r="X32" s="10">
        <f>ROUND('Customer summary'!Z22,0)</f>
        <v>1067227</v>
      </c>
      <c r="Y32" s="10">
        <f>ROUND('Customer summary'!AA22,0)</f>
        <v>1074737</v>
      </c>
      <c r="Z32" s="10">
        <f>ROUND('Customer summary'!AB22,0)</f>
        <v>1082177</v>
      </c>
      <c r="AA32" s="10">
        <f>ROUND('Customer summary'!AC22,0)</f>
        <v>1089517</v>
      </c>
      <c r="AB32" s="10">
        <f>ROUND('Customer summary'!AD22,0)</f>
        <v>1096734</v>
      </c>
    </row>
    <row r="33" spans="1:28" x14ac:dyDescent="0.25">
      <c r="A33" s="19" t="s">
        <v>298</v>
      </c>
      <c r="B33" s="10">
        <f>ROUND('Customer summary'!D30,0)</f>
        <v>890202</v>
      </c>
      <c r="C33" s="10">
        <f>ROUND('Customer summary'!E30,0)</f>
        <v>897939</v>
      </c>
      <c r="D33" s="10">
        <f>ROUND('Customer summary'!F30,0)</f>
        <v>904833</v>
      </c>
      <c r="E33" s="10">
        <f>ROUND('Customer summary'!G30,0)</f>
        <v>910895</v>
      </c>
      <c r="F33" s="10">
        <f>ROUND('Customer summary'!H30,0)</f>
        <v>916179</v>
      </c>
      <c r="G33" s="10">
        <f>ROUND('Customer summary'!I30,0)</f>
        <v>920641</v>
      </c>
      <c r="H33" s="10">
        <f>ROUND('Customer summary'!J30,0)</f>
        <v>924210</v>
      </c>
      <c r="I33" s="10">
        <f>ROUND('Customer summary'!K30,0)</f>
        <v>926993</v>
      </c>
      <c r="J33" s="10">
        <f>ROUND('Customer summary'!L30,0)</f>
        <v>929132</v>
      </c>
      <c r="K33" s="10">
        <f>ROUND('Customer summary'!M30,0)</f>
        <v>930797</v>
      </c>
      <c r="L33" s="10">
        <f>ROUND('Customer summary'!N30,0)</f>
        <v>932153</v>
      </c>
      <c r="M33" s="10">
        <f>ROUND('Customer summary'!O30,0)</f>
        <v>933315</v>
      </c>
      <c r="N33" s="10">
        <f>ROUND('Customer summary'!P30,0)</f>
        <v>934405</v>
      </c>
      <c r="O33" s="10">
        <f>ROUND('Customer summary'!Q30,0)</f>
        <v>935443</v>
      </c>
      <c r="P33" s="10">
        <f>ROUND('Customer summary'!R30,0)</f>
        <v>936467</v>
      </c>
      <c r="Q33" s="10">
        <f>ROUND('Customer summary'!S30,0)</f>
        <v>937475</v>
      </c>
      <c r="R33" s="10">
        <f>ROUND('Customer summary'!T30,0)</f>
        <v>938504</v>
      </c>
      <c r="S33" s="10">
        <f>ROUND('Customer summary'!U30,0)</f>
        <v>939567</v>
      </c>
      <c r="T33" s="10">
        <f>ROUND('Customer summary'!V30,0)</f>
        <v>940640</v>
      </c>
      <c r="U33" s="10">
        <f>ROUND('Customer summary'!W30,0)</f>
        <v>941731</v>
      </c>
      <c r="V33" s="10">
        <f>ROUND('Customer summary'!X30,0)</f>
        <v>942827</v>
      </c>
      <c r="W33" s="10">
        <f>ROUND('Customer summary'!Y30,0)</f>
        <v>943965</v>
      </c>
      <c r="X33" s="10">
        <f>ROUND('Customer summary'!Z30,0)</f>
        <v>945107</v>
      </c>
      <c r="Y33" s="10">
        <f>ROUND('Customer summary'!AA30,0)</f>
        <v>946285</v>
      </c>
      <c r="Z33" s="10">
        <f>ROUND('Customer summary'!AB30,0)</f>
        <v>947365</v>
      </c>
      <c r="AA33" s="10">
        <f>ROUND('Customer summary'!AC30,0)</f>
        <v>948073</v>
      </c>
      <c r="AB33" s="10">
        <f>ROUND('Customer summary'!AD30,0)</f>
        <v>948813</v>
      </c>
    </row>
  </sheetData>
  <mergeCells count="1">
    <mergeCell ref="B1:N1"/>
  </mergeCells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3"/>
  <sheetViews>
    <sheetView workbookViewId="0">
      <selection activeCell="B1" sqref="B1"/>
    </sheetView>
  </sheetViews>
  <sheetFormatPr defaultRowHeight="15" x14ac:dyDescent="0.25"/>
  <cols>
    <col min="1" max="1" width="36.140625" customWidth="1"/>
    <col min="2" max="2" width="16.28515625" bestFit="1" customWidth="1"/>
    <col min="3" max="3" width="13.7109375" bestFit="1" customWidth="1"/>
    <col min="4" max="4" width="15.28515625" bestFit="1" customWidth="1"/>
  </cols>
  <sheetData>
    <row r="1" spans="1:30" x14ac:dyDescent="0.25">
      <c r="A1" t="s">
        <v>316</v>
      </c>
      <c r="B1">
        <v>72.290000000000006</v>
      </c>
      <c r="C1" s="76" t="s">
        <v>313</v>
      </c>
      <c r="D1" s="75">
        <v>27.268311033404967</v>
      </c>
      <c r="E1" s="76" t="s">
        <v>314</v>
      </c>
      <c r="F1" s="75">
        <v>121.70067921806073</v>
      </c>
      <c r="G1" t="s">
        <v>317</v>
      </c>
      <c r="H1" s="21">
        <v>2.5000000000000001E-2</v>
      </c>
      <c r="J1" t="s">
        <v>319</v>
      </c>
      <c r="K1" s="81">
        <f>F1+D1+B1</f>
        <v>221.25899025146572</v>
      </c>
    </row>
    <row r="2" spans="1:30" x14ac:dyDescent="0.25">
      <c r="B2">
        <v>0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8</v>
      </c>
      <c r="K2">
        <v>9</v>
      </c>
      <c r="L2">
        <v>10</v>
      </c>
      <c r="M2">
        <v>11</v>
      </c>
      <c r="N2">
        <v>12</v>
      </c>
      <c r="O2">
        <v>13</v>
      </c>
      <c r="P2">
        <v>14</v>
      </c>
      <c r="Q2">
        <v>15</v>
      </c>
      <c r="R2">
        <v>16</v>
      </c>
      <c r="S2">
        <v>17</v>
      </c>
      <c r="T2">
        <v>18</v>
      </c>
      <c r="U2">
        <v>19</v>
      </c>
      <c r="V2">
        <v>20</v>
      </c>
      <c r="W2">
        <v>21</v>
      </c>
      <c r="X2">
        <v>22</v>
      </c>
      <c r="Y2">
        <v>23</v>
      </c>
      <c r="Z2">
        <v>24</v>
      </c>
      <c r="AA2">
        <v>25</v>
      </c>
      <c r="AB2">
        <v>26</v>
      </c>
    </row>
    <row r="3" spans="1:30" x14ac:dyDescent="0.25">
      <c r="A3" t="s">
        <v>280</v>
      </c>
      <c r="B3" s="50">
        <v>2024</v>
      </c>
      <c r="C3" s="50">
        <v>2025</v>
      </c>
      <c r="D3" s="50">
        <v>2026</v>
      </c>
      <c r="E3" s="50">
        <v>2027</v>
      </c>
      <c r="F3" s="50">
        <v>2028</v>
      </c>
      <c r="G3" s="50">
        <v>2029</v>
      </c>
      <c r="H3" s="50">
        <v>2030</v>
      </c>
      <c r="I3" s="50">
        <v>2031</v>
      </c>
      <c r="J3" s="50">
        <v>2032</v>
      </c>
      <c r="K3" s="50">
        <v>2033</v>
      </c>
      <c r="L3" s="50">
        <v>2034</v>
      </c>
      <c r="M3" s="50">
        <v>2035</v>
      </c>
      <c r="N3" s="50">
        <v>2036</v>
      </c>
      <c r="O3" s="50">
        <v>2037</v>
      </c>
      <c r="P3" s="50">
        <v>2038</v>
      </c>
      <c r="Q3" s="50">
        <v>2039</v>
      </c>
      <c r="R3" s="50">
        <v>2040</v>
      </c>
      <c r="S3" s="50">
        <v>2041</v>
      </c>
      <c r="T3" s="50">
        <v>2042</v>
      </c>
      <c r="U3" s="50">
        <v>2043</v>
      </c>
      <c r="V3" s="50">
        <v>2044</v>
      </c>
      <c r="W3" s="50">
        <v>2045</v>
      </c>
      <c r="X3" s="50">
        <v>2046</v>
      </c>
      <c r="Y3" s="50">
        <v>2047</v>
      </c>
      <c r="Z3" s="50">
        <v>2048</v>
      </c>
      <c r="AA3" s="50">
        <v>2049</v>
      </c>
      <c r="AB3" s="50">
        <v>2050</v>
      </c>
    </row>
    <row r="4" spans="1:30" x14ac:dyDescent="0.25">
      <c r="A4" t="s">
        <v>281</v>
      </c>
      <c r="B4" s="43">
        <f>(($B$1+$D$1+$F$1)*'Scenario Cost Data Summary'!B29)/10^6*($H$1+1)^B$2</f>
        <v>197.22871509722478</v>
      </c>
      <c r="C4" s="43">
        <f>(($B$1+$D$1+$F$1)*'Scenario Cost Data Summary'!C29)/10^6*($H$1+1)^C$2</f>
        <v>204.313035230369</v>
      </c>
      <c r="D4" s="43">
        <f>(($B$1+$D$1+$F$1)*'Scenario Cost Data Summary'!D29)/10^6*($H$1+1)^D$2</f>
        <v>211.5790218551885</v>
      </c>
      <c r="E4" s="43">
        <f>(($B$1+$D$1+$F$1)*'Scenario Cost Data Summary'!E29)/10^6*($H$1+1)^E$2</f>
        <v>219.05988252351997</v>
      </c>
      <c r="F4" s="43">
        <f>(($B$1+$D$1+$F$1)*'Scenario Cost Data Summary'!F29)/10^6*($H$1+1)^F$2</f>
        <v>226.81625287314219</v>
      </c>
      <c r="G4" s="43">
        <f>(($B$1+$D$1+$F$1)*'Scenario Cost Data Summary'!G29)/10^6*($H$1+1)^G$2</f>
        <v>234.84706073211049</v>
      </c>
      <c r="H4" s="43">
        <f>(($B$1+$D$1+$F$1)*'Scenario Cost Data Summary'!H29)/10^6*($H$1+1)^H$2</f>
        <v>243.12995104814004</v>
      </c>
      <c r="I4" s="43">
        <f>(($B$1+$D$1+$F$1)*'Scenario Cost Data Summary'!I29)/10^6*($H$1+1)^I$2</f>
        <v>251.67862842255602</v>
      </c>
      <c r="J4" s="43">
        <f>(($B$1+$D$1+$F$1)*'Scenario Cost Data Summary'!J29)/10^6*($H$1+1)^J$2</f>
        <v>260.49739179439126</v>
      </c>
      <c r="K4" s="43">
        <f>(($B$1+$D$1+$F$1)*'Scenario Cost Data Summary'!K29)/10^6*($H$1+1)^K$2</f>
        <v>269.58597808406944</v>
      </c>
      <c r="L4" s="43">
        <f>(($B$1+$D$1+$F$1)*'Scenario Cost Data Summary'!L29)/10^6*($H$1+1)^L$2</f>
        <v>278.95626976088113</v>
      </c>
      <c r="M4" s="43">
        <f>(($B$1+$D$1+$F$1)*'Scenario Cost Data Summary'!M29)/10^6*($H$1+1)^M$2</f>
        <v>288.60248897480153</v>
      </c>
      <c r="N4" s="43">
        <f>(($B$1+$D$1+$F$1)*'Scenario Cost Data Summary'!N29)/10^6*($H$1+1)^N$2</f>
        <v>298.53227084387066</v>
      </c>
      <c r="O4" s="43">
        <f>(($B$1+$D$1+$F$1)*'Scenario Cost Data Summary'!O29)/10^6*($H$1+1)^O$2</f>
        <v>308.75040952625704</v>
      </c>
      <c r="P4" s="43">
        <f>(($B$1+$D$1+$F$1)*'Scenario Cost Data Summary'!P29)/10^6*($H$1+1)^P$2</f>
        <v>319.27661554911953</v>
      </c>
      <c r="Q4" s="43">
        <f>(($B$1+$D$1+$F$1)*'Scenario Cost Data Summary'!Q29)/10^6*($H$1+1)^Q$2</f>
        <v>330.11821772373673</v>
      </c>
      <c r="R4" s="43">
        <f>(($B$1+$D$1+$F$1)*'Scenario Cost Data Summary'!R29)/10^6*($H$1+1)^R$2</f>
        <v>341.30333750301054</v>
      </c>
      <c r="S4" s="43">
        <f>(($B$1+$D$1+$F$1)*'Scenario Cost Data Summary'!S29)/10^6*($H$1+1)^S$2</f>
        <v>352.86259970353166</v>
      </c>
      <c r="T4" s="43">
        <f>(($B$1+$D$1+$F$1)*'Scenario Cost Data Summary'!T29)/10^6*($H$1+1)^T$2</f>
        <v>364.7823693659833</v>
      </c>
      <c r="U4" s="43">
        <f>(($B$1+$D$1+$F$1)*'Scenario Cost Data Summary'!U29)/10^6*($H$1+1)^U$2</f>
        <v>377.08077182827549</v>
      </c>
      <c r="V4" s="43">
        <f>(($B$1+$D$1+$F$1)*'Scenario Cost Data Summary'!V29)/10^6*($H$1+1)^V$2</f>
        <v>389.77299404658913</v>
      </c>
      <c r="W4" s="43">
        <f>(($B$1+$D$1+$F$1)*'Scenario Cost Data Summary'!W29)/10^6*($H$1+1)^W$2</f>
        <v>402.86155053533463</v>
      </c>
      <c r="X4" s="43">
        <f>(($B$1+$D$1+$F$1)*'Scenario Cost Data Summary'!X29)/10^6*($H$1+1)^X$2</f>
        <v>416.3395955908901</v>
      </c>
      <c r="Y4" s="43">
        <f>(($B$1+$D$1+$F$1)*'Scenario Cost Data Summary'!Y29)/10^6*($H$1+1)^Y$2</f>
        <v>430.18626470118011</v>
      </c>
      <c r="Z4" s="43">
        <f>(($B$1+$D$1+$F$1)*'Scenario Cost Data Summary'!Z29)/10^6*($H$1+1)^Z$2</f>
        <v>444.41102844131194</v>
      </c>
      <c r="AA4" s="43">
        <f>(($B$1+$D$1+$F$1)*'Scenario Cost Data Summary'!AA29)/10^6*($H$1+1)^AA$2</f>
        <v>459.00925005075032</v>
      </c>
      <c r="AB4" s="43">
        <f>(($B$1+$D$1+$F$1)*'Scenario Cost Data Summary'!AB29)/10^6*($H$1+1)^AB$2</f>
        <v>473.97090945376777</v>
      </c>
      <c r="AC4" s="17">
        <f>SUM(B4:AB4)</f>
        <v>8595.5528612600028</v>
      </c>
    </row>
    <row r="5" spans="1:30" x14ac:dyDescent="0.25">
      <c r="A5" s="19" t="s">
        <v>295</v>
      </c>
      <c r="B5" s="43">
        <f>(($B$1+$D$1+$F$1)*'Scenario Cost Data Summary'!B30)/10^6*($H$1+1)^B$2</f>
        <v>195.36283803243415</v>
      </c>
      <c r="C5" s="43">
        <f>(($B$1+$D$1+$F$1)*'Scenario Cost Data Summary'!C30)/10^6*($H$1+1)^C$2</f>
        <v>199.59103095844259</v>
      </c>
      <c r="D5" s="43">
        <f>(($B$1+$D$1+$F$1)*'Scenario Cost Data Summary'!D30)/10^6*($H$1+1)^D$2</f>
        <v>202.81457393044653</v>
      </c>
      <c r="E5" s="43">
        <f>(($B$1+$D$1+$F$1)*'Scenario Cost Data Summary'!E30)/10^6*($H$1+1)^E$2</f>
        <v>204.80051070410008</v>
      </c>
      <c r="F5" s="43">
        <f>(($B$1+$D$1+$F$1)*'Scenario Cost Data Summary'!F30)/10^6*($H$1+1)^F$2</f>
        <v>205.35882307042925</v>
      </c>
      <c r="G5" s="43">
        <f>(($B$1+$D$1+$F$1)*'Scenario Cost Data Summary'!G30)/10^6*($H$1+1)^G$2</f>
        <v>204.34458474357848</v>
      </c>
      <c r="H5" s="43">
        <f>(($B$1+$D$1+$F$1)*'Scenario Cost Data Summary'!H30)/10^6*($H$1+1)^H$2</f>
        <v>201.6984579646896</v>
      </c>
      <c r="I5" s="43">
        <f>(($B$1+$D$1+$F$1)*'Scenario Cost Data Summary'!I30)/10^6*($H$1+1)^I$2</f>
        <v>197.50725527816928</v>
      </c>
      <c r="J5" s="43">
        <f>(($B$1+$D$1+$F$1)*'Scenario Cost Data Summary'!J30)/10^6*($H$1+1)^J$2</f>
        <v>191.95143415665748</v>
      </c>
      <c r="K5" s="43">
        <f>(($B$1+$D$1+$F$1)*'Scenario Cost Data Summary'!K30)/10^6*($H$1+1)^K$2</f>
        <v>185.26212622133465</v>
      </c>
      <c r="L5" s="43">
        <f>(($B$1+$D$1+$F$1)*'Scenario Cost Data Summary'!L30)/10^6*($H$1+1)^L$2</f>
        <v>177.66153290822322</v>
      </c>
      <c r="M5" s="43">
        <f>(($B$1+$D$1+$F$1)*'Scenario Cost Data Summary'!M30)/10^6*($H$1+1)^M$2</f>
        <v>169.33258201437684</v>
      </c>
      <c r="N5" s="43">
        <f>(($B$1+$D$1+$F$1)*'Scenario Cost Data Summary'!N30)/10^6*($H$1+1)^N$2</f>
        <v>160.45442259951301</v>
      </c>
      <c r="O5" s="43">
        <f>(($B$1+$D$1+$F$1)*'Scenario Cost Data Summary'!O30)/10^6*($H$1+1)^O$2</f>
        <v>151.01096694409347</v>
      </c>
      <c r="P5" s="43">
        <f>(($B$1+$D$1+$F$1)*'Scenario Cost Data Summary'!P30)/10^6*($H$1+1)^P$2</f>
        <v>144.31303022820202</v>
      </c>
      <c r="Q5" s="43">
        <f>(($B$1+$D$1+$F$1)*'Scenario Cost Data Summary'!Q30)/10^6*($H$1+1)^Q$2</f>
        <v>138.41922298431041</v>
      </c>
      <c r="R5" s="43">
        <f>(($B$1+$D$1+$F$1)*'Scenario Cost Data Summary'!R30)/10^6*($H$1+1)^R$2</f>
        <v>133.63009680776921</v>
      </c>
      <c r="S5" s="43">
        <f>(($B$1+$D$1+$F$1)*'Scenario Cost Data Summary'!S30)/10^6*($H$1+1)^S$2</f>
        <v>130.19432084747672</v>
      </c>
      <c r="T5" s="43">
        <f>(($B$1+$D$1+$F$1)*'Scenario Cost Data Summary'!T30)/10^6*($H$1+1)^T$2</f>
        <v>128.25352621668515</v>
      </c>
      <c r="U5" s="43">
        <f>(($B$1+$D$1+$F$1)*'Scenario Cost Data Summary'!U30)/10^6*($H$1+1)^U$2</f>
        <v>127.82755758343026</v>
      </c>
      <c r="V5" s="43">
        <f>(($B$1+$D$1+$F$1)*'Scenario Cost Data Summary'!V30)/10^6*($H$1+1)^V$2</f>
        <v>389.77299404658913</v>
      </c>
      <c r="W5" s="43">
        <f>(($B$1+$D$1+$F$1)*'Scenario Cost Data Summary'!W30)/10^6*($H$1+1)^W$2</f>
        <v>131.3433132718587</v>
      </c>
      <c r="X5" s="43">
        <f>(($B$1+$D$1+$F$1)*'Scenario Cost Data Summary'!X30)/10^6*($H$1+1)^X$2</f>
        <v>136.41794973060286</v>
      </c>
      <c r="Y5" s="43">
        <f>(($B$1+$D$1+$F$1)*'Scenario Cost Data Summary'!Y30)/10^6*($H$1+1)^Y$2</f>
        <v>140.2883320557178</v>
      </c>
      <c r="Z5" s="43">
        <f>(($B$1+$D$1+$F$1)*'Scenario Cost Data Summary'!Z30)/10^6*($H$1+1)^Z$2</f>
        <v>144.22775298453672</v>
      </c>
      <c r="AA5" s="43">
        <f>(($B$1+$D$1+$F$1)*'Scenario Cost Data Summary'!AA30)/10^6*($H$1+1)^AA$2</f>
        <v>148.12386968296772</v>
      </c>
      <c r="AB5" s="43">
        <f>(($B$1+$D$1+$F$1)*'Scenario Cost Data Summary'!AB30)/10^6*($H$1+1)^AB$2</f>
        <v>151.37287303335248</v>
      </c>
      <c r="AC5" s="17">
        <f t="shared" ref="AC5:AC8" si="0">SUM(B5:AB5)</f>
        <v>4691.3359789999886</v>
      </c>
      <c r="AD5" s="17">
        <f>AC$4-AC5</f>
        <v>3904.2168822600142</v>
      </c>
    </row>
    <row r="6" spans="1:30" x14ac:dyDescent="0.25">
      <c r="A6" s="19" t="s">
        <v>296</v>
      </c>
      <c r="B6" s="43">
        <f>(($B$1+$D$1+$F$1)*'Scenario Cost Data Summary'!B31)/10^6*($H$1+1)^B$2</f>
        <v>195.36283803243415</v>
      </c>
      <c r="C6" s="43">
        <f>(($B$1+$D$1+$F$1)*'Scenario Cost Data Summary'!C31)/10^6*($H$1+1)^C$2</f>
        <v>199.59103095844259</v>
      </c>
      <c r="D6" s="43">
        <f>(($B$1+$D$1+$F$1)*'Scenario Cost Data Summary'!D31)/10^6*($H$1+1)^D$2</f>
        <v>202.81457393044653</v>
      </c>
      <c r="E6" s="43">
        <f>(($B$1+$D$1+$F$1)*'Scenario Cost Data Summary'!E31)/10^6*($H$1+1)^E$2</f>
        <v>204.80051070410008</v>
      </c>
      <c r="F6" s="43">
        <f>(($B$1+$D$1+$F$1)*'Scenario Cost Data Summary'!F31)/10^6*($H$1+1)^F$2</f>
        <v>205.35882307042925</v>
      </c>
      <c r="G6" s="43">
        <f>(($B$1+$D$1+$F$1)*'Scenario Cost Data Summary'!G31)/10^6*($H$1+1)^G$2</f>
        <v>204.34458474357848</v>
      </c>
      <c r="H6" s="43">
        <f>(($B$1+$D$1+$F$1)*'Scenario Cost Data Summary'!H31)/10^6*($H$1+1)^H$2</f>
        <v>201.6984579646896</v>
      </c>
      <c r="I6" s="43">
        <f>(($B$1+$D$1+$F$1)*'Scenario Cost Data Summary'!I31)/10^6*($H$1+1)^I$2</f>
        <v>197.50725527816928</v>
      </c>
      <c r="J6" s="43">
        <f>(($B$1+$D$1+$F$1)*'Scenario Cost Data Summary'!J31)/10^6*($H$1+1)^J$2</f>
        <v>191.95143415665748</v>
      </c>
      <c r="K6" s="43">
        <f>(($B$1+$D$1+$F$1)*'Scenario Cost Data Summary'!K31)/10^6*($H$1+1)^K$2</f>
        <v>185.26212622133465</v>
      </c>
      <c r="L6" s="43">
        <f>(($B$1+$D$1+$F$1)*'Scenario Cost Data Summary'!L31)/10^6*($H$1+1)^L$2</f>
        <v>177.66153290822322</v>
      </c>
      <c r="M6" s="43">
        <f>(($B$1+$D$1+$F$1)*'Scenario Cost Data Summary'!M31)/10^6*($H$1+1)^M$2</f>
        <v>169.33258201437684</v>
      </c>
      <c r="N6" s="43">
        <f>(($B$1+$D$1+$F$1)*'Scenario Cost Data Summary'!N31)/10^6*($H$1+1)^N$2</f>
        <v>160.45442259951301</v>
      </c>
      <c r="O6" s="43">
        <f>(($B$1+$D$1+$F$1)*'Scenario Cost Data Summary'!O31)/10^6*($H$1+1)^O$2</f>
        <v>151.01096694409347</v>
      </c>
      <c r="P6" s="43">
        <f>(($B$1+$D$1+$F$1)*'Scenario Cost Data Summary'!P31)/10^6*($H$1+1)^P$2</f>
        <v>144.31303022820202</v>
      </c>
      <c r="Q6" s="43">
        <f>(($B$1+$D$1+$F$1)*'Scenario Cost Data Summary'!Q31)/10^6*($H$1+1)^Q$2</f>
        <v>138.41922298431041</v>
      </c>
      <c r="R6" s="43">
        <f>(($B$1+$D$1+$F$1)*'Scenario Cost Data Summary'!R31)/10^6*($H$1+1)^R$2</f>
        <v>133.63009680776921</v>
      </c>
      <c r="S6" s="43">
        <f>(($B$1+$D$1+$F$1)*'Scenario Cost Data Summary'!S31)/10^6*($H$1+1)^S$2</f>
        <v>130.19432084747672</v>
      </c>
      <c r="T6" s="43">
        <f>(($B$1+$D$1+$F$1)*'Scenario Cost Data Summary'!T31)/10^6*($H$1+1)^T$2</f>
        <v>128.25352621668515</v>
      </c>
      <c r="U6" s="43">
        <f>(($B$1+$D$1+$F$1)*'Scenario Cost Data Summary'!U31)/10^6*($H$1+1)^U$2</f>
        <v>127.82755758343026</v>
      </c>
      <c r="V6" s="43">
        <f>(($B$1+$D$1+$F$1)*'Scenario Cost Data Summary'!V31)/10^6*($H$1+1)^V$2</f>
        <v>129.01829736001179</v>
      </c>
      <c r="W6" s="43">
        <f>(($B$1+$D$1+$F$1)*'Scenario Cost Data Summary'!W31)/10^6*($H$1+1)^W$2</f>
        <v>131.3433132718587</v>
      </c>
      <c r="X6" s="43">
        <f>(($B$1+$D$1+$F$1)*'Scenario Cost Data Summary'!X31)/10^6*($H$1+1)^X$2</f>
        <v>136.41794973060286</v>
      </c>
      <c r="Y6" s="43">
        <f>(($B$1+$D$1+$F$1)*'Scenario Cost Data Summary'!Y31)/10^6*($H$1+1)^Y$2</f>
        <v>140.2883320557178</v>
      </c>
      <c r="Z6" s="43">
        <f>(($B$1+$D$1+$F$1)*'Scenario Cost Data Summary'!Z31)/10^6*($H$1+1)^Z$2</f>
        <v>144.22775298453672</v>
      </c>
      <c r="AA6" s="43">
        <f>(($B$1+$D$1+$F$1)*'Scenario Cost Data Summary'!AA31)/10^6*($H$1+1)^AA$2</f>
        <v>148.12386968296772</v>
      </c>
      <c r="AB6" s="43">
        <f>(($B$1+$D$1+$F$1)*'Scenario Cost Data Summary'!AB31)/10^6*($H$1+1)^AB$2</f>
        <v>151.37287303335248</v>
      </c>
      <c r="AC6" s="17">
        <f t="shared" si="0"/>
        <v>4430.5812823134111</v>
      </c>
      <c r="AD6" s="17">
        <f>AC$4-AC6</f>
        <v>4164.9715789465918</v>
      </c>
    </row>
    <row r="7" spans="1:30" x14ac:dyDescent="0.25">
      <c r="A7" s="19" t="s">
        <v>297</v>
      </c>
      <c r="B7" s="43">
        <f>(($B$1+$D$1+$F$1)*'Scenario Cost Data Summary'!B32)/10^6*($H$1+1)^B$2</f>
        <v>197.20835927012163</v>
      </c>
      <c r="C7" s="43">
        <f>(($B$1+$D$1+$F$1)*'Scenario Cost Data Summary'!C32)/10^6*($H$1+1)^C$2</f>
        <v>204.25384291900198</v>
      </c>
      <c r="D7" s="43">
        <f>(($B$1+$D$1+$F$1)*'Scenario Cost Data Summary'!D32)/10^6*($H$1+1)^D$2</f>
        <v>211.45605039529968</v>
      </c>
      <c r="E7" s="43">
        <f>(($B$1+$D$1+$F$1)*'Scenario Cost Data Summary'!E32)/10^6*($H$1+1)^E$2</f>
        <v>218.84210216019889</v>
      </c>
      <c r="F7" s="43">
        <f>(($B$1+$D$1+$F$1)*'Scenario Cost Data Summary'!F32)/10^6*($H$1+1)^F$2</f>
        <v>226.46114459691071</v>
      </c>
      <c r="G7" s="43">
        <f>(($B$1+$D$1+$F$1)*'Scenario Cost Data Summary'!G32)/10^6*($H$1+1)^G$2</f>
        <v>234.31384880358067</v>
      </c>
      <c r="H7" s="43">
        <f>(($B$1+$D$1+$F$1)*'Scenario Cost Data Summary'!H32)/10^6*($H$1+1)^H$2</f>
        <v>242.3671012640522</v>
      </c>
      <c r="I7" s="43">
        <f>(($B$1+$D$1+$F$1)*'Scenario Cost Data Summary'!I32)/10^6*($H$1+1)^I$2</f>
        <v>250.63028088795846</v>
      </c>
      <c r="J7" s="43">
        <f>(($B$1+$D$1+$F$1)*'Scenario Cost Data Summary'!J32)/10^6*($H$1+1)^J$2</f>
        <v>259.10742393548639</v>
      </c>
      <c r="K7" s="43">
        <f>(($B$1+$D$1+$F$1)*'Scenario Cost Data Summary'!K32)/10^6*($H$1+1)^K$2</f>
        <v>267.79845003301494</v>
      </c>
      <c r="L7" s="43">
        <f>(($B$1+$D$1+$F$1)*'Scenario Cost Data Summary'!L32)/10^6*($H$1+1)^L$2</f>
        <v>276.72158337490333</v>
      </c>
      <c r="M7" s="43">
        <f>(($B$1+$D$1+$F$1)*'Scenario Cost Data Summary'!M32)/10^6*($H$1+1)^M$2</f>
        <v>285.88024301823043</v>
      </c>
      <c r="N7" s="43">
        <f>(($B$1+$D$1+$F$1)*'Scenario Cost Data Summary'!N32)/10^6*($H$1+1)^N$2</f>
        <v>295.28847397366735</v>
      </c>
      <c r="O7" s="43">
        <f>(($B$1+$D$1+$F$1)*'Scenario Cost Data Summary'!O32)/10^6*($H$1+1)^O$2</f>
        <v>304.95611048103524</v>
      </c>
      <c r="P7" s="43">
        <f>(($B$1+$D$1+$F$1)*'Scenario Cost Data Summary'!P32)/10^6*($H$1+1)^P$2</f>
        <v>314.90662922633311</v>
      </c>
      <c r="Q7" s="43">
        <f>(($B$1+$D$1+$F$1)*'Scenario Cost Data Summary'!Q32)/10^6*($H$1+1)^Q$2</f>
        <v>325.1467720943906</v>
      </c>
      <c r="R7" s="43">
        <f>(($B$1+$D$1+$F$1)*'Scenario Cost Data Summary'!R32)/10^6*($H$1+1)^R$2</f>
        <v>335.70900312709205</v>
      </c>
      <c r="S7" s="43">
        <f>(($B$1+$D$1+$F$1)*'Scenario Cost Data Summary'!S32)/10^6*($H$1+1)^S$2</f>
        <v>346.6217160295908</v>
      </c>
      <c r="T7" s="43">
        <f>(($B$1+$D$1+$F$1)*'Scenario Cost Data Summary'!T32)/10^6*($H$1+1)^T$2</f>
        <v>357.87162680431214</v>
      </c>
      <c r="U7" s="43">
        <f>(($B$1+$D$1+$F$1)*'Scenario Cost Data Summary'!U32)/10^6*($H$1+1)^U$2</f>
        <v>369.47871344847806</v>
      </c>
      <c r="V7" s="43">
        <f>(($B$1+$D$1+$F$1)*'Scenario Cost Data Summary'!V32)/10^6*($H$1+1)^V$2</f>
        <v>381.45009838909829</v>
      </c>
      <c r="W7" s="43">
        <f>(($B$1+$D$1+$F$1)*'Scenario Cost Data Summary'!W32)/10^6*($H$1+1)^W$2</f>
        <v>393.80139192613143</v>
      </c>
      <c r="X7" s="43">
        <f>(($B$1+$D$1+$F$1)*'Scenario Cost Data Summary'!X32)/10^6*($H$1+1)^X$2</f>
        <v>406.5207973471999</v>
      </c>
      <c r="Y7" s="43">
        <f>(($B$1+$D$1+$F$1)*'Scenario Cost Data Summary'!Y32)/10^6*($H$1+1)^Y$2</f>
        <v>419.61599147416723</v>
      </c>
      <c r="Z7" s="43">
        <f>(($B$1+$D$1+$F$1)*'Scenario Cost Data Summary'!Z32)/10^6*($H$1+1)^Z$2</f>
        <v>433.08385602773359</v>
      </c>
      <c r="AA7" s="43">
        <f>(($B$1+$D$1+$F$1)*'Scenario Cost Data Summary'!AA32)/10^6*($H$1+1)^AA$2</f>
        <v>446.9218336343892</v>
      </c>
      <c r="AB7" s="43">
        <f>(($B$1+$D$1+$F$1)*'Scenario Cost Data Summary'!AB32)/10^6*($H$1+1)^AB$2</f>
        <v>461.12931651952891</v>
      </c>
      <c r="AC7" s="17">
        <f t="shared" si="0"/>
        <v>8467.542761161907</v>
      </c>
      <c r="AD7" s="17">
        <f>AC$4-AC7</f>
        <v>128.01010009809579</v>
      </c>
    </row>
    <row r="8" spans="1:30" x14ac:dyDescent="0.25">
      <c r="A8" s="19" t="s">
        <v>298</v>
      </c>
      <c r="B8" s="43">
        <f>(($B$1+$D$1+$F$1)*'Scenario Cost Data Summary'!B33)/10^6*($H$1+1)^B$2</f>
        <v>196.96519563983529</v>
      </c>
      <c r="C8" s="43">
        <f>(($B$1+$D$1+$F$1)*'Scenario Cost Data Summary'!C33)/10^6*($H$1+1)^C$2</f>
        <v>203.64400335859614</v>
      </c>
      <c r="D8" s="43">
        <f>(($B$1+$D$1+$F$1)*'Scenario Cost Data Summary'!D33)/10^6*($H$1+1)^D$2</f>
        <v>210.33768424496859</v>
      </c>
      <c r="E8" s="43">
        <f>(($B$1+$D$1+$F$1)*'Scenario Cost Data Summary'!E33)/10^6*($H$1+1)^E$2</f>
        <v>217.04052959228795</v>
      </c>
      <c r="F8" s="43">
        <f>(($B$1+$D$1+$F$1)*'Scenario Cost Data Summary'!F33)/10^6*($H$1+1)^F$2</f>
        <v>223.75704636139847</v>
      </c>
      <c r="G8" s="43">
        <f>(($B$1+$D$1+$F$1)*'Scenario Cost Data Summary'!G33)/10^6*($H$1+1)^G$2</f>
        <v>230.46796389371983</v>
      </c>
      <c r="H8" s="43">
        <f>(($B$1+$D$1+$F$1)*'Scenario Cost Data Summary'!H33)/10^6*($H$1+1)^H$2</f>
        <v>237.14544196160082</v>
      </c>
      <c r="I8" s="43">
        <f>(($B$1+$D$1+$F$1)*'Scenario Cost Data Summary'!I33)/10^6*($H$1+1)^I$2</f>
        <v>243.80602763151015</v>
      </c>
      <c r="J8" s="43">
        <f>(($B$1+$D$1+$F$1)*'Scenario Cost Data Summary'!J33)/10^6*($H$1+1)^J$2</f>
        <v>250.47781549262319</v>
      </c>
      <c r="K8" s="43">
        <f>(($B$1+$D$1+$F$1)*'Scenario Cost Data Summary'!K33)/10^6*($H$1+1)^K$2</f>
        <v>257.19983727582769</v>
      </c>
      <c r="L8" s="43">
        <f>(($B$1+$D$1+$F$1)*'Scenario Cost Data Summary'!L33)/10^6*($H$1+1)^L$2</f>
        <v>264.01389337748077</v>
      </c>
      <c r="M8" s="43">
        <f>(($B$1+$D$1+$F$1)*'Scenario Cost Data Summary'!M33)/10^6*($H$1+1)^M$2</f>
        <v>270.95158205792779</v>
      </c>
      <c r="N8" s="43">
        <f>(($B$1+$D$1+$F$1)*'Scenario Cost Data Summary'!N33)/10^6*($H$1+1)^N$2</f>
        <v>278.04972153952201</v>
      </c>
      <c r="O8" s="43">
        <f>(($B$1+$D$1+$F$1)*'Scenario Cost Data Summary'!O33)/10^6*($H$1+1)^O$2</f>
        <v>285.3175628423943</v>
      </c>
      <c r="P8" s="43">
        <f>(($B$1+$D$1+$F$1)*'Scenario Cost Data Summary'!P33)/10^6*($H$1+1)^P$2</f>
        <v>292.7706382701956</v>
      </c>
      <c r="Q8" s="43">
        <f>(($B$1+$D$1+$F$1)*'Scenario Cost Data Summary'!Q33)/10^6*($H$1+1)^Q$2</f>
        <v>300.4129168087722</v>
      </c>
      <c r="R8" s="43">
        <f>(($B$1+$D$1+$F$1)*'Scenario Cost Data Summary'!R33)/10^6*($H$1+1)^R$2</f>
        <v>308.26122528986633</v>
      </c>
      <c r="S8" s="43">
        <f>(($B$1+$D$1+$F$1)*'Scenario Cost Data Summary'!S33)/10^6*($H$1+1)^S$2</f>
        <v>316.32563796049021</v>
      </c>
      <c r="T8" s="43">
        <f>(($B$1+$D$1+$F$1)*'Scenario Cost Data Summary'!T33)/10^6*($H$1+1)^T$2</f>
        <v>324.60405888396934</v>
      </c>
      <c r="U8" s="43">
        <f>(($B$1+$D$1+$F$1)*'Scenario Cost Data Summary'!U33)/10^6*($H$1+1)^U$2</f>
        <v>333.10506421296225</v>
      </c>
      <c r="V8" s="43">
        <f>(($B$1+$D$1+$F$1)*'Scenario Cost Data Summary'!V33)/10^6*($H$1+1)^V$2</f>
        <v>341.83005506469721</v>
      </c>
      <c r="W8" s="43">
        <f>(($B$1+$D$1+$F$1)*'Scenario Cost Data Summary'!W33)/10^6*($H$1+1)^W$2</f>
        <v>350.79871294243327</v>
      </c>
      <c r="X8" s="43">
        <f>(($B$1+$D$1+$F$1)*'Scenario Cost Data Summary'!X33)/10^6*($H$1+1)^X$2</f>
        <v>360.00368358223699</v>
      </c>
      <c r="Y8" s="43">
        <f>(($B$1+$D$1+$F$1)*'Scenario Cost Data Summary'!Y33)/10^6*($H$1+1)^Y$2</f>
        <v>369.46370925364283</v>
      </c>
      <c r="Z8" s="43">
        <f>(($B$1+$D$1+$F$1)*'Scenario Cost Data Summary'!Z33)/10^6*($H$1+1)^Z$2</f>
        <v>379.13251461240986</v>
      </c>
      <c r="AA8" s="43">
        <f>(($B$1+$D$1+$F$1)*'Scenario Cost Data Summary'!AA33)/10^6*($H$1+1)^AA$2</f>
        <v>388.90125035153767</v>
      </c>
      <c r="AB8" s="43">
        <f>(($B$1+$D$1+$F$1)*'Scenario Cost Data Summary'!AB33)/10^6*($H$1+1)^AB$2</f>
        <v>398.93491967500216</v>
      </c>
      <c r="AC8" s="17">
        <f t="shared" si="0"/>
        <v>7833.7186921779085</v>
      </c>
      <c r="AD8" s="17">
        <f>AC$4-AC8</f>
        <v>761.83416908209438</v>
      </c>
    </row>
    <row r="12" spans="1:30" x14ac:dyDescent="0.25"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30" x14ac:dyDescent="0.25">
      <c r="C13" s="16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</row>
  </sheetData>
  <pageMargins left="0.7" right="0.7" top="0.75" bottom="0.75" header="0.3" footer="0.3"/>
  <customProperties>
    <customPr name="EpmWorksheetKeyString_GUID" r:id="rId1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C55"/>
  <sheetViews>
    <sheetView topLeftCell="A13" workbookViewId="0">
      <selection activeCell="D45" sqref="D45"/>
    </sheetView>
  </sheetViews>
  <sheetFormatPr defaultRowHeight="15" x14ac:dyDescent="0.25"/>
  <cols>
    <col min="1" max="1" width="27.5703125" bestFit="1" customWidth="1"/>
    <col min="2" max="2" width="11.5703125" bestFit="1" customWidth="1"/>
    <col min="5" max="5" width="6.85546875" bestFit="1" customWidth="1"/>
    <col min="7" max="7" width="8.5703125" bestFit="1" customWidth="1"/>
    <col min="9" max="9" width="10.28515625" bestFit="1" customWidth="1"/>
    <col min="19" max="19" width="10.5703125" bestFit="1" customWidth="1"/>
  </cols>
  <sheetData>
    <row r="2" spans="1:29" ht="15.75" thickBot="1" x14ac:dyDescent="0.3"/>
    <row r="3" spans="1:29" s="1" customFormat="1" ht="15.75" thickBot="1" x14ac:dyDescent="0.3">
      <c r="A3" s="77" t="s">
        <v>48</v>
      </c>
      <c r="B3" s="78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78" t="s">
        <v>9</v>
      </c>
      <c r="H3" s="78" t="s">
        <v>10</v>
      </c>
      <c r="I3" s="78" t="s">
        <v>11</v>
      </c>
      <c r="J3" s="78" t="s">
        <v>12</v>
      </c>
      <c r="K3" s="78" t="s">
        <v>13</v>
      </c>
      <c r="L3" s="78" t="s">
        <v>14</v>
      </c>
      <c r="M3" s="78" t="s">
        <v>15</v>
      </c>
      <c r="N3" s="78" t="s">
        <v>16</v>
      </c>
      <c r="O3" s="78" t="s">
        <v>17</v>
      </c>
      <c r="P3" s="78" t="s">
        <v>18</v>
      </c>
      <c r="Q3" s="78" t="s">
        <v>19</v>
      </c>
      <c r="R3" s="78" t="s">
        <v>20</v>
      </c>
      <c r="S3" s="79">
        <v>2041</v>
      </c>
      <c r="T3" s="79">
        <v>2042</v>
      </c>
      <c r="U3" s="79">
        <v>2043</v>
      </c>
      <c r="V3" s="79">
        <v>2044</v>
      </c>
      <c r="W3" s="79">
        <v>2045</v>
      </c>
      <c r="X3" s="79">
        <v>2046</v>
      </c>
      <c r="Y3" s="79">
        <v>2047</v>
      </c>
      <c r="Z3" s="79">
        <v>2048</v>
      </c>
      <c r="AA3" s="79">
        <v>2049</v>
      </c>
      <c r="AB3" s="80">
        <v>2050</v>
      </c>
      <c r="AC3" s="53"/>
    </row>
    <row r="4" spans="1:29" x14ac:dyDescent="0.25">
      <c r="A4" s="29" t="s">
        <v>315</v>
      </c>
      <c r="B4" s="25">
        <f t="shared" ref="B4:AB4" si="0">SUM(B5:B8)</f>
        <v>242548278.37899941</v>
      </c>
      <c r="C4" s="25">
        <f t="shared" si="0"/>
        <v>222476653.54510051</v>
      </c>
      <c r="D4" s="25">
        <f t="shared" si="0"/>
        <v>220263067.35395163</v>
      </c>
      <c r="E4" s="25">
        <f t="shared" si="0"/>
        <v>228734371.47345006</v>
      </c>
      <c r="F4" s="25">
        <f t="shared" si="0"/>
        <v>221129867.63482818</v>
      </c>
      <c r="G4" s="25">
        <f t="shared" si="0"/>
        <v>266307975.3564733</v>
      </c>
      <c r="H4" s="25">
        <f t="shared" si="0"/>
        <v>212549668.2554931</v>
      </c>
      <c r="I4" s="25">
        <f t="shared" si="0"/>
        <v>217863409.96188042</v>
      </c>
      <c r="J4" s="25">
        <f t="shared" si="0"/>
        <v>223309995.21092743</v>
      </c>
      <c r="K4" s="25">
        <f t="shared" si="0"/>
        <v>228892745.09120059</v>
      </c>
      <c r="L4" s="25">
        <f t="shared" si="0"/>
        <v>160626177.06393117</v>
      </c>
      <c r="M4" s="25">
        <f t="shared" si="0"/>
        <v>164641831.49052942</v>
      </c>
      <c r="N4" s="25">
        <f t="shared" si="0"/>
        <v>168421655.07173109</v>
      </c>
      <c r="O4" s="25">
        <f t="shared" si="0"/>
        <v>172632196.44852433</v>
      </c>
      <c r="P4" s="25">
        <f t="shared" si="0"/>
        <v>176948001.35973743</v>
      </c>
      <c r="Q4" s="25">
        <f t="shared" si="0"/>
        <v>181371701.39373088</v>
      </c>
      <c r="R4" s="25">
        <f t="shared" si="0"/>
        <v>185905993.92857414</v>
      </c>
      <c r="S4" s="25">
        <f t="shared" si="0"/>
        <v>190553643.7767885</v>
      </c>
      <c r="T4" s="25">
        <f t="shared" si="0"/>
        <v>195317484.87120819</v>
      </c>
      <c r="U4" s="25">
        <f t="shared" si="0"/>
        <v>200200421.99298841</v>
      </c>
      <c r="V4" s="25">
        <f t="shared" si="0"/>
        <v>205205432.54281312</v>
      </c>
      <c r="W4" s="25">
        <f t="shared" si="0"/>
        <v>210335568.35638341</v>
      </c>
      <c r="X4" s="25">
        <f t="shared" si="0"/>
        <v>215593957.56529295</v>
      </c>
      <c r="Y4" s="25">
        <f t="shared" si="0"/>
        <v>220983806.50442535</v>
      </c>
      <c r="Z4" s="25">
        <f t="shared" si="0"/>
        <v>226508401.66703591</v>
      </c>
      <c r="AA4" s="25">
        <f t="shared" si="0"/>
        <v>232171111.70871177</v>
      </c>
      <c r="AB4" s="71">
        <f t="shared" si="0"/>
        <v>237975389.50142956</v>
      </c>
    </row>
    <row r="5" spans="1:29" x14ac:dyDescent="0.25">
      <c r="A5" s="22" t="s">
        <v>230</v>
      </c>
      <c r="B5" s="26">
        <v>131934200.45826855</v>
      </c>
      <c r="C5" s="26">
        <v>141635569.0676024</v>
      </c>
      <c r="D5" s="26">
        <v>148470087.78488797</v>
      </c>
      <c r="E5" s="26">
        <v>169110270.89939421</v>
      </c>
      <c r="F5" s="26">
        <v>175257873.04092175</v>
      </c>
      <c r="G5" s="26">
        <v>218679612.13426542</v>
      </c>
      <c r="H5" s="26">
        <v>163842544.69055173</v>
      </c>
      <c r="I5" s="26">
        <v>167938608.30781549</v>
      </c>
      <c r="J5" s="26">
        <v>172137073.51551089</v>
      </c>
      <c r="K5" s="26">
        <v>176440500.35339862</v>
      </c>
      <c r="L5" s="26">
        <v>106862626.20768417</v>
      </c>
      <c r="M5" s="26">
        <v>109534191.86287625</v>
      </c>
      <c r="N5" s="26">
        <v>111936324.45338657</v>
      </c>
      <c r="O5" s="26">
        <v>114734732.56472123</v>
      </c>
      <c r="P5" s="26">
        <v>117603100.87883925</v>
      </c>
      <c r="Q5" s="26">
        <v>120543178.40081024</v>
      </c>
      <c r="R5" s="26">
        <v>123556757.8608305</v>
      </c>
      <c r="S5" s="26">
        <v>126645676.80735126</v>
      </c>
      <c r="T5" s="26">
        <v>129811818.72753502</v>
      </c>
      <c r="U5" s="26">
        <v>133057114.19572341</v>
      </c>
      <c r="V5" s="26">
        <v>136383542.0506165</v>
      </c>
      <c r="W5" s="26">
        <v>139793130.60188189</v>
      </c>
      <c r="X5" s="26">
        <v>143287958.86692891</v>
      </c>
      <c r="Y5" s="26">
        <v>146870157.83860219</v>
      </c>
      <c r="Z5" s="26">
        <v>150541911.78456718</v>
      </c>
      <c r="AA5" s="26">
        <v>154305459.57918134</v>
      </c>
      <c r="AB5" s="72">
        <v>158163096.06866089</v>
      </c>
    </row>
    <row r="6" spans="1:29" x14ac:dyDescent="0.25">
      <c r="A6" s="22" t="s">
        <v>232</v>
      </c>
      <c r="B6" s="26">
        <v>70427659.920730844</v>
      </c>
      <c r="C6" s="26">
        <v>36491907.227498114</v>
      </c>
      <c r="D6" s="26">
        <v>21028008.800313663</v>
      </c>
      <c r="E6" s="26">
        <v>14015475.496368678</v>
      </c>
      <c r="F6" s="26">
        <v>2223921.4599220818</v>
      </c>
      <c r="G6" s="26">
        <v>109218.28080160927</v>
      </c>
      <c r="H6" s="26">
        <v>0</v>
      </c>
      <c r="I6" s="26">
        <v>0</v>
      </c>
      <c r="J6" s="26">
        <v>0</v>
      </c>
      <c r="K6" s="26">
        <v>0</v>
      </c>
      <c r="L6" s="26">
        <v>0</v>
      </c>
      <c r="M6" s="26">
        <v>0</v>
      </c>
      <c r="N6" s="26">
        <v>0</v>
      </c>
      <c r="O6" s="26">
        <v>0</v>
      </c>
      <c r="P6" s="26">
        <v>0</v>
      </c>
      <c r="Q6" s="26">
        <v>0</v>
      </c>
      <c r="R6" s="26">
        <v>0</v>
      </c>
      <c r="S6" s="26">
        <v>0</v>
      </c>
      <c r="T6" s="26">
        <v>0</v>
      </c>
      <c r="U6" s="26">
        <v>0</v>
      </c>
      <c r="V6" s="26">
        <v>0</v>
      </c>
      <c r="W6" s="26">
        <v>0</v>
      </c>
      <c r="X6" s="26">
        <v>0</v>
      </c>
      <c r="Y6" s="26">
        <v>0</v>
      </c>
      <c r="Z6" s="26">
        <v>0</v>
      </c>
      <c r="AA6" s="26">
        <v>0</v>
      </c>
      <c r="AB6" s="72">
        <v>0</v>
      </c>
    </row>
    <row r="7" spans="1:29" x14ac:dyDescent="0.25">
      <c r="A7" s="22" t="s">
        <v>283</v>
      </c>
      <c r="B7" s="26">
        <v>12230000</v>
      </c>
      <c r="C7" s="26">
        <v>15508249.999999998</v>
      </c>
      <c r="D7" s="26">
        <v>20624399.125</v>
      </c>
      <c r="E7" s="26">
        <v>14947888.009374999</v>
      </c>
      <c r="F7" s="26">
        <v>11810797.929687498</v>
      </c>
      <c r="G7" s="26">
        <v>14708306.767578121</v>
      </c>
      <c r="H7" s="26">
        <v>15076014.436767573</v>
      </c>
      <c r="I7" s="26">
        <v>15452914.797686763</v>
      </c>
      <c r="J7" s="26">
        <v>15839237.667628931</v>
      </c>
      <c r="K7" s="26">
        <v>16235218.609319651</v>
      </c>
      <c r="L7" s="26">
        <v>16641099.074552642</v>
      </c>
      <c r="M7" s="26">
        <v>17057126.551416457</v>
      </c>
      <c r="N7" s="26">
        <v>17483554.71520187</v>
      </c>
      <c r="O7" s="26">
        <v>17920643.583081912</v>
      </c>
      <c r="P7" s="26">
        <v>18368659.672658961</v>
      </c>
      <c r="Q7" s="26">
        <v>18827876.164475437</v>
      </c>
      <c r="R7" s="26">
        <v>19298573.068587322</v>
      </c>
      <c r="S7" s="26">
        <v>19781037.395302001</v>
      </c>
      <c r="T7" s="26">
        <v>20275563.330184553</v>
      </c>
      <c r="U7" s="26">
        <v>20782452.413439166</v>
      </c>
      <c r="V7" s="26">
        <v>21302013.723775141</v>
      </c>
      <c r="W7" s="26">
        <v>21834564.06686952</v>
      </c>
      <c r="X7" s="26">
        <v>22380428.168541256</v>
      </c>
      <c r="Y7" s="26">
        <v>22939938.872754786</v>
      </c>
      <c r="Z7" s="26">
        <v>23513437.344573654</v>
      </c>
      <c r="AA7" s="26">
        <v>24101273.278187994</v>
      </c>
      <c r="AB7" s="72">
        <v>24703805.110142693</v>
      </c>
    </row>
    <row r="8" spans="1:29" ht="15.75" thickBot="1" x14ac:dyDescent="0.3">
      <c r="A8" s="30" t="s">
        <v>329</v>
      </c>
      <c r="B8" s="31">
        <v>27956418</v>
      </c>
      <c r="C8" s="31">
        <v>28840927.249999996</v>
      </c>
      <c r="D8" s="31">
        <v>30140571.643749997</v>
      </c>
      <c r="E8" s="31">
        <v>30660737.068312183</v>
      </c>
      <c r="F8" s="31">
        <v>31837275.204296868</v>
      </c>
      <c r="G8" s="31">
        <v>32810838.173828114</v>
      </c>
      <c r="H8" s="31">
        <v>33631109.128173813</v>
      </c>
      <c r="I8" s="31">
        <v>34471886.85637816</v>
      </c>
      <c r="J8" s="31">
        <v>35333684.027787611</v>
      </c>
      <c r="K8" s="31">
        <v>36217026.128482297</v>
      </c>
      <c r="L8" s="31">
        <v>37122451.781694353</v>
      </c>
      <c r="M8" s="31">
        <v>38050513.07623671</v>
      </c>
      <c r="N8" s="31">
        <v>39001775.903142631</v>
      </c>
      <c r="O8" s="31">
        <v>39976820.300721191</v>
      </c>
      <c r="P8" s="31">
        <v>40976240.808239214</v>
      </c>
      <c r="Q8" s="31">
        <v>42000646.828445204</v>
      </c>
      <c r="R8" s="31">
        <v>43050662.999156334</v>
      </c>
      <c r="S8" s="31">
        <v>44126929.574135236</v>
      </c>
      <c r="T8" s="31">
        <v>45230102.813488618</v>
      </c>
      <c r="U8" s="31">
        <v>46360855.383825831</v>
      </c>
      <c r="V8" s="31">
        <v>47519876.768421471</v>
      </c>
      <c r="W8" s="31">
        <v>48707873.687632002</v>
      </c>
      <c r="X8" s="31">
        <v>49925570.529822804</v>
      </c>
      <c r="Y8" s="31">
        <v>51173709.793068372</v>
      </c>
      <c r="Z8" s="31">
        <v>52453052.537895076</v>
      </c>
      <c r="AA8" s="31">
        <v>53764378.851342447</v>
      </c>
      <c r="AB8" s="74">
        <v>55108488.322626002</v>
      </c>
    </row>
    <row r="9" spans="1:29" ht="15.75" thickBot="1" x14ac:dyDescent="0.3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29" ht="15.75" thickBot="1" x14ac:dyDescent="0.3">
      <c r="A10" s="78" t="s">
        <v>309</v>
      </c>
      <c r="B10" s="78" t="s">
        <v>4</v>
      </c>
      <c r="C10" s="78" t="s">
        <v>5</v>
      </c>
      <c r="D10" s="78" t="s">
        <v>6</v>
      </c>
      <c r="E10" s="78" t="s">
        <v>7</v>
      </c>
      <c r="F10" s="78" t="s">
        <v>8</v>
      </c>
      <c r="G10" s="78" t="s">
        <v>9</v>
      </c>
      <c r="H10" s="78" t="s">
        <v>10</v>
      </c>
      <c r="I10" s="78" t="s">
        <v>11</v>
      </c>
      <c r="J10" s="78" t="s">
        <v>12</v>
      </c>
      <c r="K10" s="78" t="s">
        <v>13</v>
      </c>
      <c r="L10" s="78" t="s">
        <v>14</v>
      </c>
      <c r="M10" s="78" t="s">
        <v>15</v>
      </c>
      <c r="N10" s="78" t="s">
        <v>16</v>
      </c>
      <c r="O10" s="78" t="s">
        <v>17</v>
      </c>
      <c r="P10" s="78" t="s">
        <v>18</v>
      </c>
      <c r="Q10" s="78" t="s">
        <v>19</v>
      </c>
      <c r="R10" s="78" t="s">
        <v>20</v>
      </c>
      <c r="S10" s="79">
        <v>2041</v>
      </c>
      <c r="T10" s="79">
        <v>2042</v>
      </c>
      <c r="U10" s="79">
        <v>2043</v>
      </c>
      <c r="V10" s="79">
        <v>2044</v>
      </c>
      <c r="W10" s="79">
        <v>2045</v>
      </c>
      <c r="X10" s="79">
        <v>2046</v>
      </c>
      <c r="Y10" s="79">
        <v>2047</v>
      </c>
      <c r="Z10" s="79">
        <v>2048</v>
      </c>
      <c r="AA10" s="79">
        <v>2049</v>
      </c>
      <c r="AB10" s="80">
        <v>2050</v>
      </c>
    </row>
    <row r="11" spans="1:29" x14ac:dyDescent="0.25">
      <c r="A11" s="63" t="s">
        <v>307</v>
      </c>
      <c r="B11" s="23">
        <f>'Customer summary'!D7</f>
        <v>-9.4603849481084377E-3</v>
      </c>
      <c r="C11" s="23">
        <f>'Customer summary'!E7</f>
        <v>-2.3111744972794147E-2</v>
      </c>
      <c r="D11" s="23">
        <f>'Customer summary'!F7</f>
        <v>-4.1423657117468114E-2</v>
      </c>
      <c r="E11" s="23">
        <f>'Customer summary'!G7</f>
        <v>-6.5093549191516872E-2</v>
      </c>
      <c r="F11" s="23">
        <f>'Customer summary'!H7</f>
        <v>-9.4602882444529093E-2</v>
      </c>
      <c r="G11" s="23">
        <f>'Customer summary'!I7</f>
        <v>-0.12988137866789823</v>
      </c>
      <c r="H11" s="23">
        <f>'Customer summary'!J7</f>
        <v>-0.17040907242993331</v>
      </c>
      <c r="I11" s="23">
        <f>'Customer summary'!K7</f>
        <v>-0.21523976129816211</v>
      </c>
      <c r="J11" s="23">
        <f>'Customer summary'!L7</f>
        <v>-0.26313459521016597</v>
      </c>
      <c r="K11" s="23">
        <f>'Customer summary'!M7</f>
        <v>-0.31278980538705675</v>
      </c>
      <c r="L11" s="23">
        <f>'Customer summary'!N7</f>
        <v>-0.36312003817857941</v>
      </c>
      <c r="M11" s="23">
        <f>'Customer summary'!O7</f>
        <v>-0.41326729690216396</v>
      </c>
      <c r="N11" s="23">
        <f>'Customer summary'!P7</f>
        <v>-0.46252258866182039</v>
      </c>
      <c r="O11" s="23">
        <f>'Customer summary'!Q7</f>
        <v>-0.51089663453461465</v>
      </c>
      <c r="P11" s="23">
        <f>'Customer summary'!R7</f>
        <v>-0.54799948464071069</v>
      </c>
      <c r="Q11" s="23">
        <f>'Customer summary'!S7</f>
        <v>-0.58069845578037638</v>
      </c>
      <c r="R11" s="23">
        <f>'Customer summary'!T7</f>
        <v>-0.60847115016891262</v>
      </c>
      <c r="S11" s="23">
        <f>'Customer summary'!U7</f>
        <v>-0.63103355966702235</v>
      </c>
      <c r="T11" s="23">
        <f>'Customer summary'!V7</f>
        <v>-0.64841053950219052</v>
      </c>
      <c r="U11" s="23">
        <f>'Customer summary'!W7</f>
        <v>-0.66100793335767483</v>
      </c>
      <c r="V11" s="23">
        <f>'Customer summary'!X7</f>
        <v>-0.66899154572633368</v>
      </c>
      <c r="W11" s="23">
        <f>'Customer summary'!Y7</f>
        <v>-0.67397380965389897</v>
      </c>
      <c r="X11" s="23">
        <f>'Customer summary'!Z7</f>
        <v>-0.67233911635893351</v>
      </c>
      <c r="Y11" s="23">
        <f>'Customer summary'!AA7</f>
        <v>-0.67388909876377601</v>
      </c>
      <c r="Z11" s="23">
        <f>'Customer summary'!AB7</f>
        <v>-0.67546307163095864</v>
      </c>
      <c r="AA11" s="23">
        <f>'Customer summary'!AC7</f>
        <v>-0.67729636876496424</v>
      </c>
      <c r="AB11" s="70">
        <f>'Customer summary'!AD7</f>
        <v>-0.68062853076037444</v>
      </c>
    </row>
    <row r="12" spans="1:29" x14ac:dyDescent="0.25">
      <c r="A12" s="25" t="s">
        <v>295</v>
      </c>
      <c r="B12" s="25">
        <f>SUM(B13:B16)</f>
        <v>242548278.37899941</v>
      </c>
      <c r="C12" s="25">
        <f t="shared" ref="C12:F12" si="1">SUM(C13:C16)</f>
        <v>222476653.54510051</v>
      </c>
      <c r="D12" s="25">
        <f t="shared" si="1"/>
        <v>220263067.35395163</v>
      </c>
      <c r="E12" s="25">
        <f t="shared" si="1"/>
        <v>228734371.47345006</v>
      </c>
      <c r="F12" s="25">
        <f t="shared" si="1"/>
        <v>221129867.63482818</v>
      </c>
      <c r="G12" s="25">
        <f t="shared" ref="G12:S12" si="2">SUM(G13:G16)</f>
        <v>248065676.99171698</v>
      </c>
      <c r="H12" s="25">
        <f t="shared" si="2"/>
        <v>193154927.53108388</v>
      </c>
      <c r="I12" s="25">
        <f t="shared" si="2"/>
        <v>192753934.93777356</v>
      </c>
      <c r="J12" s="25">
        <f t="shared" si="2"/>
        <v>191845776.91676712</v>
      </c>
      <c r="K12" s="25">
        <f t="shared" si="2"/>
        <v>190555981.06079495</v>
      </c>
      <c r="L12" s="25">
        <f t="shared" si="2"/>
        <v>128441527.02432166</v>
      </c>
      <c r="M12" s="25">
        <f t="shared" si="2"/>
        <v>127096712.87056208</v>
      </c>
      <c r="N12" s="25">
        <f t="shared" si="2"/>
        <v>125428975.63354556</v>
      </c>
      <c r="O12" s="25">
        <f t="shared" si="2"/>
        <v>123955794.11194412</v>
      </c>
      <c r="P12" s="25">
        <f t="shared" si="2"/>
        <v>123431286.56598863</v>
      </c>
      <c r="Q12" s="25">
        <f t="shared" si="2"/>
        <v>123243908.62576383</v>
      </c>
      <c r="R12" s="25">
        <f t="shared" si="2"/>
        <v>123475464.47823589</v>
      </c>
      <c r="S12" s="25">
        <f t="shared" si="2"/>
        <v>124189522.48606226</v>
      </c>
      <c r="T12" s="25">
        <f t="shared" ref="T12:AB12" si="3">SUM(T13:T16)</f>
        <v>125421082.52261478</v>
      </c>
      <c r="U12" s="25">
        <f t="shared" si="3"/>
        <v>127164705.43357275</v>
      </c>
      <c r="V12" s="25">
        <f t="shared" si="3"/>
        <v>129439649.24460843</v>
      </c>
      <c r="W12" s="25">
        <f t="shared" si="3"/>
        <v>132097274.0378084</v>
      </c>
      <c r="X12" s="25">
        <f t="shared" si="3"/>
        <v>135594213.45511994</v>
      </c>
      <c r="Y12" s="25">
        <f t="shared" si="3"/>
        <v>138795030.034769</v>
      </c>
      <c r="Z12" s="25">
        <f t="shared" si="3"/>
        <v>142068141.99023449</v>
      </c>
      <c r="AA12" s="25">
        <f t="shared" si="3"/>
        <v>145384933.82552969</v>
      </c>
      <c r="AB12" s="71">
        <f t="shared" si="3"/>
        <v>148581912.35653311</v>
      </c>
    </row>
    <row r="13" spans="1:29" x14ac:dyDescent="0.25">
      <c r="A13" s="22" t="s">
        <v>230</v>
      </c>
      <c r="B13" s="26">
        <f>B5</f>
        <v>131934200.45826855</v>
      </c>
      <c r="C13" s="26">
        <f t="shared" ref="C13:F13" si="4">C5</f>
        <v>141635569.0676024</v>
      </c>
      <c r="D13" s="26">
        <f t="shared" si="4"/>
        <v>148470087.78488797</v>
      </c>
      <c r="E13" s="26">
        <f t="shared" si="4"/>
        <v>169110270.89939421</v>
      </c>
      <c r="F13" s="26">
        <f t="shared" si="4"/>
        <v>175257873.04092175</v>
      </c>
      <c r="G13" s="26">
        <f>IF(G11&lt;0,G$5*$B$51+$B$52*(1+G11)*G$5,G$5)</f>
        <v>204478407.37898558</v>
      </c>
      <c r="H13" s="26">
        <f t="shared" ref="H13:AB13" si="5">IF(H11&lt;0,H5*$B$51+$B$52*(1+H11)*H5,H5)</f>
        <v>149882416.65791333</v>
      </c>
      <c r="I13" s="26">
        <f t="shared" si="5"/>
        <v>149865075.32535562</v>
      </c>
      <c r="J13" s="26">
        <f t="shared" si="5"/>
        <v>149489463.93542761</v>
      </c>
      <c r="K13" s="26">
        <f t="shared" si="5"/>
        <v>148846105.46943137</v>
      </c>
      <c r="L13" s="26">
        <f t="shared" si="5"/>
        <v>87460645.753485411</v>
      </c>
      <c r="M13" s="26">
        <f t="shared" si="5"/>
        <v>86900742.168109313</v>
      </c>
      <c r="N13" s="26">
        <f t="shared" si="5"/>
        <v>86049785.177651674</v>
      </c>
      <c r="O13" s="26">
        <f t="shared" si="5"/>
        <v>85425938.198948666</v>
      </c>
      <c r="P13" s="26">
        <f t="shared" si="5"/>
        <v>85379881.541962549</v>
      </c>
      <c r="Q13" s="26">
        <f t="shared" si="5"/>
        <v>85543559.624705777</v>
      </c>
      <c r="R13" s="26">
        <f t="shared" si="5"/>
        <v>85966396.577469811</v>
      </c>
      <c r="S13" s="26">
        <f t="shared" si="5"/>
        <v>86686840.681260198</v>
      </c>
      <c r="T13" s="26">
        <f t="shared" si="5"/>
        <v>87726143.020094246</v>
      </c>
      <c r="U13" s="26">
        <f t="shared" si="5"/>
        <v>89081210.159197778</v>
      </c>
      <c r="V13" s="26">
        <f t="shared" si="5"/>
        <v>90763823.746579319</v>
      </c>
      <c r="W13" s="26">
        <f t="shared" si="5"/>
        <v>92684676.204284191</v>
      </c>
      <c r="X13" s="26">
        <f t="shared" si="5"/>
        <v>95118909.042195812</v>
      </c>
      <c r="Y13" s="26">
        <f t="shared" si="5"/>
        <v>97383058.688027605</v>
      </c>
      <c r="Z13" s="26">
        <f t="shared" si="5"/>
        <v>99699160.712966904</v>
      </c>
      <c r="AA13" s="26">
        <f t="shared" si="5"/>
        <v>102050195.8523871</v>
      </c>
      <c r="AB13" s="72">
        <f t="shared" si="5"/>
        <v>104337938.21979858</v>
      </c>
    </row>
    <row r="14" spans="1:29" x14ac:dyDescent="0.25">
      <c r="A14" s="22" t="s">
        <v>232</v>
      </c>
      <c r="B14" s="26">
        <f t="shared" ref="B14:F16" si="6">B6</f>
        <v>70427659.920730844</v>
      </c>
      <c r="C14" s="26">
        <f t="shared" si="6"/>
        <v>36491907.227498114</v>
      </c>
      <c r="D14" s="26">
        <f t="shared" si="6"/>
        <v>21028008.800313663</v>
      </c>
      <c r="E14" s="26">
        <f t="shared" si="6"/>
        <v>14015475.496368678</v>
      </c>
      <c r="F14" s="26">
        <f t="shared" si="6"/>
        <v>2223921.4599220818</v>
      </c>
      <c r="G14" s="26">
        <f>G$6</f>
        <v>109218.28080160927</v>
      </c>
      <c r="H14" s="26">
        <f t="shared" ref="H14:AB14" si="7">H6</f>
        <v>0</v>
      </c>
      <c r="I14" s="26">
        <f t="shared" si="7"/>
        <v>0</v>
      </c>
      <c r="J14" s="26">
        <f t="shared" si="7"/>
        <v>0</v>
      </c>
      <c r="K14" s="26">
        <f t="shared" si="7"/>
        <v>0</v>
      </c>
      <c r="L14" s="26">
        <f t="shared" si="7"/>
        <v>0</v>
      </c>
      <c r="M14" s="26">
        <f t="shared" si="7"/>
        <v>0</v>
      </c>
      <c r="N14" s="26">
        <f t="shared" si="7"/>
        <v>0</v>
      </c>
      <c r="O14" s="26">
        <f t="shared" si="7"/>
        <v>0</v>
      </c>
      <c r="P14" s="26">
        <f t="shared" si="7"/>
        <v>0</v>
      </c>
      <c r="Q14" s="26">
        <f t="shared" si="7"/>
        <v>0</v>
      </c>
      <c r="R14" s="26">
        <f t="shared" si="7"/>
        <v>0</v>
      </c>
      <c r="S14" s="26">
        <f t="shared" si="7"/>
        <v>0</v>
      </c>
      <c r="T14" s="26">
        <f t="shared" si="7"/>
        <v>0</v>
      </c>
      <c r="U14" s="26">
        <f t="shared" si="7"/>
        <v>0</v>
      </c>
      <c r="V14" s="26">
        <f t="shared" si="7"/>
        <v>0</v>
      </c>
      <c r="W14" s="26">
        <f t="shared" si="7"/>
        <v>0</v>
      </c>
      <c r="X14" s="26">
        <f t="shared" si="7"/>
        <v>0</v>
      </c>
      <c r="Y14" s="26">
        <f t="shared" si="7"/>
        <v>0</v>
      </c>
      <c r="Z14" s="26">
        <f t="shared" si="7"/>
        <v>0</v>
      </c>
      <c r="AA14" s="26">
        <f t="shared" si="7"/>
        <v>0</v>
      </c>
      <c r="AB14" s="72">
        <f t="shared" si="7"/>
        <v>0</v>
      </c>
    </row>
    <row r="15" spans="1:29" x14ac:dyDescent="0.25">
      <c r="A15" s="22" t="s">
        <v>283</v>
      </c>
      <c r="B15" s="26">
        <f t="shared" si="6"/>
        <v>12230000</v>
      </c>
      <c r="C15" s="26">
        <f t="shared" si="6"/>
        <v>15508249.999999998</v>
      </c>
      <c r="D15" s="26">
        <f t="shared" si="6"/>
        <v>20624399.125</v>
      </c>
      <c r="E15" s="26">
        <f t="shared" si="6"/>
        <v>14947888.009374999</v>
      </c>
      <c r="F15" s="26">
        <f t="shared" si="6"/>
        <v>11810797.929687498</v>
      </c>
      <c r="G15" s="26">
        <f>G$7*$B$53*(1+G11)</f>
        <v>12797971.606734697</v>
      </c>
      <c r="H15" s="26">
        <f t="shared" ref="H15:AB15" si="8">H$7*$B$53*(1+H11)</f>
        <v>12506924.800657727</v>
      </c>
      <c r="I15" s="26">
        <f t="shared" si="8"/>
        <v>12126833.105271827</v>
      </c>
      <c r="J15" s="26">
        <f t="shared" si="8"/>
        <v>11671386.275519777</v>
      </c>
      <c r="K15" s="26">
        <f t="shared" si="8"/>
        <v>11157007.740094235</v>
      </c>
      <c r="L15" s="26">
        <f t="shared" si="8"/>
        <v>10598382.543267565</v>
      </c>
      <c r="M15" s="26">
        <f t="shared" si="8"/>
        <v>10007973.968594447</v>
      </c>
      <c r="N15" s="26">
        <f t="shared" si="8"/>
        <v>9397015.7293161247</v>
      </c>
      <c r="O15" s="26">
        <f t="shared" si="8"/>
        <v>8765047.0877910256</v>
      </c>
      <c r="P15" s="26">
        <f t="shared" si="8"/>
        <v>8302643.6385012446</v>
      </c>
      <c r="Q15" s="26">
        <f t="shared" si="8"/>
        <v>7894557.5501403948</v>
      </c>
      <c r="R15" s="26">
        <f t="shared" si="8"/>
        <v>7555948.116925193</v>
      </c>
      <c r="S15" s="26">
        <f t="shared" si="8"/>
        <v>7298538.953838096</v>
      </c>
      <c r="T15" s="26">
        <f t="shared" si="8"/>
        <v>7128674.3725487562</v>
      </c>
      <c r="U15" s="26">
        <f t="shared" si="8"/>
        <v>7045086.4935275214</v>
      </c>
      <c r="V15" s="26">
        <f t="shared" si="8"/>
        <v>7051146.6356232362</v>
      </c>
      <c r="W15" s="26">
        <f t="shared" si="8"/>
        <v>7118639.7405893402</v>
      </c>
      <c r="X15" s="26">
        <f t="shared" si="8"/>
        <v>7333190.8699696437</v>
      </c>
      <c r="Y15" s="26">
        <f t="shared" si="8"/>
        <v>7480964.1400979515</v>
      </c>
      <c r="Z15" s="26">
        <f t="shared" si="8"/>
        <v>7630978.7312058425</v>
      </c>
      <c r="AA15" s="26">
        <f t="shared" si="8"/>
        <v>7777568.4042592002</v>
      </c>
      <c r="AB15" s="26">
        <f t="shared" si="8"/>
        <v>7889690.533835642</v>
      </c>
    </row>
    <row r="16" spans="1:29" x14ac:dyDescent="0.25">
      <c r="A16" s="22" t="s">
        <v>329</v>
      </c>
      <c r="B16" s="26">
        <f t="shared" si="6"/>
        <v>27956418</v>
      </c>
      <c r="C16" s="26">
        <f t="shared" si="6"/>
        <v>28840927.249999996</v>
      </c>
      <c r="D16" s="26">
        <f t="shared" si="6"/>
        <v>30140571.643749997</v>
      </c>
      <c r="E16" s="26">
        <f t="shared" si="6"/>
        <v>30660737.068312183</v>
      </c>
      <c r="F16" s="26">
        <f t="shared" si="6"/>
        <v>31837275.204296868</v>
      </c>
      <c r="G16" s="26">
        <f>IF(G11&lt;0,G$8*$B$54+$B$55*(1+G11)*G$8,G$8)</f>
        <v>30680079.725195065</v>
      </c>
      <c r="H16" s="26">
        <f t="shared" ref="H16:AB16" si="9">IF(H11&lt;0,H8*$B$54+$B$55*(1+H11)*H8,H8)</f>
        <v>30765586.072512832</v>
      </c>
      <c r="I16" s="26">
        <f t="shared" si="9"/>
        <v>30762026.507146116</v>
      </c>
      <c r="J16" s="26">
        <f t="shared" si="9"/>
        <v>30684926.705819711</v>
      </c>
      <c r="K16" s="26">
        <f t="shared" si="9"/>
        <v>30552867.851269335</v>
      </c>
      <c r="L16" s="26">
        <f t="shared" si="9"/>
        <v>30382498.72756869</v>
      </c>
      <c r="M16" s="26">
        <f t="shared" si="9"/>
        <v>30187996.733858317</v>
      </c>
      <c r="N16" s="26">
        <f t="shared" si="9"/>
        <v>29982174.726577763</v>
      </c>
      <c r="O16" s="26">
        <f t="shared" si="9"/>
        <v>29764808.825204432</v>
      </c>
      <c r="P16" s="26">
        <f t="shared" si="9"/>
        <v>29748761.385524839</v>
      </c>
      <c r="Q16" s="26">
        <f t="shared" si="9"/>
        <v>29805791.450917657</v>
      </c>
      <c r="R16" s="26">
        <f t="shared" si="9"/>
        <v>29953119.78384088</v>
      </c>
      <c r="S16" s="26">
        <f t="shared" si="9"/>
        <v>30204142.850963958</v>
      </c>
      <c r="T16" s="26">
        <f t="shared" si="9"/>
        <v>30566265.129971769</v>
      </c>
      <c r="U16" s="26">
        <f t="shared" si="9"/>
        <v>31038408.78084746</v>
      </c>
      <c r="V16" s="26">
        <f t="shared" si="9"/>
        <v>31624678.862405885</v>
      </c>
      <c r="W16" s="26">
        <f t="shared" si="9"/>
        <v>32293958.09293488</v>
      </c>
      <c r="X16" s="26">
        <f t="shared" si="9"/>
        <v>33142113.542954467</v>
      </c>
      <c r="Y16" s="26">
        <f t="shared" si="9"/>
        <v>33931007.20664344</v>
      </c>
      <c r="Z16" s="26">
        <f t="shared" si="9"/>
        <v>34738002.546061747</v>
      </c>
      <c r="AA16" s="26">
        <f t="shared" si="9"/>
        <v>35557169.568883404</v>
      </c>
      <c r="AB16" s="72">
        <f t="shared" si="9"/>
        <v>36354283.602898911</v>
      </c>
    </row>
    <row r="17" spans="1:29" ht="15.75" thickBot="1" x14ac:dyDescent="0.3">
      <c r="A17" s="27" t="s">
        <v>255</v>
      </c>
      <c r="B17" s="28">
        <f t="shared" ref="B17:AB17" si="10">B4-B12</f>
        <v>0</v>
      </c>
      <c r="C17" s="28">
        <f t="shared" si="10"/>
        <v>0</v>
      </c>
      <c r="D17" s="28">
        <f t="shared" si="10"/>
        <v>0</v>
      </c>
      <c r="E17" s="28">
        <f t="shared" si="10"/>
        <v>0</v>
      </c>
      <c r="F17" s="28">
        <f t="shared" si="10"/>
        <v>0</v>
      </c>
      <c r="G17" s="28">
        <f t="shared" si="10"/>
        <v>18242298.364756316</v>
      </c>
      <c r="H17" s="28">
        <f t="shared" si="10"/>
        <v>19394740.724409223</v>
      </c>
      <c r="I17" s="28">
        <f t="shared" si="10"/>
        <v>25109475.02410686</v>
      </c>
      <c r="J17" s="28">
        <f t="shared" si="10"/>
        <v>31464218.294160306</v>
      </c>
      <c r="K17" s="28">
        <f t="shared" si="10"/>
        <v>38336764.030405641</v>
      </c>
      <c r="L17" s="28">
        <f t="shared" si="10"/>
        <v>32184650.039609507</v>
      </c>
      <c r="M17" s="28">
        <f t="shared" si="10"/>
        <v>37545118.619967341</v>
      </c>
      <c r="N17" s="28">
        <f t="shared" si="10"/>
        <v>42992679.438185528</v>
      </c>
      <c r="O17" s="28">
        <f t="shared" si="10"/>
        <v>48676402.336580202</v>
      </c>
      <c r="P17" s="28">
        <f t="shared" si="10"/>
        <v>53516714.793748796</v>
      </c>
      <c r="Q17" s="28">
        <f t="shared" si="10"/>
        <v>58127792.767967045</v>
      </c>
      <c r="R17" s="28">
        <f t="shared" si="10"/>
        <v>62430529.450338259</v>
      </c>
      <c r="S17" s="28">
        <f t="shared" si="10"/>
        <v>66364121.290726244</v>
      </c>
      <c r="T17" s="28">
        <f t="shared" si="10"/>
        <v>69896402.348593414</v>
      </c>
      <c r="U17" s="28">
        <f t="shared" si="10"/>
        <v>73035716.559415653</v>
      </c>
      <c r="V17" s="28">
        <f t="shared" si="10"/>
        <v>75765783.29820469</v>
      </c>
      <c r="W17" s="28">
        <f t="shared" si="10"/>
        <v>78238294.31857501</v>
      </c>
      <c r="X17" s="28">
        <f t="shared" si="10"/>
        <v>79999744.110173017</v>
      </c>
      <c r="Y17" s="28">
        <f t="shared" si="10"/>
        <v>82188776.469656348</v>
      </c>
      <c r="Z17" s="28">
        <f t="shared" si="10"/>
        <v>84440259.676801413</v>
      </c>
      <c r="AA17" s="28">
        <f t="shared" si="10"/>
        <v>86786177.883182079</v>
      </c>
      <c r="AB17" s="73">
        <f t="shared" si="10"/>
        <v>89393477.144896448</v>
      </c>
      <c r="AC17" s="2">
        <f>SUM(G17:AB17)</f>
        <v>1254130136.9844594</v>
      </c>
    </row>
    <row r="18" spans="1:29" ht="15.75" thickBot="1" x14ac:dyDescent="0.3">
      <c r="I18" s="33"/>
    </row>
    <row r="19" spans="1:29" ht="15.75" thickBot="1" x14ac:dyDescent="0.3">
      <c r="A19" s="78" t="s">
        <v>310</v>
      </c>
      <c r="B19" s="78" t="s">
        <v>4</v>
      </c>
      <c r="C19" s="78" t="s">
        <v>5</v>
      </c>
      <c r="D19" s="78" t="s">
        <v>6</v>
      </c>
      <c r="E19" s="78" t="s">
        <v>7</v>
      </c>
      <c r="F19" s="78" t="s">
        <v>8</v>
      </c>
      <c r="G19" s="78" t="s">
        <v>9</v>
      </c>
      <c r="H19" s="78" t="s">
        <v>10</v>
      </c>
      <c r="I19" s="78" t="s">
        <v>11</v>
      </c>
      <c r="J19" s="78" t="s">
        <v>12</v>
      </c>
      <c r="K19" s="78" t="s">
        <v>13</v>
      </c>
      <c r="L19" s="78" t="s">
        <v>14</v>
      </c>
      <c r="M19" s="78" t="s">
        <v>15</v>
      </c>
      <c r="N19" s="78" t="s">
        <v>16</v>
      </c>
      <c r="O19" s="78" t="s">
        <v>17</v>
      </c>
      <c r="P19" s="78" t="s">
        <v>18</v>
      </c>
      <c r="Q19" s="78" t="s">
        <v>19</v>
      </c>
      <c r="R19" s="78" t="s">
        <v>20</v>
      </c>
      <c r="S19" s="79">
        <v>2041</v>
      </c>
      <c r="T19" s="79">
        <v>2042</v>
      </c>
      <c r="U19" s="79">
        <v>2043</v>
      </c>
      <c r="V19" s="79">
        <v>2044</v>
      </c>
      <c r="W19" s="79">
        <v>2045</v>
      </c>
      <c r="X19" s="79">
        <v>2046</v>
      </c>
      <c r="Y19" s="79">
        <v>2047</v>
      </c>
      <c r="Z19" s="79">
        <v>2048</v>
      </c>
      <c r="AA19" s="79">
        <v>2049</v>
      </c>
      <c r="AB19" s="80">
        <v>2050</v>
      </c>
    </row>
    <row r="20" spans="1:29" x14ac:dyDescent="0.25">
      <c r="A20" s="63" t="s">
        <v>307</v>
      </c>
      <c r="B20" s="23">
        <f>'Customer summary'!D15</f>
        <v>-9.4603849481084377E-3</v>
      </c>
      <c r="C20" s="23">
        <f>'Customer summary'!E15</f>
        <v>-2.3111744972794147E-2</v>
      </c>
      <c r="D20" s="23">
        <f>'Customer summary'!F15</f>
        <v>-4.1423657117468114E-2</v>
      </c>
      <c r="E20" s="23">
        <f>'Customer summary'!G15</f>
        <v>-6.5093549191516872E-2</v>
      </c>
      <c r="F20" s="23">
        <f>'Customer summary'!H15</f>
        <v>-9.4602882444529093E-2</v>
      </c>
      <c r="G20" s="23">
        <f>'Customer summary'!I15</f>
        <v>-0.12988137866789823</v>
      </c>
      <c r="H20" s="23">
        <f>'Customer summary'!J15</f>
        <v>-0.17040907242993331</v>
      </c>
      <c r="I20" s="23">
        <f>'Customer summary'!K15</f>
        <v>-0.21523976129816211</v>
      </c>
      <c r="J20" s="23">
        <f>'Customer summary'!L15</f>
        <v>-0.26313459521016597</v>
      </c>
      <c r="K20" s="23">
        <f>'Customer summary'!M15</f>
        <v>-0.31278980538705675</v>
      </c>
      <c r="L20" s="23">
        <f>'Customer summary'!N15</f>
        <v>-0.36312003817857941</v>
      </c>
      <c r="M20" s="23">
        <f>'Customer summary'!O15</f>
        <v>-0.41326729690216396</v>
      </c>
      <c r="N20" s="23">
        <f>'Customer summary'!P15</f>
        <v>-0.46252258866182039</v>
      </c>
      <c r="O20" s="23">
        <f>'Customer summary'!Q15</f>
        <v>-0.51089663453461465</v>
      </c>
      <c r="P20" s="23">
        <f>'Customer summary'!R15</f>
        <v>-0.54799948464071069</v>
      </c>
      <c r="Q20" s="23">
        <f>'Customer summary'!S15</f>
        <v>-0.58069845578037638</v>
      </c>
      <c r="R20" s="23">
        <f>'Customer summary'!T15</f>
        <v>-0.60847115016891262</v>
      </c>
      <c r="S20" s="23">
        <f>'Customer summary'!U15</f>
        <v>-0.63103355966702235</v>
      </c>
      <c r="T20" s="23">
        <f>'Customer summary'!V15</f>
        <v>-0.64841053950219052</v>
      </c>
      <c r="U20" s="23">
        <f>'Customer summary'!W15</f>
        <v>-0.66100793335767483</v>
      </c>
      <c r="V20" s="23">
        <f>'Customer summary'!X15</f>
        <v>-0.66899154572633368</v>
      </c>
      <c r="W20" s="23">
        <f>'Customer summary'!Y15</f>
        <v>-0.67397380965389897</v>
      </c>
      <c r="X20" s="23">
        <f>'Customer summary'!Z15</f>
        <v>-0.67233911635893351</v>
      </c>
      <c r="Y20" s="23">
        <f>'Customer summary'!AA15</f>
        <v>-0.67388909876377601</v>
      </c>
      <c r="Z20" s="23">
        <f>'Customer summary'!AB15</f>
        <v>-0.67546307163095864</v>
      </c>
      <c r="AA20" s="23">
        <f>'Customer summary'!AC15</f>
        <v>-0.67729636876496424</v>
      </c>
      <c r="AB20" s="70">
        <f>'Customer summary'!AD15</f>
        <v>-0.68062853076037444</v>
      </c>
    </row>
    <row r="21" spans="1:29" x14ac:dyDescent="0.25">
      <c r="A21" s="25" t="s">
        <v>296</v>
      </c>
      <c r="B21" s="25">
        <f t="shared" ref="B21:S21" si="11">SUM(B22:B25)</f>
        <v>242548278.37899941</v>
      </c>
      <c r="C21" s="25">
        <f t="shared" si="11"/>
        <v>222476653.54510051</v>
      </c>
      <c r="D21" s="25">
        <f t="shared" si="11"/>
        <v>220263067.35395163</v>
      </c>
      <c r="E21" s="25">
        <f t="shared" si="11"/>
        <v>228734371.47345006</v>
      </c>
      <c r="F21" s="25">
        <f t="shared" si="11"/>
        <v>221129867.63482818</v>
      </c>
      <c r="G21" s="25">
        <f t="shared" si="11"/>
        <v>248065676.99171698</v>
      </c>
      <c r="H21" s="25">
        <f t="shared" si="11"/>
        <v>193154927.53108388</v>
      </c>
      <c r="I21" s="25">
        <f t="shared" si="11"/>
        <v>192753934.93777356</v>
      </c>
      <c r="J21" s="25">
        <f t="shared" si="11"/>
        <v>191845776.91676712</v>
      </c>
      <c r="K21" s="25">
        <f t="shared" si="11"/>
        <v>190555981.06079495</v>
      </c>
      <c r="L21" s="25">
        <f t="shared" si="11"/>
        <v>128441527.02432166</v>
      </c>
      <c r="M21" s="25">
        <f t="shared" si="11"/>
        <v>127096712.87056208</v>
      </c>
      <c r="N21" s="25">
        <f t="shared" si="11"/>
        <v>125428975.63354556</v>
      </c>
      <c r="O21" s="25">
        <f t="shared" si="11"/>
        <v>123955794.11194412</v>
      </c>
      <c r="P21" s="25">
        <f t="shared" si="11"/>
        <v>123431286.56598863</v>
      </c>
      <c r="Q21" s="25">
        <f t="shared" si="11"/>
        <v>123243908.62576383</v>
      </c>
      <c r="R21" s="25">
        <f t="shared" si="11"/>
        <v>123475464.47823589</v>
      </c>
      <c r="S21" s="25">
        <f t="shared" si="11"/>
        <v>124189522.48606226</v>
      </c>
      <c r="T21" s="25">
        <f t="shared" ref="T21:AB21" si="12">SUM(T22:T25)</f>
        <v>125421082.52261478</v>
      </c>
      <c r="U21" s="25">
        <f t="shared" si="12"/>
        <v>127164705.43357275</v>
      </c>
      <c r="V21" s="25">
        <f t="shared" si="12"/>
        <v>129439649.24460843</v>
      </c>
      <c r="W21" s="25">
        <f t="shared" si="12"/>
        <v>132097274.0378084</v>
      </c>
      <c r="X21" s="25">
        <f t="shared" si="12"/>
        <v>135594213.45511994</v>
      </c>
      <c r="Y21" s="25">
        <f t="shared" si="12"/>
        <v>138795030.034769</v>
      </c>
      <c r="Z21" s="25">
        <f t="shared" si="12"/>
        <v>142068141.99023449</v>
      </c>
      <c r="AA21" s="25">
        <f t="shared" si="12"/>
        <v>145384933.82552969</v>
      </c>
      <c r="AB21" s="71">
        <f t="shared" si="12"/>
        <v>148581912.35653311</v>
      </c>
    </row>
    <row r="22" spans="1:29" x14ac:dyDescent="0.25">
      <c r="A22" s="22" t="s">
        <v>230</v>
      </c>
      <c r="B22" s="26">
        <f t="shared" ref="B22:F24" si="13">B5</f>
        <v>131934200.45826855</v>
      </c>
      <c r="C22" s="26">
        <f t="shared" si="13"/>
        <v>141635569.0676024</v>
      </c>
      <c r="D22" s="26">
        <f t="shared" si="13"/>
        <v>148470087.78488797</v>
      </c>
      <c r="E22" s="26">
        <f t="shared" si="13"/>
        <v>169110270.89939421</v>
      </c>
      <c r="F22" s="26">
        <f t="shared" si="13"/>
        <v>175257873.04092175</v>
      </c>
      <c r="G22" s="26">
        <f>IF(G20&lt;0,G$5*$B$51+$B$52*(1+G20)*G$5,G$5)</f>
        <v>204478407.37898558</v>
      </c>
      <c r="H22" s="26">
        <f t="shared" ref="H22:AB22" si="14">IF(H20&lt;0,H$5*$B$51+$B$52*(1+H20)*H$5,H$5)</f>
        <v>149882416.65791333</v>
      </c>
      <c r="I22" s="26">
        <f t="shared" si="14"/>
        <v>149865075.32535562</v>
      </c>
      <c r="J22" s="26">
        <f t="shared" si="14"/>
        <v>149489463.93542761</v>
      </c>
      <c r="K22" s="26">
        <f t="shared" si="14"/>
        <v>148846105.46943137</v>
      </c>
      <c r="L22" s="26">
        <f t="shared" si="14"/>
        <v>87460645.753485411</v>
      </c>
      <c r="M22" s="26">
        <f t="shared" si="14"/>
        <v>86900742.168109313</v>
      </c>
      <c r="N22" s="26">
        <f t="shared" si="14"/>
        <v>86049785.177651674</v>
      </c>
      <c r="O22" s="26">
        <f t="shared" si="14"/>
        <v>85425938.198948666</v>
      </c>
      <c r="P22" s="26">
        <f t="shared" si="14"/>
        <v>85379881.541962549</v>
      </c>
      <c r="Q22" s="26">
        <f t="shared" si="14"/>
        <v>85543559.624705777</v>
      </c>
      <c r="R22" s="26">
        <f t="shared" si="14"/>
        <v>85966396.577469811</v>
      </c>
      <c r="S22" s="26">
        <f t="shared" si="14"/>
        <v>86686840.681260198</v>
      </c>
      <c r="T22" s="26">
        <f t="shared" si="14"/>
        <v>87726143.020094246</v>
      </c>
      <c r="U22" s="26">
        <f t="shared" si="14"/>
        <v>89081210.159197778</v>
      </c>
      <c r="V22" s="26">
        <f t="shared" si="14"/>
        <v>90763823.746579319</v>
      </c>
      <c r="W22" s="26">
        <f t="shared" si="14"/>
        <v>92684676.204284191</v>
      </c>
      <c r="X22" s="26">
        <f t="shared" si="14"/>
        <v>95118909.042195812</v>
      </c>
      <c r="Y22" s="26">
        <f t="shared" si="14"/>
        <v>97383058.688027605</v>
      </c>
      <c r="Z22" s="26">
        <f t="shared" si="14"/>
        <v>99699160.712966904</v>
      </c>
      <c r="AA22" s="26">
        <f t="shared" si="14"/>
        <v>102050195.8523871</v>
      </c>
      <c r="AB22" s="72">
        <f t="shared" si="14"/>
        <v>104337938.21979858</v>
      </c>
    </row>
    <row r="23" spans="1:29" x14ac:dyDescent="0.25">
      <c r="A23" s="22" t="s">
        <v>232</v>
      </c>
      <c r="B23" s="26">
        <f t="shared" si="13"/>
        <v>70427659.920730844</v>
      </c>
      <c r="C23" s="26">
        <f t="shared" si="13"/>
        <v>36491907.227498114</v>
      </c>
      <c r="D23" s="26">
        <f t="shared" si="13"/>
        <v>21028008.800313663</v>
      </c>
      <c r="E23" s="26">
        <f t="shared" si="13"/>
        <v>14015475.496368678</v>
      </c>
      <c r="F23" s="26">
        <f t="shared" si="13"/>
        <v>2223921.4599220818</v>
      </c>
      <c r="G23" s="26">
        <f>G$6</f>
        <v>109218.28080160927</v>
      </c>
      <c r="H23" s="26">
        <f t="shared" ref="H23:AB23" si="15">H$6</f>
        <v>0</v>
      </c>
      <c r="I23" s="26">
        <f t="shared" si="15"/>
        <v>0</v>
      </c>
      <c r="J23" s="26">
        <f t="shared" si="15"/>
        <v>0</v>
      </c>
      <c r="K23" s="26">
        <f t="shared" si="15"/>
        <v>0</v>
      </c>
      <c r="L23" s="26">
        <f t="shared" si="15"/>
        <v>0</v>
      </c>
      <c r="M23" s="26">
        <f t="shared" si="15"/>
        <v>0</v>
      </c>
      <c r="N23" s="26">
        <f t="shared" si="15"/>
        <v>0</v>
      </c>
      <c r="O23" s="26">
        <f t="shared" si="15"/>
        <v>0</v>
      </c>
      <c r="P23" s="26">
        <f t="shared" si="15"/>
        <v>0</v>
      </c>
      <c r="Q23" s="26">
        <f t="shared" si="15"/>
        <v>0</v>
      </c>
      <c r="R23" s="26">
        <f t="shared" si="15"/>
        <v>0</v>
      </c>
      <c r="S23" s="26">
        <f t="shared" si="15"/>
        <v>0</v>
      </c>
      <c r="T23" s="26">
        <f t="shared" si="15"/>
        <v>0</v>
      </c>
      <c r="U23" s="26">
        <f t="shared" si="15"/>
        <v>0</v>
      </c>
      <c r="V23" s="26">
        <f t="shared" si="15"/>
        <v>0</v>
      </c>
      <c r="W23" s="26">
        <f t="shared" si="15"/>
        <v>0</v>
      </c>
      <c r="X23" s="26">
        <f t="shared" si="15"/>
        <v>0</v>
      </c>
      <c r="Y23" s="26">
        <f t="shared" si="15"/>
        <v>0</v>
      </c>
      <c r="Z23" s="26">
        <f t="shared" si="15"/>
        <v>0</v>
      </c>
      <c r="AA23" s="26">
        <f t="shared" si="15"/>
        <v>0</v>
      </c>
      <c r="AB23" s="72">
        <f t="shared" si="15"/>
        <v>0</v>
      </c>
    </row>
    <row r="24" spans="1:29" x14ac:dyDescent="0.25">
      <c r="A24" s="22" t="s">
        <v>283</v>
      </c>
      <c r="B24" s="26">
        <f t="shared" si="13"/>
        <v>12230000</v>
      </c>
      <c r="C24" s="26">
        <f t="shared" si="13"/>
        <v>15508249.999999998</v>
      </c>
      <c r="D24" s="26">
        <f t="shared" si="13"/>
        <v>20624399.125</v>
      </c>
      <c r="E24" s="26">
        <f t="shared" si="13"/>
        <v>14947888.009374999</v>
      </c>
      <c r="F24" s="26">
        <f t="shared" si="13"/>
        <v>11810797.929687498</v>
      </c>
      <c r="G24" s="26">
        <f>G$7*$B$53*(1+G20)</f>
        <v>12797971.606734697</v>
      </c>
      <c r="H24" s="26">
        <f t="shared" ref="H24:AB24" si="16">H$7*$B$53*(1+H20)</f>
        <v>12506924.800657727</v>
      </c>
      <c r="I24" s="26">
        <f t="shared" si="16"/>
        <v>12126833.105271827</v>
      </c>
      <c r="J24" s="26">
        <f t="shared" si="16"/>
        <v>11671386.275519777</v>
      </c>
      <c r="K24" s="26">
        <f t="shared" si="16"/>
        <v>11157007.740094235</v>
      </c>
      <c r="L24" s="26">
        <f t="shared" si="16"/>
        <v>10598382.543267565</v>
      </c>
      <c r="M24" s="26">
        <f t="shared" si="16"/>
        <v>10007973.968594447</v>
      </c>
      <c r="N24" s="26">
        <f t="shared" si="16"/>
        <v>9397015.7293161247</v>
      </c>
      <c r="O24" s="26">
        <f t="shared" si="16"/>
        <v>8765047.0877910256</v>
      </c>
      <c r="P24" s="26">
        <f t="shared" si="16"/>
        <v>8302643.6385012446</v>
      </c>
      <c r="Q24" s="26">
        <f t="shared" si="16"/>
        <v>7894557.5501403948</v>
      </c>
      <c r="R24" s="26">
        <f t="shared" si="16"/>
        <v>7555948.116925193</v>
      </c>
      <c r="S24" s="26">
        <f t="shared" si="16"/>
        <v>7298538.953838096</v>
      </c>
      <c r="T24" s="26">
        <f t="shared" si="16"/>
        <v>7128674.3725487562</v>
      </c>
      <c r="U24" s="26">
        <f t="shared" si="16"/>
        <v>7045086.4935275214</v>
      </c>
      <c r="V24" s="26">
        <f t="shared" si="16"/>
        <v>7051146.6356232362</v>
      </c>
      <c r="W24" s="26">
        <f t="shared" si="16"/>
        <v>7118639.7405893402</v>
      </c>
      <c r="X24" s="26">
        <f t="shared" si="16"/>
        <v>7333190.8699696437</v>
      </c>
      <c r="Y24" s="26">
        <f t="shared" si="16"/>
        <v>7480964.1400979515</v>
      </c>
      <c r="Z24" s="26">
        <f t="shared" si="16"/>
        <v>7630978.7312058425</v>
      </c>
      <c r="AA24" s="26">
        <f t="shared" si="16"/>
        <v>7777568.4042592002</v>
      </c>
      <c r="AB24" s="26">
        <f t="shared" si="16"/>
        <v>7889690.533835642</v>
      </c>
    </row>
    <row r="25" spans="1:29" x14ac:dyDescent="0.25">
      <c r="A25" s="22" t="s">
        <v>329</v>
      </c>
      <c r="B25" s="26">
        <f>B8</f>
        <v>27956418</v>
      </c>
      <c r="C25" s="26">
        <f t="shared" ref="C25:F25" si="17">C8</f>
        <v>28840927.249999996</v>
      </c>
      <c r="D25" s="26">
        <f t="shared" si="17"/>
        <v>30140571.643749997</v>
      </c>
      <c r="E25" s="26">
        <f t="shared" si="17"/>
        <v>30660737.068312183</v>
      </c>
      <c r="F25" s="26">
        <f t="shared" si="17"/>
        <v>31837275.204296868</v>
      </c>
      <c r="G25" s="26">
        <f>IF(G20&lt;0,G$8*$B$54+$B$55*(1+G20)*G$8,G$8)</f>
        <v>30680079.725195065</v>
      </c>
      <c r="H25" s="26">
        <f t="shared" ref="H25:AB25" si="18">IF(H20&lt;0,H$8*$B$54+$B$55*(1+H20)*H$8,H$8)</f>
        <v>30765586.072512832</v>
      </c>
      <c r="I25" s="26">
        <f t="shared" si="18"/>
        <v>30762026.507146116</v>
      </c>
      <c r="J25" s="26">
        <f t="shared" si="18"/>
        <v>30684926.705819711</v>
      </c>
      <c r="K25" s="26">
        <f t="shared" si="18"/>
        <v>30552867.851269335</v>
      </c>
      <c r="L25" s="26">
        <f t="shared" si="18"/>
        <v>30382498.72756869</v>
      </c>
      <c r="M25" s="26">
        <f t="shared" si="18"/>
        <v>30187996.733858317</v>
      </c>
      <c r="N25" s="26">
        <f t="shared" si="18"/>
        <v>29982174.726577763</v>
      </c>
      <c r="O25" s="26">
        <f t="shared" si="18"/>
        <v>29764808.825204432</v>
      </c>
      <c r="P25" s="26">
        <f t="shared" si="18"/>
        <v>29748761.385524839</v>
      </c>
      <c r="Q25" s="26">
        <f t="shared" si="18"/>
        <v>29805791.450917657</v>
      </c>
      <c r="R25" s="26">
        <f t="shared" si="18"/>
        <v>29953119.78384088</v>
      </c>
      <c r="S25" s="26">
        <f t="shared" si="18"/>
        <v>30204142.850963958</v>
      </c>
      <c r="T25" s="26">
        <f t="shared" si="18"/>
        <v>30566265.129971769</v>
      </c>
      <c r="U25" s="26">
        <f t="shared" si="18"/>
        <v>31038408.78084746</v>
      </c>
      <c r="V25" s="26">
        <f t="shared" si="18"/>
        <v>31624678.862405885</v>
      </c>
      <c r="W25" s="26">
        <f t="shared" si="18"/>
        <v>32293958.09293488</v>
      </c>
      <c r="X25" s="26">
        <f t="shared" si="18"/>
        <v>33142113.542954467</v>
      </c>
      <c r="Y25" s="26">
        <f t="shared" si="18"/>
        <v>33931007.20664344</v>
      </c>
      <c r="Z25" s="26">
        <f t="shared" si="18"/>
        <v>34738002.546061747</v>
      </c>
      <c r="AA25" s="26">
        <f t="shared" si="18"/>
        <v>35557169.568883404</v>
      </c>
      <c r="AB25" s="72">
        <f t="shared" si="18"/>
        <v>36354283.602898911</v>
      </c>
    </row>
    <row r="26" spans="1:29" ht="15" customHeight="1" thickBot="1" x14ac:dyDescent="0.3">
      <c r="A26" s="27" t="s">
        <v>255</v>
      </c>
      <c r="B26" s="28">
        <f t="shared" ref="B26:S26" si="19">B$4-B21</f>
        <v>0</v>
      </c>
      <c r="C26" s="28">
        <f t="shared" si="19"/>
        <v>0</v>
      </c>
      <c r="D26" s="28">
        <f t="shared" si="19"/>
        <v>0</v>
      </c>
      <c r="E26" s="28">
        <f t="shared" si="19"/>
        <v>0</v>
      </c>
      <c r="F26" s="28">
        <f t="shared" si="19"/>
        <v>0</v>
      </c>
      <c r="G26" s="28">
        <f t="shared" si="19"/>
        <v>18242298.364756316</v>
      </c>
      <c r="H26" s="28">
        <f t="shared" si="19"/>
        <v>19394740.724409223</v>
      </c>
      <c r="I26" s="28">
        <f t="shared" si="19"/>
        <v>25109475.02410686</v>
      </c>
      <c r="J26" s="28">
        <f t="shared" si="19"/>
        <v>31464218.294160306</v>
      </c>
      <c r="K26" s="28">
        <f t="shared" si="19"/>
        <v>38336764.030405641</v>
      </c>
      <c r="L26" s="28">
        <f t="shared" si="19"/>
        <v>32184650.039609507</v>
      </c>
      <c r="M26" s="28">
        <f t="shared" si="19"/>
        <v>37545118.619967341</v>
      </c>
      <c r="N26" s="28">
        <f t="shared" si="19"/>
        <v>42992679.438185528</v>
      </c>
      <c r="O26" s="28">
        <f t="shared" si="19"/>
        <v>48676402.336580202</v>
      </c>
      <c r="P26" s="28">
        <f t="shared" si="19"/>
        <v>53516714.793748796</v>
      </c>
      <c r="Q26" s="28">
        <f t="shared" si="19"/>
        <v>58127792.767967045</v>
      </c>
      <c r="R26" s="28">
        <f t="shared" si="19"/>
        <v>62430529.450338259</v>
      </c>
      <c r="S26" s="28">
        <f t="shared" si="19"/>
        <v>66364121.290726244</v>
      </c>
      <c r="T26" s="28">
        <f t="shared" ref="T26:AB26" si="20">T$4-T21</f>
        <v>69896402.348593414</v>
      </c>
      <c r="U26" s="28">
        <f t="shared" si="20"/>
        <v>73035716.559415653</v>
      </c>
      <c r="V26" s="28">
        <f t="shared" si="20"/>
        <v>75765783.29820469</v>
      </c>
      <c r="W26" s="28">
        <f t="shared" si="20"/>
        <v>78238294.31857501</v>
      </c>
      <c r="X26" s="28">
        <f t="shared" si="20"/>
        <v>79999744.110173017</v>
      </c>
      <c r="Y26" s="28">
        <f t="shared" si="20"/>
        <v>82188776.469656348</v>
      </c>
      <c r="Z26" s="28">
        <f t="shared" si="20"/>
        <v>84440259.676801413</v>
      </c>
      <c r="AA26" s="28">
        <f t="shared" si="20"/>
        <v>86786177.883182079</v>
      </c>
      <c r="AB26" s="73">
        <f t="shared" si="20"/>
        <v>89393477.144896448</v>
      </c>
      <c r="AC26" s="2">
        <f>SUM(G26:AB26)</f>
        <v>1254130136.9844594</v>
      </c>
    </row>
    <row r="27" spans="1:29" ht="15.75" thickBot="1" x14ac:dyDescent="0.3">
      <c r="A27" s="34"/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29" ht="15.75" thickBot="1" x14ac:dyDescent="0.3">
      <c r="A28" s="78" t="s">
        <v>312</v>
      </c>
      <c r="B28" s="78" t="s">
        <v>4</v>
      </c>
      <c r="C28" s="78" t="s">
        <v>5</v>
      </c>
      <c r="D28" s="78" t="s">
        <v>6</v>
      </c>
      <c r="E28" s="78" t="s">
        <v>7</v>
      </c>
      <c r="F28" s="78" t="s">
        <v>8</v>
      </c>
      <c r="G28" s="78" t="s">
        <v>9</v>
      </c>
      <c r="H28" s="78" t="s">
        <v>10</v>
      </c>
      <c r="I28" s="78" t="s">
        <v>11</v>
      </c>
      <c r="J28" s="78" t="s">
        <v>12</v>
      </c>
      <c r="K28" s="78" t="s">
        <v>13</v>
      </c>
      <c r="L28" s="78" t="s">
        <v>14</v>
      </c>
      <c r="M28" s="78" t="s">
        <v>15</v>
      </c>
      <c r="N28" s="78" t="s">
        <v>16</v>
      </c>
      <c r="O28" s="78" t="s">
        <v>17</v>
      </c>
      <c r="P28" s="78" t="s">
        <v>18</v>
      </c>
      <c r="Q28" s="78" t="s">
        <v>19</v>
      </c>
      <c r="R28" s="78" t="s">
        <v>20</v>
      </c>
      <c r="S28" s="79">
        <v>2041</v>
      </c>
      <c r="T28" s="79">
        <v>2042</v>
      </c>
      <c r="U28" s="79">
        <v>2043</v>
      </c>
      <c r="V28" s="79">
        <v>2044</v>
      </c>
      <c r="W28" s="79">
        <v>2045</v>
      </c>
      <c r="X28" s="79">
        <v>2046</v>
      </c>
      <c r="Y28" s="79">
        <v>2047</v>
      </c>
      <c r="Z28" s="79">
        <v>2048</v>
      </c>
      <c r="AA28" s="79">
        <v>2049</v>
      </c>
      <c r="AB28" s="80">
        <v>2050</v>
      </c>
    </row>
    <row r="29" spans="1:29" x14ac:dyDescent="0.25">
      <c r="A29" s="63" t="s">
        <v>307</v>
      </c>
      <c r="B29" s="23">
        <f>'Customer summary'!D23</f>
        <v>-1.0309606873075136E-4</v>
      </c>
      <c r="C29" s="23">
        <f>'Customer summary'!E23</f>
        <v>-2.9024213432524767E-4</v>
      </c>
      <c r="D29" s="23">
        <f>'Customer summary'!F23</f>
        <v>-5.8137312799796264E-4</v>
      </c>
      <c r="E29" s="23">
        <f>'Customer summary'!G23</f>
        <v>-9.9354047437527626E-4</v>
      </c>
      <c r="F29" s="23">
        <f>'Customer summary'!H23</f>
        <v>-1.5655373847551723E-3</v>
      </c>
      <c r="G29" s="23">
        <f>'Customer summary'!I23</f>
        <v>-2.2699386245970459E-3</v>
      </c>
      <c r="H29" s="23">
        <f>'Customer summary'!J23</f>
        <v>-3.1368896025097035E-3</v>
      </c>
      <c r="I29" s="23">
        <f>'Customer summary'!K23</f>
        <v>-4.1652005865821006E-3</v>
      </c>
      <c r="J29" s="23">
        <f>'Customer summary'!L23</f>
        <v>-5.3359182667187186E-3</v>
      </c>
      <c r="K29" s="23">
        <f>'Customer summary'!M23</f>
        <v>-6.6312415551882812E-3</v>
      </c>
      <c r="L29" s="23">
        <f>'Customer summary'!N23</f>
        <v>-8.0109465949963488E-3</v>
      </c>
      <c r="M29" s="23">
        <f>'Customer summary'!O23</f>
        <v>-9.432612589350322E-3</v>
      </c>
      <c r="N29" s="23">
        <f>'Customer summary'!P23</f>
        <v>-1.086610209837769E-2</v>
      </c>
      <c r="O29" s="23">
        <f>'Customer summary'!Q23</f>
        <v>-1.2289056450842321E-2</v>
      </c>
      <c r="P29" s="23">
        <f>'Customer summary'!R23</f>
        <v>-1.3686479427110593E-2</v>
      </c>
      <c r="Q29" s="23">
        <f>'Customer summary'!S23</f>
        <v>-1.5059366981626502E-2</v>
      </c>
      <c r="R29" s="23">
        <f>'Customer summary'!T23</f>
        <v>-1.6390419604121131E-2</v>
      </c>
      <c r="S29" s="23">
        <f>'Customer summary'!U23</f>
        <v>-1.7686828256640839E-2</v>
      </c>
      <c r="T29" s="23">
        <f>'Customer summary'!V23</f>
        <v>-1.8944720034624413E-2</v>
      </c>
      <c r="U29" s="23">
        <f>'Customer summary'!W23</f>
        <v>-2.0160788300290007E-2</v>
      </c>
      <c r="V29" s="23">
        <f>'Customer summary'!X23</f>
        <v>-2.1353483226947707E-2</v>
      </c>
      <c r="W29" s="23">
        <f>'Customer summary'!Y23</f>
        <v>-2.2489152142356528E-2</v>
      </c>
      <c r="X29" s="23">
        <f>'Customer summary'!Z23</f>
        <v>-2.3582896389568925E-2</v>
      </c>
      <c r="Y29" s="23">
        <f>'Customer summary'!AA23</f>
        <v>-2.4571918432533087E-2</v>
      </c>
      <c r="Z29" s="23">
        <f>'Customer summary'!AB23</f>
        <v>-2.5487998409378217E-2</v>
      </c>
      <c r="AA29" s="23">
        <f>'Customer summary'!AC23</f>
        <v>-2.6333118885191839E-2</v>
      </c>
      <c r="AB29" s="70">
        <f>'Customer summary'!AD23</f>
        <v>-2.7092949060442146E-2</v>
      </c>
    </row>
    <row r="30" spans="1:29" x14ac:dyDescent="0.25">
      <c r="A30" s="25" t="s">
        <v>297</v>
      </c>
      <c r="B30" s="25">
        <f t="shared" ref="B30:S30" si="21">SUM(B31:B34)</f>
        <v>242548278.37899941</v>
      </c>
      <c r="C30" s="25">
        <f t="shared" si="21"/>
        <v>222476653.54510051</v>
      </c>
      <c r="D30" s="25">
        <f t="shared" si="21"/>
        <v>220263067.35395163</v>
      </c>
      <c r="E30" s="25">
        <f t="shared" si="21"/>
        <v>228734371.47345006</v>
      </c>
      <c r="F30" s="25">
        <f t="shared" si="21"/>
        <v>221129867.63482818</v>
      </c>
      <c r="G30" s="25">
        <f t="shared" si="21"/>
        <v>265989154.45940334</v>
      </c>
      <c r="H30" s="25">
        <f t="shared" si="21"/>
        <v>212192649.93684235</v>
      </c>
      <c r="I30" s="25">
        <f t="shared" si="21"/>
        <v>217377505.31550658</v>
      </c>
      <c r="J30" s="25">
        <f t="shared" si="21"/>
        <v>222671954.83083317</v>
      </c>
      <c r="K30" s="25">
        <f t="shared" si="21"/>
        <v>228079993.72158578</v>
      </c>
      <c r="L30" s="25">
        <f t="shared" si="21"/>
        <v>159916137.72283822</v>
      </c>
      <c r="M30" s="25">
        <f t="shared" si="21"/>
        <v>163784883.55098027</v>
      </c>
      <c r="N30" s="25">
        <f t="shared" si="21"/>
        <v>167411622.5766485</v>
      </c>
      <c r="O30" s="25">
        <f t="shared" si="21"/>
        <v>171461339.14451596</v>
      </c>
      <c r="P30" s="25">
        <f t="shared" si="21"/>
        <v>175611402.62824151</v>
      </c>
      <c r="Q30" s="25">
        <f t="shared" si="21"/>
        <v>179864261.93972307</v>
      </c>
      <c r="R30" s="25">
        <f t="shared" si="21"/>
        <v>184224299.44969141</v>
      </c>
      <c r="S30" s="25">
        <f t="shared" si="21"/>
        <v>188693567.08563548</v>
      </c>
      <c r="T30" s="25">
        <f t="shared" ref="T30:AB30" si="22">SUM(T31:T34)</f>
        <v>193275309.90141487</v>
      </c>
      <c r="U30" s="25">
        <f t="shared" si="22"/>
        <v>197972827.51853961</v>
      </c>
      <c r="V30" s="25">
        <f t="shared" si="22"/>
        <v>202787071.06549695</v>
      </c>
      <c r="W30" s="25">
        <f t="shared" si="22"/>
        <v>207724913.64089462</v>
      </c>
      <c r="X30" s="25">
        <f t="shared" si="22"/>
        <v>212787894.92422682</v>
      </c>
      <c r="Y30" s="25">
        <f t="shared" si="22"/>
        <v>217986969.31684232</v>
      </c>
      <c r="Z30" s="25">
        <f t="shared" si="22"/>
        <v>223322123.54951704</v>
      </c>
      <c r="AA30" s="25">
        <f t="shared" si="22"/>
        <v>228796886.11828595</v>
      </c>
      <c r="AB30" s="71">
        <f t="shared" si="22"/>
        <v>234417012.48200494</v>
      </c>
    </row>
    <row r="31" spans="1:29" x14ac:dyDescent="0.25">
      <c r="A31" s="22" t="s">
        <v>230</v>
      </c>
      <c r="B31" s="26">
        <f>B5</f>
        <v>131934200.45826855</v>
      </c>
      <c r="C31" s="26">
        <f t="shared" ref="C31:F31" si="23">C5</f>
        <v>141635569.0676024</v>
      </c>
      <c r="D31" s="26">
        <f t="shared" si="23"/>
        <v>148470087.78488797</v>
      </c>
      <c r="E31" s="26">
        <f t="shared" si="23"/>
        <v>169110270.89939421</v>
      </c>
      <c r="F31" s="26">
        <f t="shared" si="23"/>
        <v>175257873.04092175</v>
      </c>
      <c r="G31" s="26">
        <f>G$5*$B$51+$B$52*(1+G29)*G$5</f>
        <v>218431417.4852677</v>
      </c>
      <c r="H31" s="26">
        <f t="shared" ref="H31:AB31" si="24">H$5*$B$51+$B$52*(1+H29)*H$5</f>
        <v>163585566.70310748</v>
      </c>
      <c r="I31" s="26">
        <f t="shared" si="24"/>
        <v>167588859.31289876</v>
      </c>
      <c r="J31" s="26">
        <f t="shared" si="24"/>
        <v>171677818.8380354</v>
      </c>
      <c r="K31" s="26">
        <f t="shared" si="24"/>
        <v>175855490.56441778</v>
      </c>
      <c r="L31" s="26">
        <f t="shared" si="24"/>
        <v>106434590.81190877</v>
      </c>
      <c r="M31" s="26">
        <f t="shared" si="24"/>
        <v>109017595.06431121</v>
      </c>
      <c r="N31" s="26">
        <f t="shared" si="24"/>
        <v>111328168.68837276</v>
      </c>
      <c r="O31" s="26">
        <f t="shared" si="24"/>
        <v>114029741.76204115</v>
      </c>
      <c r="P31" s="26">
        <f t="shared" si="24"/>
        <v>116798314.66846794</v>
      </c>
      <c r="Q31" s="26">
        <f t="shared" si="24"/>
        <v>119635526.42047551</v>
      </c>
      <c r="R31" s="26">
        <f t="shared" si="24"/>
        <v>122544184.30769861</v>
      </c>
      <c r="S31" s="26">
        <f t="shared" si="24"/>
        <v>125525696.63978243</v>
      </c>
      <c r="T31" s="26">
        <f t="shared" si="24"/>
        <v>128582194.44604574</v>
      </c>
      <c r="U31" s="26">
        <f t="shared" si="24"/>
        <v>131715846.04014966</v>
      </c>
      <c r="V31" s="26">
        <f t="shared" si="24"/>
        <v>134927410.21181172</v>
      </c>
      <c r="W31" s="26">
        <f t="shared" si="24"/>
        <v>138221216.11060089</v>
      </c>
      <c r="X31" s="26">
        <f t="shared" si="24"/>
        <v>141598386.32301313</v>
      </c>
      <c r="Y31" s="26">
        <f t="shared" si="24"/>
        <v>145065717.06931049</v>
      </c>
      <c r="Z31" s="26">
        <f t="shared" si="24"/>
        <v>148623405.78051227</v>
      </c>
      <c r="AA31" s="26">
        <f t="shared" si="24"/>
        <v>152273787.57331496</v>
      </c>
      <c r="AB31" s="72">
        <f t="shared" si="24"/>
        <v>156020543.71614587</v>
      </c>
    </row>
    <row r="32" spans="1:29" x14ac:dyDescent="0.25">
      <c r="A32" s="22" t="s">
        <v>232</v>
      </c>
      <c r="B32" s="26">
        <f>B6</f>
        <v>70427659.920730844</v>
      </c>
      <c r="C32" s="26">
        <f t="shared" ref="C32:F32" si="25">C6</f>
        <v>36491907.227498114</v>
      </c>
      <c r="D32" s="26">
        <f t="shared" si="25"/>
        <v>21028008.800313663</v>
      </c>
      <c r="E32" s="26">
        <f t="shared" si="25"/>
        <v>14015475.496368678</v>
      </c>
      <c r="F32" s="26">
        <f t="shared" si="25"/>
        <v>2223921.4599220818</v>
      </c>
      <c r="G32" s="26">
        <f>G$6</f>
        <v>109218.28080160927</v>
      </c>
      <c r="H32" s="26">
        <f t="shared" ref="H32:AB32" si="26">H$6</f>
        <v>0</v>
      </c>
      <c r="I32" s="26">
        <f t="shared" si="26"/>
        <v>0</v>
      </c>
      <c r="J32" s="26">
        <f t="shared" si="26"/>
        <v>0</v>
      </c>
      <c r="K32" s="26">
        <f t="shared" si="26"/>
        <v>0</v>
      </c>
      <c r="L32" s="26">
        <f t="shared" si="26"/>
        <v>0</v>
      </c>
      <c r="M32" s="26">
        <f t="shared" si="26"/>
        <v>0</v>
      </c>
      <c r="N32" s="26">
        <f t="shared" si="26"/>
        <v>0</v>
      </c>
      <c r="O32" s="26">
        <f t="shared" si="26"/>
        <v>0</v>
      </c>
      <c r="P32" s="26">
        <f t="shared" si="26"/>
        <v>0</v>
      </c>
      <c r="Q32" s="26">
        <f t="shared" si="26"/>
        <v>0</v>
      </c>
      <c r="R32" s="26">
        <f t="shared" si="26"/>
        <v>0</v>
      </c>
      <c r="S32" s="26">
        <f t="shared" si="26"/>
        <v>0</v>
      </c>
      <c r="T32" s="26">
        <f t="shared" si="26"/>
        <v>0</v>
      </c>
      <c r="U32" s="26">
        <f t="shared" si="26"/>
        <v>0</v>
      </c>
      <c r="V32" s="26">
        <f t="shared" si="26"/>
        <v>0</v>
      </c>
      <c r="W32" s="26">
        <f t="shared" si="26"/>
        <v>0</v>
      </c>
      <c r="X32" s="26">
        <f t="shared" si="26"/>
        <v>0</v>
      </c>
      <c r="Y32" s="26">
        <f t="shared" si="26"/>
        <v>0</v>
      </c>
      <c r="Z32" s="26">
        <f t="shared" si="26"/>
        <v>0</v>
      </c>
      <c r="AA32" s="26">
        <f t="shared" si="26"/>
        <v>0</v>
      </c>
      <c r="AB32" s="72">
        <f t="shared" si="26"/>
        <v>0</v>
      </c>
    </row>
    <row r="33" spans="1:29" x14ac:dyDescent="0.25">
      <c r="A33" s="22" t="s">
        <v>283</v>
      </c>
      <c r="B33" s="26">
        <f>B7</f>
        <v>12230000</v>
      </c>
      <c r="C33" s="26">
        <f t="shared" ref="C33:F33" si="27">C7</f>
        <v>15508249.999999998</v>
      </c>
      <c r="D33" s="26">
        <f t="shared" si="27"/>
        <v>20624399.125</v>
      </c>
      <c r="E33" s="26">
        <f t="shared" si="27"/>
        <v>14947888.009374999</v>
      </c>
      <c r="F33" s="26">
        <f t="shared" si="27"/>
        <v>11810797.929687498</v>
      </c>
      <c r="G33" s="26">
        <f>G$7*$B$53*(1+G29)</f>
        <v>14674919.813943975</v>
      </c>
      <c r="H33" s="26">
        <f t="shared" ref="H33:AB33" si="28">H$7*$B$53*(1+H29)</f>
        <v>15028722.643833591</v>
      </c>
      <c r="I33" s="26">
        <f t="shared" si="28"/>
        <v>15388550.307907036</v>
      </c>
      <c r="J33" s="26">
        <f t="shared" si="28"/>
        <v>15754720.79002733</v>
      </c>
      <c r="K33" s="26">
        <f t="shared" si="28"/>
        <v>16127558.953019965</v>
      </c>
      <c r="L33" s="26">
        <f t="shared" si="28"/>
        <v>16507788.118584357</v>
      </c>
      <c r="M33" s="26">
        <f t="shared" si="28"/>
        <v>16896233.284769423</v>
      </c>
      <c r="N33" s="26">
        <f t="shared" si="28"/>
        <v>17293576.624623913</v>
      </c>
      <c r="O33" s="26">
        <f t="shared" si="28"/>
        <v>17700415.782453991</v>
      </c>
      <c r="P33" s="26">
        <f t="shared" si="28"/>
        <v>18117257.389945518</v>
      </c>
      <c r="Q33" s="26">
        <f t="shared" si="28"/>
        <v>18544340.267829984</v>
      </c>
      <c r="R33" s="26">
        <f t="shared" si="28"/>
        <v>18982261.358232383</v>
      </c>
      <c r="S33" s="26">
        <f t="shared" si="28"/>
        <v>19431173.584153105</v>
      </c>
      <c r="T33" s="26">
        <f t="shared" si="28"/>
        <v>19891448.459349908</v>
      </c>
      <c r="U33" s="26">
        <f t="shared" si="28"/>
        <v>20363461.789970968</v>
      </c>
      <c r="V33" s="26">
        <f t="shared" si="28"/>
        <v>20847141.5310243</v>
      </c>
      <c r="W33" s="26">
        <f t="shared" si="28"/>
        <v>21343523.233607661</v>
      </c>
      <c r="X33" s="26">
        <f t="shared" si="28"/>
        <v>21852632.849888358</v>
      </c>
      <c r="Y33" s="26">
        <f t="shared" si="28"/>
        <v>22376260.565926161</v>
      </c>
      <c r="Z33" s="26">
        <f t="shared" si="28"/>
        <v>22914126.890936147</v>
      </c>
      <c r="AA33" s="26">
        <f t="shared" si="28"/>
        <v>23466611.583668973</v>
      </c>
      <c r="AB33" s="26">
        <f t="shared" si="28"/>
        <v>24034506.176694509</v>
      </c>
    </row>
    <row r="34" spans="1:29" x14ac:dyDescent="0.25">
      <c r="A34" s="22" t="s">
        <v>329</v>
      </c>
      <c r="B34" s="26">
        <f>B8</f>
        <v>27956418</v>
      </c>
      <c r="C34" s="26">
        <f t="shared" ref="C34:F34" si="29">C8</f>
        <v>28840927.249999996</v>
      </c>
      <c r="D34" s="26">
        <f t="shared" si="29"/>
        <v>30140571.643749997</v>
      </c>
      <c r="E34" s="26">
        <f t="shared" si="29"/>
        <v>30660737.068312183</v>
      </c>
      <c r="F34" s="26">
        <f t="shared" si="29"/>
        <v>31837275.204296868</v>
      </c>
      <c r="G34" s="26">
        <f>G$8*$B$51+$B$52*(1+G29)*G$8</f>
        <v>32773598.879390027</v>
      </c>
      <c r="H34" s="26">
        <f t="shared" ref="H34:AB34" si="30">H$8*$B$51+$B$52*(1+H29)*H$8</f>
        <v>33578360.589901298</v>
      </c>
      <c r="I34" s="26">
        <f t="shared" si="30"/>
        <v>34400095.69470077</v>
      </c>
      <c r="J34" s="26">
        <f t="shared" si="30"/>
        <v>35239415.202770442</v>
      </c>
      <c r="K34" s="26">
        <f t="shared" si="30"/>
        <v>36096944.204148032</v>
      </c>
      <c r="L34" s="26">
        <f t="shared" si="30"/>
        <v>36973758.792345114</v>
      </c>
      <c r="M34" s="26">
        <f t="shared" si="30"/>
        <v>37871055.201899633</v>
      </c>
      <c r="N34" s="26">
        <f t="shared" si="30"/>
        <v>38789877.263651833</v>
      </c>
      <c r="O34" s="26">
        <f t="shared" si="30"/>
        <v>39731181.600020818</v>
      </c>
      <c r="P34" s="26">
        <f t="shared" si="30"/>
        <v>40695830.569828063</v>
      </c>
      <c r="Q34" s="26">
        <f t="shared" si="30"/>
        <v>41684395.251417577</v>
      </c>
      <c r="R34" s="26">
        <f t="shared" si="30"/>
        <v>42697853.783760443</v>
      </c>
      <c r="S34" s="26">
        <f t="shared" si="30"/>
        <v>43736696.861699924</v>
      </c>
      <c r="T34" s="26">
        <f t="shared" si="30"/>
        <v>44801666.996019207</v>
      </c>
      <c r="U34" s="26">
        <f t="shared" si="30"/>
        <v>45893519.688418999</v>
      </c>
      <c r="V34" s="26">
        <f t="shared" si="30"/>
        <v>47012519.322660916</v>
      </c>
      <c r="W34" s="26">
        <f t="shared" si="30"/>
        <v>48160174.296686083</v>
      </c>
      <c r="X34" s="26">
        <f t="shared" si="30"/>
        <v>49336875.751325339</v>
      </c>
      <c r="Y34" s="26">
        <f t="shared" si="30"/>
        <v>50544991.681605674</v>
      </c>
      <c r="Z34" s="26">
        <f t="shared" si="30"/>
        <v>51784590.878068626</v>
      </c>
      <c r="AA34" s="26">
        <f t="shared" si="30"/>
        <v>53056486.961301997</v>
      </c>
      <c r="AB34" s="72">
        <f t="shared" si="30"/>
        <v>54361962.589164563</v>
      </c>
    </row>
    <row r="35" spans="1:29" ht="15.75" thickBot="1" x14ac:dyDescent="0.3">
      <c r="A35" s="27" t="s">
        <v>255</v>
      </c>
      <c r="B35" s="28">
        <f t="shared" ref="B35:S35" si="31">B$4-B30</f>
        <v>0</v>
      </c>
      <c r="C35" s="28">
        <f t="shared" si="31"/>
        <v>0</v>
      </c>
      <c r="D35" s="28">
        <f t="shared" si="31"/>
        <v>0</v>
      </c>
      <c r="E35" s="28">
        <f t="shared" si="31"/>
        <v>0</v>
      </c>
      <c r="F35" s="28">
        <f t="shared" si="31"/>
        <v>0</v>
      </c>
      <c r="G35" s="28">
        <f t="shared" si="31"/>
        <v>318820.89706996083</v>
      </c>
      <c r="H35" s="28">
        <f t="shared" si="31"/>
        <v>357018.31865075231</v>
      </c>
      <c r="I35" s="28">
        <f t="shared" si="31"/>
        <v>485904.64637383819</v>
      </c>
      <c r="J35" s="28">
        <f t="shared" si="31"/>
        <v>638040.38009425998</v>
      </c>
      <c r="K35" s="28">
        <f t="shared" si="31"/>
        <v>812751.36961480975</v>
      </c>
      <c r="L35" s="28">
        <f t="shared" si="31"/>
        <v>710039.34109294415</v>
      </c>
      <c r="M35" s="28">
        <f t="shared" si="31"/>
        <v>856947.93954914808</v>
      </c>
      <c r="N35" s="28">
        <f t="shared" si="31"/>
        <v>1010032.495082587</v>
      </c>
      <c r="O35" s="28">
        <f t="shared" si="31"/>
        <v>1170857.3040083647</v>
      </c>
      <c r="P35" s="28">
        <f t="shared" si="31"/>
        <v>1336598.7314959168</v>
      </c>
      <c r="Q35" s="28">
        <f t="shared" si="31"/>
        <v>1507439.4540078044</v>
      </c>
      <c r="R35" s="28">
        <f t="shared" si="31"/>
        <v>1681694.47888273</v>
      </c>
      <c r="S35" s="28">
        <f t="shared" si="31"/>
        <v>1860076.6911530197</v>
      </c>
      <c r="T35" s="28">
        <f t="shared" ref="T35:AB35" si="32">T$4-T30</f>
        <v>2042174.9697933197</v>
      </c>
      <c r="U35" s="28">
        <f t="shared" si="32"/>
        <v>2227594.4744488001</v>
      </c>
      <c r="V35" s="28">
        <f t="shared" si="32"/>
        <v>2418361.4773161709</v>
      </c>
      <c r="W35" s="28">
        <f t="shared" si="32"/>
        <v>2610654.7154887915</v>
      </c>
      <c r="X35" s="28">
        <f t="shared" si="32"/>
        <v>2806062.641066134</v>
      </c>
      <c r="Y35" s="28">
        <f t="shared" si="32"/>
        <v>2996837.1875830293</v>
      </c>
      <c r="Z35" s="28">
        <f t="shared" si="32"/>
        <v>3186278.117518872</v>
      </c>
      <c r="AA35" s="28">
        <f t="shared" si="32"/>
        <v>3374225.5904258192</v>
      </c>
      <c r="AB35" s="73">
        <f t="shared" si="32"/>
        <v>3558377.0194246173</v>
      </c>
      <c r="AC35" s="2">
        <f>SUM(G35:AB35)</f>
        <v>37966788.24014169</v>
      </c>
    </row>
    <row r="36" spans="1:29" hidden="1" x14ac:dyDescent="0.25">
      <c r="A36" s="34" t="s">
        <v>259</v>
      </c>
      <c r="B36" s="16">
        <v>1</v>
      </c>
      <c r="C36" s="16">
        <v>1</v>
      </c>
      <c r="D36" s="16">
        <f>($G36-$C36)/($G3-$C3)*(D3-$C3)+1</f>
        <v>0.8125</v>
      </c>
      <c r="E36" s="16">
        <f>($G36-$C36)/($G3-$C3)*(E3-$C3)+1</f>
        <v>0.625</v>
      </c>
      <c r="F36" s="16">
        <f>($G36-$C36)/($G3-$C3)*(F3-$C3)+1</f>
        <v>0.4375</v>
      </c>
      <c r="G36" s="16">
        <v>0.25</v>
      </c>
      <c r="H36" s="16">
        <v>0.25</v>
      </c>
      <c r="I36" s="16">
        <v>0.25</v>
      </c>
      <c r="J36" s="16">
        <v>0.25</v>
      </c>
      <c r="K36" s="16">
        <v>0.25</v>
      </c>
      <c r="L36" s="16">
        <v>0.25</v>
      </c>
      <c r="M36" s="16">
        <v>0.25</v>
      </c>
      <c r="N36" s="16">
        <v>0.25</v>
      </c>
      <c r="O36" s="16">
        <v>0.25</v>
      </c>
      <c r="P36" s="16">
        <v>0.25</v>
      </c>
      <c r="Q36" s="16">
        <v>0.25</v>
      </c>
      <c r="R36" s="16">
        <v>0.25</v>
      </c>
    </row>
    <row r="37" spans="1:29" ht="15.75" thickBot="1" x14ac:dyDescent="0.3"/>
    <row r="38" spans="1:29" ht="15.75" thickBot="1" x14ac:dyDescent="0.3">
      <c r="A38" s="78" t="s">
        <v>311</v>
      </c>
      <c r="B38" s="78" t="s">
        <v>4</v>
      </c>
      <c r="C38" s="78" t="s">
        <v>5</v>
      </c>
      <c r="D38" s="78" t="s">
        <v>6</v>
      </c>
      <c r="E38" s="78" t="s">
        <v>7</v>
      </c>
      <c r="F38" s="78" t="s">
        <v>8</v>
      </c>
      <c r="G38" s="78" t="s">
        <v>9</v>
      </c>
      <c r="H38" s="78" t="s">
        <v>10</v>
      </c>
      <c r="I38" s="78" t="s">
        <v>11</v>
      </c>
      <c r="J38" s="78" t="s">
        <v>12</v>
      </c>
      <c r="K38" s="78" t="s">
        <v>13</v>
      </c>
      <c r="L38" s="78" t="s">
        <v>14</v>
      </c>
      <c r="M38" s="78" t="s">
        <v>15</v>
      </c>
      <c r="N38" s="78" t="s">
        <v>16</v>
      </c>
      <c r="O38" s="78" t="s">
        <v>17</v>
      </c>
      <c r="P38" s="78" t="s">
        <v>18</v>
      </c>
      <c r="Q38" s="78" t="s">
        <v>19</v>
      </c>
      <c r="R38" s="78" t="s">
        <v>20</v>
      </c>
      <c r="S38" s="79">
        <v>2041</v>
      </c>
      <c r="T38" s="79">
        <v>2042</v>
      </c>
      <c r="U38" s="79">
        <v>2043</v>
      </c>
      <c r="V38" s="79">
        <v>2044</v>
      </c>
      <c r="W38" s="79">
        <v>2045</v>
      </c>
      <c r="X38" s="79">
        <v>2046</v>
      </c>
      <c r="Y38" s="79">
        <v>2047</v>
      </c>
      <c r="Z38" s="79">
        <v>2048</v>
      </c>
      <c r="AA38" s="79">
        <v>2049</v>
      </c>
      <c r="AB38" s="80">
        <v>2050</v>
      </c>
    </row>
    <row r="39" spans="1:29" x14ac:dyDescent="0.25">
      <c r="A39" s="63" t="s">
        <v>307</v>
      </c>
      <c r="B39" s="23">
        <f>'Customer summary'!D31</f>
        <v>-1.3353631647140709E-3</v>
      </c>
      <c r="C39" s="23">
        <f>'Customer summary'!E31</f>
        <v>-3.2740610876310586E-3</v>
      </c>
      <c r="D39" s="23">
        <f>'Customer summary'!F31</f>
        <v>-5.8665449950957866E-3</v>
      </c>
      <c r="E39" s="23">
        <f>'Customer summary'!G31</f>
        <v>-9.2177466138534687E-3</v>
      </c>
      <c r="F39" s="23">
        <f>'Customer summary'!H31</f>
        <v>-1.3487908643705556E-2</v>
      </c>
      <c r="G39" s="23">
        <f>'Customer summary'!I31</f>
        <v>-1.864558438963974E-2</v>
      </c>
      <c r="H39" s="23">
        <f>'Customer summary'!J31</f>
        <v>-2.4614233546700674E-2</v>
      </c>
      <c r="I39" s="23">
        <f>'Customer summary'!K31</f>
        <v>-3.127951845058069E-2</v>
      </c>
      <c r="J39" s="23">
        <f>'Customer summary'!L31</f>
        <v>-3.8463367685027977E-2</v>
      </c>
      <c r="K39" s="23">
        <f>'Customer summary'!M31</f>
        <v>-4.5944707018988673E-2</v>
      </c>
      <c r="L39" s="23">
        <f>'Customer summary'!N31</f>
        <v>-5.3565620414597816E-2</v>
      </c>
      <c r="M39" s="23">
        <f>'Customer summary'!O31</f>
        <v>-6.1160180542439609E-2</v>
      </c>
      <c r="N39" s="23">
        <f>'Customer summary'!P31</f>
        <v>-6.8611487891249726E-2</v>
      </c>
      <c r="O39" s="23">
        <f>'Customer summary'!Q31</f>
        <v>-7.5895522907321197E-2</v>
      </c>
      <c r="P39" s="23">
        <f>'Customer summary'!R31</f>
        <v>-8.3018877424848925E-2</v>
      </c>
      <c r="Q39" s="23">
        <f>'Customer summary'!S31</f>
        <v>-8.9983838996992943E-2</v>
      </c>
      <c r="R39" s="23">
        <f>'Customer summary'!T31</f>
        <v>-9.6811550832089172E-2</v>
      </c>
      <c r="S39" s="23">
        <f>'Customer summary'!U31</f>
        <v>-0.10354478792334321</v>
      </c>
      <c r="T39" s="23">
        <f>'Customer summary'!V31</f>
        <v>-0.11014309319463897</v>
      </c>
      <c r="U39" s="23">
        <f>'Customer summary'!W31</f>
        <v>-0.11662189877379441</v>
      </c>
      <c r="V39" s="23">
        <f>'Customer summary'!X31</f>
        <v>-0.12300195452852927</v>
      </c>
      <c r="W39" s="23">
        <f>'Customer summary'!Y31</f>
        <v>-0.12923250727174007</v>
      </c>
      <c r="X39" s="23">
        <f>'Customer summary'!Z31</f>
        <v>-0.13531174326297174</v>
      </c>
      <c r="Y39" s="23">
        <f>'Customer summary'!AA31</f>
        <v>-0.1411541357478914</v>
      </c>
      <c r="Z39" s="23">
        <f>'Customer summary'!AB31</f>
        <v>-0.14688783770822084</v>
      </c>
      <c r="AA39" s="23">
        <f>'Customer summary'!AC31</f>
        <v>-0.15273742898641335</v>
      </c>
      <c r="AB39" s="70">
        <f>'Customer summary'!AD31</f>
        <v>-0.1583135344893852</v>
      </c>
    </row>
    <row r="40" spans="1:29" x14ac:dyDescent="0.25">
      <c r="A40" s="25" t="s">
        <v>298</v>
      </c>
      <c r="B40" s="25">
        <f t="shared" ref="B40:S40" si="33">SUM(B41:B44)</f>
        <v>242548278.37899941</v>
      </c>
      <c r="C40" s="25">
        <f t="shared" si="33"/>
        <v>222476653.54510051</v>
      </c>
      <c r="D40" s="25">
        <f t="shared" si="33"/>
        <v>220263067.35395163</v>
      </c>
      <c r="E40" s="25">
        <f t="shared" si="33"/>
        <v>228734371.47345006</v>
      </c>
      <c r="F40" s="25">
        <f t="shared" si="33"/>
        <v>221129867.63482818</v>
      </c>
      <c r="G40" s="25">
        <f t="shared" si="33"/>
        <v>263689137.17420566</v>
      </c>
      <c r="H40" s="25">
        <f t="shared" si="33"/>
        <v>209748252.39798585</v>
      </c>
      <c r="I40" s="25">
        <f t="shared" si="33"/>
        <v>214214398.81931114</v>
      </c>
      <c r="J40" s="25">
        <f t="shared" si="33"/>
        <v>218710752.77302727</v>
      </c>
      <c r="K40" s="25">
        <f t="shared" si="33"/>
        <v>223261578.85400975</v>
      </c>
      <c r="L40" s="25">
        <f t="shared" si="33"/>
        <v>155878461.2511493</v>
      </c>
      <c r="M40" s="25">
        <f t="shared" si="33"/>
        <v>159085460.95142013</v>
      </c>
      <c r="N40" s="25">
        <f t="shared" si="33"/>
        <v>162044038.54662287</v>
      </c>
      <c r="O40" s="25">
        <f t="shared" si="33"/>
        <v>165401142.73068738</v>
      </c>
      <c r="P40" s="25">
        <f t="shared" si="33"/>
        <v>168840516.38909781</v>
      </c>
      <c r="Q40" s="25">
        <f t="shared" si="33"/>
        <v>172364338.11659905</v>
      </c>
      <c r="R40" s="25">
        <f t="shared" si="33"/>
        <v>175972907.74416289</v>
      </c>
      <c r="S40" s="25">
        <f t="shared" si="33"/>
        <v>179664113.79934442</v>
      </c>
      <c r="T40" s="25">
        <f t="shared" ref="T40:AB40" si="34">SUM(T41:T44)</f>
        <v>183444442.27112705</v>
      </c>
      <c r="U40" s="25">
        <f t="shared" si="34"/>
        <v>187314700.78810418</v>
      </c>
      <c r="V40" s="25">
        <f t="shared" si="34"/>
        <v>191275003.23978502</v>
      </c>
      <c r="W40" s="25">
        <f t="shared" si="34"/>
        <v>195333604.19304895</v>
      </c>
      <c r="X40" s="25">
        <f t="shared" si="34"/>
        <v>199493593.07250297</v>
      </c>
      <c r="Y40" s="25">
        <f t="shared" si="34"/>
        <v>203768383.77087307</v>
      </c>
      <c r="Z40" s="25">
        <f t="shared" si="34"/>
        <v>208145818.01091182</v>
      </c>
      <c r="AA40" s="25">
        <f t="shared" si="34"/>
        <v>212599919.10715407</v>
      </c>
      <c r="AB40" s="71">
        <f t="shared" si="34"/>
        <v>217182553.63353804</v>
      </c>
    </row>
    <row r="41" spans="1:29" x14ac:dyDescent="0.25">
      <c r="A41" s="22" t="s">
        <v>230</v>
      </c>
      <c r="B41" s="26">
        <f>B5</f>
        <v>131934200.45826855</v>
      </c>
      <c r="C41" s="26">
        <f t="shared" ref="C41:F41" si="35">C5</f>
        <v>141635569.0676024</v>
      </c>
      <c r="D41" s="26">
        <f t="shared" si="35"/>
        <v>148470087.78488797</v>
      </c>
      <c r="E41" s="26">
        <f t="shared" si="35"/>
        <v>169110270.89939421</v>
      </c>
      <c r="F41" s="26">
        <f t="shared" si="35"/>
        <v>175257873.04092175</v>
      </c>
      <c r="G41" s="26">
        <f>IF(G39&lt;0,G$5*$B$51+$B$52*(1+G39)*G$5,G$5)</f>
        <v>216640907.55309385</v>
      </c>
      <c r="H41" s="26">
        <f t="shared" ref="H41:AB41" si="36">IF(H39&lt;0,H$5*$B$51+$B$52*(1+H39)*H$5,H$5)</f>
        <v>161826115.36060223</v>
      </c>
      <c r="I41" s="26">
        <f t="shared" si="36"/>
        <v>165312088.90925092</v>
      </c>
      <c r="J41" s="26">
        <f t="shared" si="36"/>
        <v>168826587.74008501</v>
      </c>
      <c r="K41" s="26">
        <f t="shared" si="36"/>
        <v>172387246.8058883</v>
      </c>
      <c r="L41" s="26">
        <f t="shared" si="36"/>
        <v>104000544.77171025</v>
      </c>
      <c r="M41" s="26">
        <f t="shared" si="36"/>
        <v>106184626.38792437</v>
      </c>
      <c r="N41" s="26">
        <f t="shared" si="36"/>
        <v>108096265.56847431</v>
      </c>
      <c r="O41" s="26">
        <f t="shared" si="36"/>
        <v>110380806.30290565</v>
      </c>
      <c r="P41" s="26">
        <f t="shared" si="36"/>
        <v>112721462.17051801</v>
      </c>
      <c r="Q41" s="26">
        <f t="shared" si="36"/>
        <v>115119709.42210808</v>
      </c>
      <c r="R41" s="26">
        <f t="shared" si="36"/>
        <v>117575897.18868454</v>
      </c>
      <c r="S41" s="26">
        <f t="shared" si="36"/>
        <v>120088926.93413854</v>
      </c>
      <c r="T41" s="26">
        <f t="shared" si="36"/>
        <v>122662881.10359879</v>
      </c>
      <c r="U41" s="26">
        <f t="shared" si="36"/>
        <v>125298427.54428999</v>
      </c>
      <c r="V41" s="26">
        <f t="shared" si="36"/>
        <v>127995820.93174165</v>
      </c>
      <c r="W41" s="26">
        <f t="shared" si="36"/>
        <v>130760222.21835838</v>
      </c>
      <c r="X41" s="26">
        <f t="shared" si="36"/>
        <v>133593687.11549033</v>
      </c>
      <c r="Y41" s="26">
        <f t="shared" si="36"/>
        <v>136504492.74017003</v>
      </c>
      <c r="Z41" s="26">
        <f t="shared" si="36"/>
        <v>139485523.8313188</v>
      </c>
      <c r="AA41" s="26">
        <f t="shared" si="36"/>
        <v>142521349.9918358</v>
      </c>
      <c r="AB41" s="72">
        <f t="shared" si="36"/>
        <v>145643416.68645394</v>
      </c>
    </row>
    <row r="42" spans="1:29" x14ac:dyDescent="0.25">
      <c r="A42" s="22" t="s">
        <v>232</v>
      </c>
      <c r="B42" s="26">
        <f t="shared" ref="B42:B44" si="37">B6</f>
        <v>70427659.920730844</v>
      </c>
      <c r="C42" s="26">
        <f t="shared" ref="C42:F42" si="38">C6</f>
        <v>36491907.227498114</v>
      </c>
      <c r="D42" s="26">
        <f t="shared" si="38"/>
        <v>21028008.800313663</v>
      </c>
      <c r="E42" s="26">
        <f t="shared" si="38"/>
        <v>14015475.496368678</v>
      </c>
      <c r="F42" s="26">
        <f t="shared" si="38"/>
        <v>2223921.4599220818</v>
      </c>
      <c r="G42" s="26">
        <f>G$6</f>
        <v>109218.28080160927</v>
      </c>
      <c r="H42" s="26">
        <f t="shared" ref="H42:AB42" si="39">H$6</f>
        <v>0</v>
      </c>
      <c r="I42" s="26">
        <f t="shared" si="39"/>
        <v>0</v>
      </c>
      <c r="J42" s="26">
        <f t="shared" si="39"/>
        <v>0</v>
      </c>
      <c r="K42" s="26">
        <f t="shared" si="39"/>
        <v>0</v>
      </c>
      <c r="L42" s="26">
        <f t="shared" si="39"/>
        <v>0</v>
      </c>
      <c r="M42" s="26">
        <f t="shared" si="39"/>
        <v>0</v>
      </c>
      <c r="N42" s="26">
        <f t="shared" si="39"/>
        <v>0</v>
      </c>
      <c r="O42" s="26">
        <f t="shared" si="39"/>
        <v>0</v>
      </c>
      <c r="P42" s="26">
        <f t="shared" si="39"/>
        <v>0</v>
      </c>
      <c r="Q42" s="26">
        <f t="shared" si="39"/>
        <v>0</v>
      </c>
      <c r="R42" s="26">
        <f t="shared" si="39"/>
        <v>0</v>
      </c>
      <c r="S42" s="26">
        <f t="shared" si="39"/>
        <v>0</v>
      </c>
      <c r="T42" s="26">
        <f t="shared" si="39"/>
        <v>0</v>
      </c>
      <c r="U42" s="26">
        <f t="shared" si="39"/>
        <v>0</v>
      </c>
      <c r="V42" s="26">
        <f t="shared" si="39"/>
        <v>0</v>
      </c>
      <c r="W42" s="26">
        <f t="shared" si="39"/>
        <v>0</v>
      </c>
      <c r="X42" s="26">
        <f t="shared" si="39"/>
        <v>0</v>
      </c>
      <c r="Y42" s="26">
        <f t="shared" si="39"/>
        <v>0</v>
      </c>
      <c r="Z42" s="26">
        <f t="shared" si="39"/>
        <v>0</v>
      </c>
      <c r="AA42" s="26">
        <f t="shared" si="39"/>
        <v>0</v>
      </c>
      <c r="AB42" s="72">
        <f t="shared" si="39"/>
        <v>0</v>
      </c>
    </row>
    <row r="43" spans="1:29" x14ac:dyDescent="0.25">
      <c r="A43" s="22" t="s">
        <v>283</v>
      </c>
      <c r="B43" s="26">
        <f t="shared" si="37"/>
        <v>12230000</v>
      </c>
      <c r="C43" s="26">
        <f t="shared" ref="C43:F43" si="40">C7</f>
        <v>15508249.999999998</v>
      </c>
      <c r="D43" s="26">
        <f t="shared" si="40"/>
        <v>20624399.125</v>
      </c>
      <c r="E43" s="26">
        <f t="shared" si="40"/>
        <v>14947888.009374999</v>
      </c>
      <c r="F43" s="26">
        <f t="shared" si="40"/>
        <v>11810797.929687498</v>
      </c>
      <c r="G43" s="26">
        <f>G$7*$B$53*(1+G39)</f>
        <v>14434061.792514535</v>
      </c>
      <c r="H43" s="26">
        <f t="shared" ref="H43:AB43" si="41">H$7*$B$53*(1+H39)</f>
        <v>14704929.896467544</v>
      </c>
      <c r="I43" s="26">
        <f t="shared" si="41"/>
        <v>14969555.064157268</v>
      </c>
      <c r="J43" s="26">
        <f t="shared" si="41"/>
        <v>15230007.245368375</v>
      </c>
      <c r="K43" s="26">
        <f t="shared" si="41"/>
        <v>15489296.246925227</v>
      </c>
      <c r="L43" s="26">
        <f t="shared" si="41"/>
        <v>15749708.278243441</v>
      </c>
      <c r="M43" s="26">
        <f t="shared" si="41"/>
        <v>16013909.611996586</v>
      </c>
      <c r="N43" s="26">
        <f t="shared" si="41"/>
        <v>16283982.012563795</v>
      </c>
      <c r="O43" s="26">
        <f t="shared" si="41"/>
        <v>16560546.967508182</v>
      </c>
      <c r="P43" s="26">
        <f t="shared" si="41"/>
        <v>16843714.166835722</v>
      </c>
      <c r="Q43" s="26">
        <f t="shared" si="41"/>
        <v>17133671.587035958</v>
      </c>
      <c r="R43" s="26">
        <f t="shared" si="41"/>
        <v>17430248.280970994</v>
      </c>
      <c r="S43" s="26">
        <f t="shared" si="41"/>
        <v>17732814.073301733</v>
      </c>
      <c r="T43" s="26">
        <f t="shared" si="41"/>
        <v>18042350.068734232</v>
      </c>
      <c r="U43" s="26">
        <f t="shared" si="41"/>
        <v>18358763.351807866</v>
      </c>
      <c r="V43" s="26">
        <f t="shared" si="41"/>
        <v>18681824.400357246</v>
      </c>
      <c r="W43" s="26">
        <f t="shared" si="41"/>
        <v>19012828.607322529</v>
      </c>
      <c r="X43" s="26">
        <f t="shared" si="41"/>
        <v>19352093.418084219</v>
      </c>
      <c r="Y43" s="26">
        <f t="shared" si="41"/>
        <v>19701871.627061628</v>
      </c>
      <c r="Z43" s="26">
        <f t="shared" si="41"/>
        <v>20059599.3759415</v>
      </c>
      <c r="AA43" s="26">
        <f t="shared" si="41"/>
        <v>20420106.762378611</v>
      </c>
      <c r="AB43" s="26">
        <f t="shared" si="41"/>
        <v>20792858.407819066</v>
      </c>
    </row>
    <row r="44" spans="1:29" x14ac:dyDescent="0.25">
      <c r="A44" s="22" t="s">
        <v>329</v>
      </c>
      <c r="B44" s="26">
        <f t="shared" si="37"/>
        <v>27956418</v>
      </c>
      <c r="C44" s="26">
        <f t="shared" ref="C44:F44" si="42">C8</f>
        <v>28840927.249999996</v>
      </c>
      <c r="D44" s="26">
        <f t="shared" si="42"/>
        <v>30140571.643749997</v>
      </c>
      <c r="E44" s="26">
        <f t="shared" si="42"/>
        <v>30660737.068312183</v>
      </c>
      <c r="F44" s="26">
        <f t="shared" si="42"/>
        <v>31837275.204296868</v>
      </c>
      <c r="G44" s="26">
        <f>IF(G39&lt;0,G$8*$B$54+$B$55*(1+G39)*G$8,G$8)</f>
        <v>32504949.547795653</v>
      </c>
      <c r="H44" s="26">
        <f t="shared" ref="H44:AB44" si="43">IF(H39&lt;0,H$8*$B$54+$B$55*(1+H39)*H$8,H$8)</f>
        <v>33217207.14091609</v>
      </c>
      <c r="I44" s="26">
        <f t="shared" si="43"/>
        <v>33932754.84590295</v>
      </c>
      <c r="J44" s="26">
        <f t="shared" si="43"/>
        <v>34654157.787573911</v>
      </c>
      <c r="K44" s="26">
        <f t="shared" si="43"/>
        <v>35385035.80119621</v>
      </c>
      <c r="L44" s="26">
        <f t="shared" si="43"/>
        <v>36128208.201195627</v>
      </c>
      <c r="M44" s="26">
        <f t="shared" si="43"/>
        <v>36886924.951499164</v>
      </c>
      <c r="N44" s="26">
        <f t="shared" si="43"/>
        <v>37663790.965584777</v>
      </c>
      <c r="O44" s="26">
        <f t="shared" si="43"/>
        <v>38459789.460273564</v>
      </c>
      <c r="P44" s="26">
        <f t="shared" si="43"/>
        <v>39275340.051744059</v>
      </c>
      <c r="Q44" s="26">
        <f t="shared" si="43"/>
        <v>40110957.107455015</v>
      </c>
      <c r="R44" s="26">
        <f t="shared" si="43"/>
        <v>40966762.274507351</v>
      </c>
      <c r="S44" s="26">
        <f t="shared" si="43"/>
        <v>41842372.791904166</v>
      </c>
      <c r="T44" s="26">
        <f t="shared" si="43"/>
        <v>42739211.098794028</v>
      </c>
      <c r="U44" s="26">
        <f t="shared" si="43"/>
        <v>43657509.892006308</v>
      </c>
      <c r="V44" s="26">
        <f t="shared" si="43"/>
        <v>44597357.907686129</v>
      </c>
      <c r="W44" s="26">
        <f t="shared" si="43"/>
        <v>45560553.367368057</v>
      </c>
      <c r="X44" s="26">
        <f t="shared" si="43"/>
        <v>46547812.538928419</v>
      </c>
      <c r="Y44" s="26">
        <f t="shared" si="43"/>
        <v>47562019.403641388</v>
      </c>
      <c r="Z44" s="26">
        <f t="shared" si="43"/>
        <v>48600694.803651519</v>
      </c>
      <c r="AA44" s="26">
        <f t="shared" si="43"/>
        <v>49658462.35293968</v>
      </c>
      <c r="AB44" s="72">
        <f t="shared" si="43"/>
        <v>50746278.539265037</v>
      </c>
    </row>
    <row r="45" spans="1:29" ht="15.75" thickBot="1" x14ac:dyDescent="0.3">
      <c r="A45" s="27" t="s">
        <v>255</v>
      </c>
      <c r="B45" s="28">
        <f t="shared" ref="B45:AB45" si="44">B$4-B40</f>
        <v>0</v>
      </c>
      <c r="C45" s="28">
        <f t="shared" si="44"/>
        <v>0</v>
      </c>
      <c r="D45" s="28">
        <f t="shared" si="44"/>
        <v>0</v>
      </c>
      <c r="E45" s="28">
        <f t="shared" si="44"/>
        <v>0</v>
      </c>
      <c r="F45" s="28">
        <f t="shared" si="44"/>
        <v>0</v>
      </c>
      <c r="G45" s="28">
        <f t="shared" si="44"/>
        <v>2618838.1822676361</v>
      </c>
      <c r="H45" s="28">
        <f t="shared" si="44"/>
        <v>2801415.8575072587</v>
      </c>
      <c r="I45" s="28">
        <f t="shared" si="44"/>
        <v>3649011.1425692737</v>
      </c>
      <c r="J45" s="28">
        <f t="shared" si="44"/>
        <v>4599242.4379001558</v>
      </c>
      <c r="K45" s="28">
        <f t="shared" si="44"/>
        <v>5631166.2371908426</v>
      </c>
      <c r="L45" s="28">
        <f t="shared" si="44"/>
        <v>4747715.8127818704</v>
      </c>
      <c r="M45" s="28">
        <f t="shared" si="44"/>
        <v>5556370.5391092896</v>
      </c>
      <c r="N45" s="28">
        <f t="shared" si="44"/>
        <v>6377616.5251082182</v>
      </c>
      <c r="O45" s="28">
        <f t="shared" si="44"/>
        <v>7231053.7178369462</v>
      </c>
      <c r="P45" s="28">
        <f t="shared" si="44"/>
        <v>8107484.9706396163</v>
      </c>
      <c r="Q45" s="28">
        <f t="shared" si="44"/>
        <v>9007363.2771318257</v>
      </c>
      <c r="R45" s="28">
        <f t="shared" si="44"/>
        <v>9933086.1844112575</v>
      </c>
      <c r="S45" s="28">
        <f t="shared" si="44"/>
        <v>10889529.977444082</v>
      </c>
      <c r="T45" s="28">
        <f t="shared" si="44"/>
        <v>11873042.600081146</v>
      </c>
      <c r="U45" s="28">
        <f t="shared" si="44"/>
        <v>12885721.204884231</v>
      </c>
      <c r="V45" s="28">
        <f t="shared" si="44"/>
        <v>13930429.303028107</v>
      </c>
      <c r="W45" s="28">
        <f t="shared" si="44"/>
        <v>15001964.163334459</v>
      </c>
      <c r="X45" s="28">
        <f t="shared" si="44"/>
        <v>16100364.492789984</v>
      </c>
      <c r="Y45" s="28">
        <f t="shared" si="44"/>
        <v>17215422.733552277</v>
      </c>
      <c r="Z45" s="28">
        <f t="shared" si="44"/>
        <v>18362583.656124085</v>
      </c>
      <c r="AA45" s="28">
        <f t="shared" si="44"/>
        <v>19571192.601557702</v>
      </c>
      <c r="AB45" s="73">
        <f t="shared" si="44"/>
        <v>20792835.86789152</v>
      </c>
      <c r="AC45" s="2">
        <f>SUM(G45:AB45)</f>
        <v>226883451.48514178</v>
      </c>
    </row>
    <row r="46" spans="1:29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</row>
    <row r="47" spans="1:29" x14ac:dyDescent="0.25"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</row>
    <row r="50" spans="1:2" x14ac:dyDescent="0.25">
      <c r="A50" t="s">
        <v>305</v>
      </c>
      <c r="B50" t="s">
        <v>335</v>
      </c>
    </row>
    <row r="51" spans="1:2" x14ac:dyDescent="0.25">
      <c r="A51" s="120" t="s">
        <v>306</v>
      </c>
      <c r="B51" s="13">
        <v>0.5</v>
      </c>
    </row>
    <row r="52" spans="1:2" x14ac:dyDescent="0.25">
      <c r="A52" s="121" t="s">
        <v>336</v>
      </c>
      <c r="B52" s="13">
        <f>1-B51</f>
        <v>0.5</v>
      </c>
    </row>
    <row r="53" spans="1:2" x14ac:dyDescent="0.25">
      <c r="A53" s="121" t="s">
        <v>283</v>
      </c>
      <c r="B53" s="13">
        <v>1</v>
      </c>
    </row>
    <row r="54" spans="1:2" x14ac:dyDescent="0.25">
      <c r="A54" s="121" t="s">
        <v>330</v>
      </c>
      <c r="B54" s="13">
        <v>0.5</v>
      </c>
    </row>
    <row r="55" spans="1:2" x14ac:dyDescent="0.25">
      <c r="A55" s="121" t="s">
        <v>331</v>
      </c>
      <c r="B55" s="13">
        <f>1-B54</f>
        <v>0.5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4"/>
  <sheetViews>
    <sheetView workbookViewId="0">
      <selection activeCell="T42" sqref="T41:W42"/>
    </sheetView>
  </sheetViews>
  <sheetFormatPr defaultRowHeight="15" x14ac:dyDescent="0.25"/>
  <cols>
    <col min="1" max="1" width="30.85546875" bestFit="1" customWidth="1"/>
    <col min="2" max="2" width="14.5703125" bestFit="1" customWidth="1"/>
    <col min="3" max="3" width="35.7109375" bestFit="1" customWidth="1"/>
    <col min="4" max="7" width="11.7109375" bestFit="1" customWidth="1"/>
    <col min="8" max="8" width="10.7109375" bestFit="1" customWidth="1"/>
    <col min="9" max="11" width="10.5703125" bestFit="1" customWidth="1"/>
    <col min="12" max="12" width="12.85546875" bestFit="1" customWidth="1"/>
    <col min="13" max="20" width="10.5703125" bestFit="1" customWidth="1"/>
    <col min="21" max="21" width="12.28515625" bestFit="1" customWidth="1"/>
    <col min="22" max="30" width="10.5703125" bestFit="1" customWidth="1"/>
  </cols>
  <sheetData>
    <row r="1" spans="1:30" ht="15.75" thickBot="1" x14ac:dyDescent="0.3"/>
    <row r="2" spans="1:30" x14ac:dyDescent="0.25">
      <c r="A2" s="99" t="s">
        <v>309</v>
      </c>
      <c r="B2" s="100" t="s">
        <v>256</v>
      </c>
      <c r="C2" s="100" t="s">
        <v>257</v>
      </c>
      <c r="D2" s="100">
        <v>2024</v>
      </c>
      <c r="E2" s="100">
        <v>2025</v>
      </c>
      <c r="F2" s="100">
        <v>2026</v>
      </c>
      <c r="G2" s="100">
        <v>2027</v>
      </c>
      <c r="H2" s="100">
        <v>2028</v>
      </c>
      <c r="I2" s="100">
        <v>2029</v>
      </c>
      <c r="J2" s="100">
        <v>2030</v>
      </c>
      <c r="K2" s="100">
        <v>2031</v>
      </c>
      <c r="L2" s="100">
        <v>2032</v>
      </c>
      <c r="M2" s="100">
        <v>2033</v>
      </c>
      <c r="N2" s="100">
        <v>2034</v>
      </c>
      <c r="O2" s="100">
        <v>2035</v>
      </c>
      <c r="P2" s="100">
        <v>2036</v>
      </c>
      <c r="Q2" s="100">
        <v>2037</v>
      </c>
      <c r="R2" s="100">
        <v>2038</v>
      </c>
      <c r="S2" s="100">
        <v>2039</v>
      </c>
      <c r="T2" s="100">
        <v>2040</v>
      </c>
      <c r="U2" s="100">
        <v>2041</v>
      </c>
      <c r="V2" s="100">
        <v>2042</v>
      </c>
      <c r="W2" s="100">
        <v>2043</v>
      </c>
      <c r="X2" s="100">
        <v>2044</v>
      </c>
      <c r="Y2" s="100">
        <v>2045</v>
      </c>
      <c r="Z2" s="100">
        <v>2046</v>
      </c>
      <c r="AA2" s="100">
        <v>2047</v>
      </c>
      <c r="AB2" s="100">
        <v>2048</v>
      </c>
      <c r="AC2" s="100">
        <v>2049</v>
      </c>
      <c r="AD2" s="101">
        <v>2050</v>
      </c>
    </row>
    <row r="3" spans="1:30" x14ac:dyDescent="0.25">
      <c r="A3" s="90" t="s">
        <v>288</v>
      </c>
      <c r="B3" s="65" t="s">
        <v>258</v>
      </c>
      <c r="C3" s="64" t="s">
        <v>284</v>
      </c>
      <c r="D3" s="66">
        <f>'Customer Count Cadmus'!C10</f>
        <v>822682.64797970792</v>
      </c>
      <c r="E3" s="66">
        <f>'Customer Count Cadmus'!D10</f>
        <v>819833.35912935459</v>
      </c>
      <c r="F3" s="66">
        <f>'Customer Count Cadmus'!E10</f>
        <v>812394.21606502298</v>
      </c>
      <c r="G3" s="66">
        <f>'Customer Count Cadmus'!F10</f>
        <v>799702.06301905762</v>
      </c>
      <c r="H3" s="66">
        <f>'Customer Count Cadmus'!G10</f>
        <v>781409.6012958202</v>
      </c>
      <c r="I3" s="66">
        <f>'Customer Count Cadmus'!H10</f>
        <v>757357.93311213772</v>
      </c>
      <c r="J3" s="66">
        <f>'Customer Count Cadmus'!I10</f>
        <v>727825.87860702863</v>
      </c>
      <c r="K3" s="66">
        <f>'Customer Count Cadmus'!J10</f>
        <v>693591.00194136414</v>
      </c>
      <c r="L3" s="66">
        <f>'Customer Count Cadmus'!K10</f>
        <v>655715.33441811358</v>
      </c>
      <c r="M3" s="66">
        <f>'Customer Count Cadmus'!L10</f>
        <v>615322.08527746424</v>
      </c>
      <c r="N3" s="66">
        <f>'Customer Count Cadmus'!M10</f>
        <v>573425.5046084132</v>
      </c>
      <c r="O3" s="66">
        <f>'Customer Count Cadmus'!N10</f>
        <v>530813.93248481036</v>
      </c>
      <c r="P3" s="66">
        <f>'Customer Count Cadmus'!O10</f>
        <v>488184.27820952871</v>
      </c>
      <c r="Q3" s="66">
        <f>'Customer Count Cadmus'!P10</f>
        <v>445533.4233677361</v>
      </c>
      <c r="R3" s="66">
        <f>'Customer Count Cadmus'!Q10</f>
        <v>413497.68819661264</v>
      </c>
      <c r="S3" s="66">
        <f>'Customer Count Cadmus'!R10</f>
        <v>385309.35353257938</v>
      </c>
      <c r="T3" s="66">
        <f>'Customer Count Cadmus'!S10</f>
        <v>361637.18481630483</v>
      </c>
      <c r="U3" s="66">
        <f>'Customer Count Cadmus'!T10</f>
        <v>342934.81092936196</v>
      </c>
      <c r="V3" s="66">
        <f>'Customer Count Cadmus'!U10</f>
        <v>329291.19568123936</v>
      </c>
      <c r="W3" s="66">
        <f>'Customer Count Cadmus'!V10</f>
        <v>320422.20557572739</v>
      </c>
      <c r="X3" s="66">
        <f>'Customer Count Cadmus'!W10</f>
        <v>316293.01734376955</v>
      </c>
      <c r="Y3" s="66">
        <f>'Customer Count Cadmus'!X8</f>
        <v>315227.71643570857</v>
      </c>
      <c r="Z3" s="66">
        <f>'Customer Count Cadmus'!Y10</f>
        <v>321268.68092671479</v>
      </c>
      <c r="AA3" s="66">
        <f>'Customer Count Cadmus'!Z10</f>
        <v>323721.89598637004</v>
      </c>
      <c r="AB3" s="66">
        <f>'Customer Count Cadmus'!AA10</f>
        <v>326022.05988257006</v>
      </c>
      <c r="AC3" s="66">
        <f>'Customer Count Cadmus'!AB10</f>
        <v>327890.36427815794</v>
      </c>
      <c r="AD3" s="91">
        <f>'Customer Count Cadmus'!AC10</f>
        <v>327894.90811548778</v>
      </c>
    </row>
    <row r="4" spans="1:30" x14ac:dyDescent="0.25">
      <c r="A4" s="90" t="s">
        <v>288</v>
      </c>
      <c r="B4" s="65" t="s">
        <v>258</v>
      </c>
      <c r="C4" s="64" t="s">
        <v>285</v>
      </c>
      <c r="D4" s="67">
        <f>'Customer Count Cadmus'!C$14</f>
        <v>58064.450920371244</v>
      </c>
      <c r="E4" s="67">
        <f>'Customer Count Cadmus'!D$14</f>
        <v>58060.884053849819</v>
      </c>
      <c r="F4" s="67">
        <f>'Customer Count Cadmus'!E$14</f>
        <v>57941.850021313949</v>
      </c>
      <c r="G4" s="67">
        <f>'Customer Count Cadmus'!F$14</f>
        <v>57726.889025253717</v>
      </c>
      <c r="H4" s="67">
        <f>'Customer Count Cadmus'!G$14</f>
        <v>57401.037864013852</v>
      </c>
      <c r="I4" s="67">
        <f>'Customer Count Cadmus'!H$14</f>
        <v>56930.924533321675</v>
      </c>
      <c r="J4" s="67">
        <f>'Customer Count Cadmus'!I$14</f>
        <v>56277.2543684876</v>
      </c>
      <c r="K4" s="67">
        <f>'Customer Count Cadmus'!J$14</f>
        <v>55442.472651884484</v>
      </c>
      <c r="L4" s="67">
        <f>'Customer Count Cadmus'!K$14</f>
        <v>54429.607959447792</v>
      </c>
      <c r="M4" s="67">
        <f>'Customer Count Cadmus'!L$14</f>
        <v>53284.213746237197</v>
      </c>
      <c r="N4" s="67">
        <f>'Customer Count Cadmus'!M$14</f>
        <v>52028.498589122151</v>
      </c>
      <c r="O4" s="67">
        <f>'Customer Count Cadmus'!N$14</f>
        <v>50685.877549686913</v>
      </c>
      <c r="P4" s="67">
        <f>'Customer Count Cadmus'!O$14</f>
        <v>49289.628935485307</v>
      </c>
      <c r="Q4" s="67">
        <f>'Customer Count Cadmus'!P$14</f>
        <v>47861.808874681934</v>
      </c>
      <c r="R4" s="67">
        <f>'Customer Count Cadmus'!Q$14</f>
        <v>46432.727447223187</v>
      </c>
      <c r="S4" s="67">
        <f>'Customer Count Cadmus'!R$14</f>
        <v>45003.320424122576</v>
      </c>
      <c r="T4" s="67">
        <f>'Customer Count Cadmus'!S$14</f>
        <v>43593.504062411404</v>
      </c>
      <c r="U4" s="67">
        <f>'Customer Count Cadmus'!T$14</f>
        <v>42202.574485668993</v>
      </c>
      <c r="V4" s="67">
        <f>'Customer Count Cadmus'!U$14</f>
        <v>40823.123737719638</v>
      </c>
      <c r="W4" s="67">
        <f>'Customer Count Cadmus'!V$14</f>
        <v>39455.142267417628</v>
      </c>
      <c r="X4" s="67">
        <f>'Customer Count Cadmus'!W$14</f>
        <v>38105.606276700215</v>
      </c>
      <c r="Y4" s="67">
        <f>'Customer Count Cadmus'!X$14</f>
        <v>36780.158483981002</v>
      </c>
      <c r="Z4" s="67">
        <f>'Customer Count Cadmus'!Y$14</f>
        <v>35473.81170606357</v>
      </c>
      <c r="AA4" s="67">
        <f>'Customer Count Cadmus'!Z$14</f>
        <v>34229.550456530822</v>
      </c>
      <c r="AB4" s="67">
        <f>'Customer Count Cadmus'!AA$14</f>
        <v>33039.999914355329</v>
      </c>
      <c r="AC4" s="67">
        <f>'Customer Count Cadmus'!AB$14</f>
        <v>31910.074463931782</v>
      </c>
      <c r="AD4" s="92">
        <f>'Customer Count Cadmus'!AC$14</f>
        <v>30855.297785924118</v>
      </c>
    </row>
    <row r="5" spans="1:30" x14ac:dyDescent="0.25">
      <c r="A5" s="90" t="s">
        <v>288</v>
      </c>
      <c r="B5" s="65" t="s">
        <v>258</v>
      </c>
      <c r="C5" s="64" t="s">
        <v>286</v>
      </c>
      <c r="D5" s="67">
        <f>'Customer Count Cadmus'!C$15</f>
        <v>2212.65</v>
      </c>
      <c r="E5" s="67">
        <f>'Customer Count Cadmus'!D$15</f>
        <v>2173.64</v>
      </c>
      <c r="F5" s="67">
        <f>'Customer Count Cadmus'!E$15</f>
        <v>2134</v>
      </c>
      <c r="G5" s="67">
        <f>'Customer Count Cadmus'!F$15</f>
        <v>2095.6800000000003</v>
      </c>
      <c r="H5" s="67">
        <f>'Customer Count Cadmus'!G$15</f>
        <v>2036.04</v>
      </c>
      <c r="I5" s="67">
        <f>'Customer Count Cadmus'!H$15</f>
        <v>1998.5700000000002</v>
      </c>
      <c r="J5" s="67">
        <f>'Customer Count Cadmus'!I$15</f>
        <v>1961.44</v>
      </c>
      <c r="K5" s="67">
        <f>'Customer Count Cadmus'!J$15</f>
        <v>1923.7400000000002</v>
      </c>
      <c r="L5" s="67">
        <f>'Customer Count Cadmus'!K$15</f>
        <v>1887.3</v>
      </c>
      <c r="M5" s="67">
        <f>'Customer Count Cadmus'!L$15</f>
        <v>1851.2</v>
      </c>
      <c r="N5" s="67">
        <f>'Customer Count Cadmus'!M$15</f>
        <v>1815.44</v>
      </c>
      <c r="O5" s="67">
        <f>'Customer Count Cadmus'!N$15</f>
        <v>1780.02</v>
      </c>
      <c r="P5" s="67">
        <f>'Customer Count Cadmus'!O$15</f>
        <v>1744.08</v>
      </c>
      <c r="Q5" s="67">
        <f>'Customer Count Cadmus'!P$15</f>
        <v>1709.35</v>
      </c>
      <c r="R5" s="67">
        <f>'Customer Count Cadmus'!Q$15</f>
        <v>1674.96</v>
      </c>
      <c r="S5" s="67">
        <f>'Customer Count Cadmus'!R$15</f>
        <v>1640.9099999999999</v>
      </c>
      <c r="T5" s="67">
        <f>'Customer Count Cadmus'!S$15</f>
        <v>1607.1999999999998</v>
      </c>
      <c r="U5" s="67">
        <f>'Customer Count Cadmus'!T$15</f>
        <v>1573.02</v>
      </c>
      <c r="V5" s="67">
        <f>'Customer Count Cadmus'!U$15</f>
        <v>1540</v>
      </c>
      <c r="W5" s="67">
        <f>'Customer Count Cadmus'!V$15</f>
        <v>1507.3200000000002</v>
      </c>
      <c r="X5" s="67">
        <f>'Customer Count Cadmus'!W$15</f>
        <v>1456.0700000000002</v>
      </c>
      <c r="Y5" s="67">
        <f>'Customer Count Cadmus'!X$15</f>
        <v>1424.24</v>
      </c>
      <c r="Z5" s="67">
        <f>'Customer Count Cadmus'!Y$15</f>
        <v>1392</v>
      </c>
      <c r="AA5" s="67">
        <f>'Customer Count Cadmus'!Z$15</f>
        <v>1360.86</v>
      </c>
      <c r="AB5" s="67">
        <f>'Customer Count Cadmus'!AA$15</f>
        <v>1330.06</v>
      </c>
      <c r="AC5" s="67">
        <f>'Customer Count Cadmus'!AB$15</f>
        <v>1299.5999999999999</v>
      </c>
      <c r="AD5" s="92">
        <f>'Customer Count Cadmus'!AC$15</f>
        <v>1269.48</v>
      </c>
    </row>
    <row r="6" spans="1:30" ht="15.75" thickBot="1" x14ac:dyDescent="0.3">
      <c r="A6" s="103" t="s">
        <v>333</v>
      </c>
      <c r="B6" s="104"/>
      <c r="C6" s="104"/>
      <c r="D6" s="105">
        <f>SUM(D3:D5)</f>
        <v>882959.74890007917</v>
      </c>
      <c r="E6" s="105">
        <f t="shared" ref="E6:AD6" si="0">SUM(E3:E5)</f>
        <v>880067.88318320445</v>
      </c>
      <c r="F6" s="105">
        <f t="shared" si="0"/>
        <v>872470.06608633697</v>
      </c>
      <c r="G6" s="105">
        <f t="shared" si="0"/>
        <v>859524.63204431138</v>
      </c>
      <c r="H6" s="105">
        <f t="shared" si="0"/>
        <v>840846.67915983405</v>
      </c>
      <c r="I6" s="105">
        <f t="shared" si="0"/>
        <v>816287.42764545931</v>
      </c>
      <c r="J6" s="105">
        <f t="shared" si="0"/>
        <v>786064.5729755162</v>
      </c>
      <c r="K6" s="105">
        <f t="shared" si="0"/>
        <v>750957.21459324867</v>
      </c>
      <c r="L6" s="105">
        <f t="shared" si="0"/>
        <v>712032.2423775614</v>
      </c>
      <c r="M6" s="105">
        <f t="shared" si="0"/>
        <v>670457.49902370141</v>
      </c>
      <c r="N6" s="105">
        <f t="shared" si="0"/>
        <v>627269.44319753535</v>
      </c>
      <c r="O6" s="105">
        <f t="shared" si="0"/>
        <v>583279.83003449731</v>
      </c>
      <c r="P6" s="105">
        <f t="shared" si="0"/>
        <v>539217.98714501399</v>
      </c>
      <c r="Q6" s="105">
        <f t="shared" si="0"/>
        <v>495104.58224241802</v>
      </c>
      <c r="R6" s="105">
        <f t="shared" si="0"/>
        <v>461605.37564383587</v>
      </c>
      <c r="S6" s="105">
        <f t="shared" si="0"/>
        <v>431953.58395670191</v>
      </c>
      <c r="T6" s="105">
        <f t="shared" si="0"/>
        <v>406837.88887871621</v>
      </c>
      <c r="U6" s="105">
        <f t="shared" si="0"/>
        <v>386710.40541503095</v>
      </c>
      <c r="V6" s="105">
        <f t="shared" si="0"/>
        <v>371654.31941895897</v>
      </c>
      <c r="W6" s="105">
        <f t="shared" si="0"/>
        <v>361384.66784314503</v>
      </c>
      <c r="X6" s="105">
        <f t="shared" si="0"/>
        <v>355854.69362046977</v>
      </c>
      <c r="Y6" s="105">
        <f t="shared" si="0"/>
        <v>353432.11491968954</v>
      </c>
      <c r="Z6" s="105">
        <f t="shared" si="0"/>
        <v>358134.49263277836</v>
      </c>
      <c r="AA6" s="105">
        <f t="shared" si="0"/>
        <v>359312.30644290085</v>
      </c>
      <c r="AB6" s="105">
        <f t="shared" si="0"/>
        <v>360392.1197969254</v>
      </c>
      <c r="AC6" s="105">
        <f t="shared" si="0"/>
        <v>361100.0387420897</v>
      </c>
      <c r="AD6" s="106">
        <f t="shared" si="0"/>
        <v>360019.68590141187</v>
      </c>
    </row>
    <row r="7" spans="1:30" s="102" customFormat="1" x14ac:dyDescent="0.25">
      <c r="A7" s="107" t="s">
        <v>303</v>
      </c>
      <c r="B7" s="108"/>
      <c r="C7" s="108"/>
      <c r="D7" s="109">
        <f>(D6-D$39)/D$39</f>
        <v>-9.4603849481084377E-3</v>
      </c>
      <c r="E7" s="109">
        <f>(E6-E$39)/E$39</f>
        <v>-2.3111744972794147E-2</v>
      </c>
      <c r="F7" s="109">
        <f>(F6-F$39)/F$39</f>
        <v>-4.1423657117468114E-2</v>
      </c>
      <c r="G7" s="109">
        <f>(G6-G$39)/G$39</f>
        <v>-6.5093549191516872E-2</v>
      </c>
      <c r="H7" s="109">
        <f>(H6-H$39)/H$39</f>
        <v>-9.4602882444529093E-2</v>
      </c>
      <c r="I7" s="109">
        <f>(I6-I$39)/I$39</f>
        <v>-0.12988137866789823</v>
      </c>
      <c r="J7" s="109">
        <f>(J6-J$39)/J$39</f>
        <v>-0.17040907242993331</v>
      </c>
      <c r="K7" s="109">
        <f>(K6-K$39)/K$39</f>
        <v>-0.21523976129816211</v>
      </c>
      <c r="L7" s="109">
        <f>(L6-L$39)/L$39</f>
        <v>-0.26313459521016597</v>
      </c>
      <c r="M7" s="109">
        <f>(M6-M$39)/M$39</f>
        <v>-0.31278980538705675</v>
      </c>
      <c r="N7" s="109">
        <f>(N6-N$39)/N$39</f>
        <v>-0.36312003817857941</v>
      </c>
      <c r="O7" s="109">
        <f>(O6-O$39)/O$39</f>
        <v>-0.41326729690216396</v>
      </c>
      <c r="P7" s="109">
        <f>(P6-P$39)/P$39</f>
        <v>-0.46252258866182039</v>
      </c>
      <c r="Q7" s="109">
        <f>(Q6-Q$39)/Q$39</f>
        <v>-0.51089663453461465</v>
      </c>
      <c r="R7" s="109">
        <f>(R6-R$39)/R$39</f>
        <v>-0.54799948464071069</v>
      </c>
      <c r="S7" s="109">
        <f>(S6-S$39)/S$39</f>
        <v>-0.58069845578037638</v>
      </c>
      <c r="T7" s="109">
        <f>(T6-T$39)/T$39</f>
        <v>-0.60847115016891262</v>
      </c>
      <c r="U7" s="109">
        <f>(U6-U$39)/U$39</f>
        <v>-0.63103355966702235</v>
      </c>
      <c r="V7" s="109">
        <f>(V6-V$39)/V$39</f>
        <v>-0.64841053950219052</v>
      </c>
      <c r="W7" s="109">
        <f>(W6-W$39)/W$39</f>
        <v>-0.66100793335767483</v>
      </c>
      <c r="X7" s="109">
        <f>(X6-X$39)/X$39</f>
        <v>-0.66899154572633368</v>
      </c>
      <c r="Y7" s="109">
        <f>(Y6-Y$39)/Y$39</f>
        <v>-0.67397380965389897</v>
      </c>
      <c r="Z7" s="109">
        <f>(Z6-Z$39)/Z$39</f>
        <v>-0.67233911635893351</v>
      </c>
      <c r="AA7" s="109">
        <f>(AA6-AA$39)/AA$39</f>
        <v>-0.67388909876377601</v>
      </c>
      <c r="AB7" s="109">
        <f>(AB6-AB$39)/AB$39</f>
        <v>-0.67546307163095864</v>
      </c>
      <c r="AC7" s="109">
        <f>(AC6-AC$39)/AC$39</f>
        <v>-0.67729636876496424</v>
      </c>
      <c r="AD7" s="110">
        <f>(AD6-AD$39)/AD$39</f>
        <v>-0.68062853076037444</v>
      </c>
    </row>
    <row r="8" spans="1:30" s="89" customFormat="1" ht="15.75" thickBot="1" x14ac:dyDescent="0.3">
      <c r="A8" s="95" t="s">
        <v>304</v>
      </c>
      <c r="B8" s="96"/>
      <c r="C8" s="96"/>
      <c r="D8" s="97"/>
      <c r="E8" s="97">
        <f>(E6-$D6)/$D6</f>
        <v>-3.2751954100706986E-3</v>
      </c>
      <c r="F8" s="97">
        <f>(F6-$D6)/$D6</f>
        <v>-1.1880137035475748E-2</v>
      </c>
      <c r="G8" s="97">
        <f>(G6-$D6)/$D6</f>
        <v>-2.6541546072696279E-2</v>
      </c>
      <c r="H8" s="97">
        <f>(H6-$D6)/$D6</f>
        <v>-4.7695344881469648E-2</v>
      </c>
      <c r="I8" s="97">
        <f>(I6-$D6)/$D6</f>
        <v>-7.5510034673352808E-2</v>
      </c>
      <c r="J8" s="97">
        <f>(J6-$D6)/$D6</f>
        <v>-0.10973906346837128</v>
      </c>
      <c r="K8" s="97">
        <f>(K6-$D6)/$D6</f>
        <v>-0.14950005871872271</v>
      </c>
      <c r="L8" s="97">
        <f>(L6-$D6)/$D6</f>
        <v>-0.19358470953567886</v>
      </c>
      <c r="M8" s="97">
        <f>(M6-$D$39)/$D$39</f>
        <v>-0.24785392106617282</v>
      </c>
      <c r="N8" s="97">
        <f>(N6-$D$39)/$D$39</f>
        <v>-0.29630401207675561</v>
      </c>
      <c r="O8" s="97">
        <f>(O6-$D$39)/$D$39</f>
        <v>-0.34565332221583911</v>
      </c>
      <c r="P8" s="97">
        <f>(P6-$D$39)/$D$39</f>
        <v>-0.39508366255535649</v>
      </c>
      <c r="Q8" s="97">
        <f>(Q6-$D$39)/$D$39</f>
        <v>-0.44457184722660426</v>
      </c>
      <c r="R8" s="97">
        <f>(R6-$D$39)/$D$39</f>
        <v>-0.48215259906726199</v>
      </c>
      <c r="S8" s="97">
        <f>(S6-$D$39)/$D$39</f>
        <v>-0.51541716674428339</v>
      </c>
      <c r="T8" s="97">
        <f>(T6-$D$39)/$D$39</f>
        <v>-0.54359295954265252</v>
      </c>
      <c r="U8" s="97">
        <f>(U6-$D$39)/$D$39</f>
        <v>-0.56617277673921007</v>
      </c>
      <c r="V8" s="97">
        <f>(V6-$D$39)/$D$39</f>
        <v>-0.58306329711153226</v>
      </c>
      <c r="W8" s="97">
        <f>(W6-$D$39)/$D$39</f>
        <v>-0.59458420362091258</v>
      </c>
      <c r="X8" s="97">
        <f>(X6-$D$39)/$D$39</f>
        <v>-0.60078795021819442</v>
      </c>
      <c r="Y8" s="97">
        <f>(Y6-$D$39)/$D$39</f>
        <v>-0.60350569604601179</v>
      </c>
      <c r="Z8" s="97">
        <f>(Z6-$D$39)/$D$39</f>
        <v>-0.59823038036423337</v>
      </c>
      <c r="AA8" s="97">
        <f>(AA6-$D$39)/$D$39</f>
        <v>-0.59690906165232749</v>
      </c>
      <c r="AB8" s="97">
        <f>(AB6-$D$39)/$D$39</f>
        <v>-0.59569768377767807</v>
      </c>
      <c r="AC8" s="97">
        <f>(AC6-$D$39)/$D$39</f>
        <v>-0.59490351194787006</v>
      </c>
      <c r="AD8" s="98">
        <f>(AD6-$D$39)/$D$39</f>
        <v>-0.59611549504025707</v>
      </c>
    </row>
    <row r="9" spans="1:30" ht="21" customHeight="1" thickBot="1" x14ac:dyDescent="0.3">
      <c r="K9" s="16">
        <f>(K6-D6)/D6</f>
        <v>-0.14950005871872271</v>
      </c>
      <c r="AD9" s="16"/>
    </row>
    <row r="10" spans="1:30" x14ac:dyDescent="0.25">
      <c r="A10" s="99" t="s">
        <v>334</v>
      </c>
      <c r="B10" s="100" t="s">
        <v>256</v>
      </c>
      <c r="C10" s="100" t="s">
        <v>257</v>
      </c>
      <c r="D10" s="100">
        <v>2024</v>
      </c>
      <c r="E10" s="100">
        <v>2025</v>
      </c>
      <c r="F10" s="100">
        <v>2026</v>
      </c>
      <c r="G10" s="100">
        <v>2027</v>
      </c>
      <c r="H10" s="100">
        <v>2028</v>
      </c>
      <c r="I10" s="100">
        <v>2029</v>
      </c>
      <c r="J10" s="100">
        <v>2030</v>
      </c>
      <c r="K10" s="100">
        <v>2031</v>
      </c>
      <c r="L10" s="100">
        <v>2032</v>
      </c>
      <c r="M10" s="100">
        <v>2033</v>
      </c>
      <c r="N10" s="100">
        <v>2034</v>
      </c>
      <c r="O10" s="100">
        <v>2035</v>
      </c>
      <c r="P10" s="100">
        <v>2036</v>
      </c>
      <c r="Q10" s="100">
        <v>2037</v>
      </c>
      <c r="R10" s="100">
        <v>2038</v>
      </c>
      <c r="S10" s="100">
        <v>2039</v>
      </c>
      <c r="T10" s="100">
        <v>2040</v>
      </c>
      <c r="U10" s="100">
        <v>2041</v>
      </c>
      <c r="V10" s="100">
        <v>2042</v>
      </c>
      <c r="W10" s="100">
        <v>2043</v>
      </c>
      <c r="X10" s="100">
        <v>2044</v>
      </c>
      <c r="Y10" s="100">
        <v>2045</v>
      </c>
      <c r="Z10" s="100">
        <v>2046</v>
      </c>
      <c r="AA10" s="100">
        <v>2047</v>
      </c>
      <c r="AB10" s="100">
        <v>2048</v>
      </c>
      <c r="AC10" s="100">
        <v>2049</v>
      </c>
      <c r="AD10" s="101">
        <v>2050</v>
      </c>
    </row>
    <row r="11" spans="1:30" s="13" customFormat="1" x14ac:dyDescent="0.25">
      <c r="A11" s="90" t="s">
        <v>289</v>
      </c>
      <c r="B11" s="65" t="s">
        <v>258</v>
      </c>
      <c r="C11" s="64" t="s">
        <v>284</v>
      </c>
      <c r="D11" s="66">
        <f>'Customer Count Cadmus'!C11</f>
        <v>822682.64797970792</v>
      </c>
      <c r="E11" s="66">
        <f>'Customer Count Cadmus'!D11</f>
        <v>819833.35912935459</v>
      </c>
      <c r="F11" s="66">
        <f>'Customer Count Cadmus'!E11</f>
        <v>812394.21606502298</v>
      </c>
      <c r="G11" s="66">
        <f>'Customer Count Cadmus'!F11</f>
        <v>799702.06301905762</v>
      </c>
      <c r="H11" s="66">
        <f>'Customer Count Cadmus'!G11</f>
        <v>781409.6012958202</v>
      </c>
      <c r="I11" s="66">
        <f>'Customer Count Cadmus'!H11</f>
        <v>757357.93311213772</v>
      </c>
      <c r="J11" s="66">
        <f>'Customer Count Cadmus'!I11</f>
        <v>727825.87860702863</v>
      </c>
      <c r="K11" s="66">
        <f>'Customer Count Cadmus'!J11</f>
        <v>693591.00194136414</v>
      </c>
      <c r="L11" s="66">
        <f>'Customer Count Cadmus'!K11</f>
        <v>655715.33441811358</v>
      </c>
      <c r="M11" s="66">
        <f>'Customer Count Cadmus'!L11</f>
        <v>615322.08527746424</v>
      </c>
      <c r="N11" s="66">
        <f>'Customer Count Cadmus'!M11</f>
        <v>573425.5046084132</v>
      </c>
      <c r="O11" s="66">
        <f>'Customer Count Cadmus'!N11</f>
        <v>530813.93248481036</v>
      </c>
      <c r="P11" s="66">
        <f>'Customer Count Cadmus'!O11</f>
        <v>488184.27820952871</v>
      </c>
      <c r="Q11" s="66">
        <f>'Customer Count Cadmus'!P11</f>
        <v>445533.4233677361</v>
      </c>
      <c r="R11" s="66">
        <f>'Customer Count Cadmus'!Q11</f>
        <v>413497.68819661264</v>
      </c>
      <c r="S11" s="66">
        <f>'Customer Count Cadmus'!R11</f>
        <v>385309.35353257938</v>
      </c>
      <c r="T11" s="66">
        <f>'Customer Count Cadmus'!S11</f>
        <v>361637.18481630483</v>
      </c>
      <c r="U11" s="66">
        <f>'Customer Count Cadmus'!T11</f>
        <v>342934.81092936196</v>
      </c>
      <c r="V11" s="66">
        <f>'Customer Count Cadmus'!U11</f>
        <v>329291.19568123936</v>
      </c>
      <c r="W11" s="66">
        <f>'Customer Count Cadmus'!V11</f>
        <v>320422.20557572751</v>
      </c>
      <c r="X11" s="66">
        <f>'Customer Count Cadmus'!W11</f>
        <v>316293.01734376955</v>
      </c>
      <c r="Y11" s="66">
        <f>'Customer Count Cadmus'!X8</f>
        <v>315227.71643570857</v>
      </c>
      <c r="Z11" s="66">
        <f>'Customer Count Cadmus'!Y11</f>
        <v>321268.68092671479</v>
      </c>
      <c r="AA11" s="66">
        <f>'Customer Count Cadmus'!Z11</f>
        <v>323721.89598637004</v>
      </c>
      <c r="AB11" s="66">
        <f>'Customer Count Cadmus'!AA11</f>
        <v>326022.05988257006</v>
      </c>
      <c r="AC11" s="66">
        <f>'Customer Count Cadmus'!AB11</f>
        <v>327890.36427815794</v>
      </c>
      <c r="AD11" s="91">
        <f>'Customer Count Cadmus'!AC11</f>
        <v>327894.90811548778</v>
      </c>
    </row>
    <row r="12" spans="1:30" x14ac:dyDescent="0.25">
      <c r="A12" s="90" t="s">
        <v>289</v>
      </c>
      <c r="B12" s="65" t="s">
        <v>258</v>
      </c>
      <c r="C12" s="64" t="s">
        <v>285</v>
      </c>
      <c r="D12" s="67">
        <f>'Customer Count Cadmus'!C$14</f>
        <v>58064.450920371244</v>
      </c>
      <c r="E12" s="67">
        <f>'Customer Count Cadmus'!D$14</f>
        <v>58060.884053849819</v>
      </c>
      <c r="F12" s="67">
        <f>'Customer Count Cadmus'!E$14</f>
        <v>57941.850021313949</v>
      </c>
      <c r="G12" s="67">
        <f>'Customer Count Cadmus'!F$14</f>
        <v>57726.889025253717</v>
      </c>
      <c r="H12" s="67">
        <f>'Customer Count Cadmus'!G$14</f>
        <v>57401.037864013852</v>
      </c>
      <c r="I12" s="67">
        <f>'Customer Count Cadmus'!H$14</f>
        <v>56930.924533321675</v>
      </c>
      <c r="J12" s="67">
        <f>'Customer Count Cadmus'!I$14</f>
        <v>56277.2543684876</v>
      </c>
      <c r="K12" s="67">
        <f>'Customer Count Cadmus'!J$14</f>
        <v>55442.472651884484</v>
      </c>
      <c r="L12" s="67">
        <f>'Customer Count Cadmus'!K$14</f>
        <v>54429.607959447792</v>
      </c>
      <c r="M12" s="67">
        <f>'Customer Count Cadmus'!L$14</f>
        <v>53284.213746237197</v>
      </c>
      <c r="N12" s="67">
        <f>'Customer Count Cadmus'!M$14</f>
        <v>52028.498589122151</v>
      </c>
      <c r="O12" s="67">
        <f>'Customer Count Cadmus'!N$14</f>
        <v>50685.877549686913</v>
      </c>
      <c r="P12" s="67">
        <f>'Customer Count Cadmus'!O$14</f>
        <v>49289.628935485307</v>
      </c>
      <c r="Q12" s="67">
        <f>'Customer Count Cadmus'!P$14</f>
        <v>47861.808874681934</v>
      </c>
      <c r="R12" s="67">
        <f>'Customer Count Cadmus'!Q$14</f>
        <v>46432.727447223187</v>
      </c>
      <c r="S12" s="67">
        <f>'Customer Count Cadmus'!R$14</f>
        <v>45003.320424122576</v>
      </c>
      <c r="T12" s="67">
        <f>'Customer Count Cadmus'!S$14</f>
        <v>43593.504062411404</v>
      </c>
      <c r="U12" s="67">
        <f>'Customer Count Cadmus'!T$14</f>
        <v>42202.574485668993</v>
      </c>
      <c r="V12" s="67">
        <f>'Customer Count Cadmus'!U$14</f>
        <v>40823.123737719638</v>
      </c>
      <c r="W12" s="67">
        <f>'Customer Count Cadmus'!V$14</f>
        <v>39455.142267417628</v>
      </c>
      <c r="X12" s="67">
        <f>'Customer Count Cadmus'!W$14</f>
        <v>38105.606276700215</v>
      </c>
      <c r="Y12" s="67">
        <f>'Customer Count Cadmus'!X$14</f>
        <v>36780.158483981002</v>
      </c>
      <c r="Z12" s="67">
        <f>'Customer Count Cadmus'!Y$14</f>
        <v>35473.81170606357</v>
      </c>
      <c r="AA12" s="67">
        <f>'Customer Count Cadmus'!Z$14</f>
        <v>34229.550456530822</v>
      </c>
      <c r="AB12" s="67">
        <f>'Customer Count Cadmus'!AA$14</f>
        <v>33039.999914355329</v>
      </c>
      <c r="AC12" s="67">
        <f>'Customer Count Cadmus'!AB$14</f>
        <v>31910.074463931782</v>
      </c>
      <c r="AD12" s="92">
        <f>'Customer Count Cadmus'!AC$14</f>
        <v>30855.297785924118</v>
      </c>
    </row>
    <row r="13" spans="1:30" x14ac:dyDescent="0.25">
      <c r="A13" s="90" t="s">
        <v>289</v>
      </c>
      <c r="B13" s="65" t="s">
        <v>258</v>
      </c>
      <c r="C13" s="64" t="s">
        <v>286</v>
      </c>
      <c r="D13" s="67">
        <f>'Customer Count Cadmus'!C$15</f>
        <v>2212.65</v>
      </c>
      <c r="E13" s="67">
        <f>'Customer Count Cadmus'!D$15</f>
        <v>2173.64</v>
      </c>
      <c r="F13" s="67">
        <f>'Customer Count Cadmus'!E$15</f>
        <v>2134</v>
      </c>
      <c r="G13" s="67">
        <f>'Customer Count Cadmus'!F$15</f>
        <v>2095.6800000000003</v>
      </c>
      <c r="H13" s="67">
        <f>'Customer Count Cadmus'!G$15</f>
        <v>2036.04</v>
      </c>
      <c r="I13" s="67">
        <f>'Customer Count Cadmus'!H$15</f>
        <v>1998.5700000000002</v>
      </c>
      <c r="J13" s="67">
        <f>'Customer Count Cadmus'!I$15</f>
        <v>1961.44</v>
      </c>
      <c r="K13" s="67">
        <f>'Customer Count Cadmus'!J$15</f>
        <v>1923.7400000000002</v>
      </c>
      <c r="L13" s="67">
        <f>'Customer Count Cadmus'!K$15</f>
        <v>1887.3</v>
      </c>
      <c r="M13" s="67">
        <f>'Customer Count Cadmus'!L$15</f>
        <v>1851.2</v>
      </c>
      <c r="N13" s="67">
        <f>'Customer Count Cadmus'!M$15</f>
        <v>1815.44</v>
      </c>
      <c r="O13" s="67">
        <f>'Customer Count Cadmus'!N$15</f>
        <v>1780.02</v>
      </c>
      <c r="P13" s="67">
        <f>'Customer Count Cadmus'!O$15</f>
        <v>1744.08</v>
      </c>
      <c r="Q13" s="67">
        <f>'Customer Count Cadmus'!P$15</f>
        <v>1709.35</v>
      </c>
      <c r="R13" s="67">
        <f>'Customer Count Cadmus'!Q$15</f>
        <v>1674.96</v>
      </c>
      <c r="S13" s="67">
        <f>'Customer Count Cadmus'!R$15</f>
        <v>1640.9099999999999</v>
      </c>
      <c r="T13" s="67">
        <f>'Customer Count Cadmus'!S$15</f>
        <v>1607.1999999999998</v>
      </c>
      <c r="U13" s="67">
        <f>'Customer Count Cadmus'!T$15</f>
        <v>1573.02</v>
      </c>
      <c r="V13" s="67">
        <f>'Customer Count Cadmus'!U$15</f>
        <v>1540</v>
      </c>
      <c r="W13" s="67">
        <f>'Customer Count Cadmus'!V$15</f>
        <v>1507.3200000000002</v>
      </c>
      <c r="X13" s="67">
        <f>'Customer Count Cadmus'!W$15</f>
        <v>1456.0700000000002</v>
      </c>
      <c r="Y13" s="67">
        <f>'Customer Count Cadmus'!X$15</f>
        <v>1424.24</v>
      </c>
      <c r="Z13" s="67">
        <f>'Customer Count Cadmus'!Y$15</f>
        <v>1392</v>
      </c>
      <c r="AA13" s="67">
        <f>'Customer Count Cadmus'!Z$15</f>
        <v>1360.86</v>
      </c>
      <c r="AB13" s="67">
        <f>'Customer Count Cadmus'!AA$15</f>
        <v>1330.06</v>
      </c>
      <c r="AC13" s="67">
        <f>'Customer Count Cadmus'!AB$15</f>
        <v>1299.5999999999999</v>
      </c>
      <c r="AD13" s="92">
        <f>'Customer Count Cadmus'!AC$15</f>
        <v>1269.48</v>
      </c>
    </row>
    <row r="14" spans="1:30" ht="15.75" thickBot="1" x14ac:dyDescent="0.3">
      <c r="A14" s="93" t="s">
        <v>333</v>
      </c>
      <c r="B14" s="68"/>
      <c r="C14" s="68"/>
      <c r="D14" s="69">
        <f>SUM(D11:D13)</f>
        <v>882959.74890007917</v>
      </c>
      <c r="E14" s="69">
        <f t="shared" ref="E14:AD14" si="1">SUM(E11:E13)</f>
        <v>880067.88318320445</v>
      </c>
      <c r="F14" s="69">
        <f t="shared" si="1"/>
        <v>872470.06608633697</v>
      </c>
      <c r="G14" s="69">
        <f t="shared" si="1"/>
        <v>859524.63204431138</v>
      </c>
      <c r="H14" s="69">
        <f t="shared" si="1"/>
        <v>840846.67915983405</v>
      </c>
      <c r="I14" s="69">
        <f t="shared" si="1"/>
        <v>816287.42764545931</v>
      </c>
      <c r="J14" s="69">
        <f t="shared" si="1"/>
        <v>786064.5729755162</v>
      </c>
      <c r="K14" s="69">
        <f t="shared" si="1"/>
        <v>750957.21459324867</v>
      </c>
      <c r="L14" s="69">
        <f t="shared" si="1"/>
        <v>712032.2423775614</v>
      </c>
      <c r="M14" s="69">
        <f t="shared" si="1"/>
        <v>670457.49902370141</v>
      </c>
      <c r="N14" s="69">
        <f t="shared" si="1"/>
        <v>627269.44319753535</v>
      </c>
      <c r="O14" s="69">
        <f t="shared" si="1"/>
        <v>583279.83003449731</v>
      </c>
      <c r="P14" s="69">
        <f t="shared" si="1"/>
        <v>539217.98714501399</v>
      </c>
      <c r="Q14" s="69">
        <f t="shared" si="1"/>
        <v>495104.58224241802</v>
      </c>
      <c r="R14" s="69">
        <f t="shared" si="1"/>
        <v>461605.37564383587</v>
      </c>
      <c r="S14" s="69">
        <f t="shared" si="1"/>
        <v>431953.58395670191</v>
      </c>
      <c r="T14" s="69">
        <f t="shared" si="1"/>
        <v>406837.88887871621</v>
      </c>
      <c r="U14" s="69">
        <f t="shared" si="1"/>
        <v>386710.40541503095</v>
      </c>
      <c r="V14" s="69">
        <f t="shared" si="1"/>
        <v>371654.31941895897</v>
      </c>
      <c r="W14" s="69">
        <f t="shared" si="1"/>
        <v>361384.66784314514</v>
      </c>
      <c r="X14" s="69">
        <f t="shared" si="1"/>
        <v>355854.69362046977</v>
      </c>
      <c r="Y14" s="69">
        <f t="shared" si="1"/>
        <v>353432.11491968954</v>
      </c>
      <c r="Z14" s="69">
        <f t="shared" si="1"/>
        <v>358134.49263277836</v>
      </c>
      <c r="AA14" s="69">
        <f t="shared" si="1"/>
        <v>359312.30644290085</v>
      </c>
      <c r="AB14" s="69">
        <f t="shared" si="1"/>
        <v>360392.1197969254</v>
      </c>
      <c r="AC14" s="69">
        <f t="shared" si="1"/>
        <v>361100.0387420897</v>
      </c>
      <c r="AD14" s="94">
        <f t="shared" si="1"/>
        <v>360019.68590141187</v>
      </c>
    </row>
    <row r="15" spans="1:30" s="42" customFormat="1" x14ac:dyDescent="0.25">
      <c r="A15" s="107" t="s">
        <v>303</v>
      </c>
      <c r="B15" s="108"/>
      <c r="C15" s="108"/>
      <c r="D15" s="109">
        <f>(D14-D$39)/D$39</f>
        <v>-9.4603849481084377E-3</v>
      </c>
      <c r="E15" s="109">
        <f>(E14-E$39)/E$39</f>
        <v>-2.3111744972794147E-2</v>
      </c>
      <c r="F15" s="109">
        <f>(F14-F$39)/F$39</f>
        <v>-4.1423657117468114E-2</v>
      </c>
      <c r="G15" s="109">
        <f>(G14-G$39)/G$39</f>
        <v>-6.5093549191516872E-2</v>
      </c>
      <c r="H15" s="109">
        <f>(H14-H$39)/H$39</f>
        <v>-9.4602882444529093E-2</v>
      </c>
      <c r="I15" s="109">
        <f>(I14-I$39)/I$39</f>
        <v>-0.12988137866789823</v>
      </c>
      <c r="J15" s="109">
        <f>(J14-J$39)/J$39</f>
        <v>-0.17040907242993331</v>
      </c>
      <c r="K15" s="109">
        <f>(K14-K$39)/K$39</f>
        <v>-0.21523976129816211</v>
      </c>
      <c r="L15" s="109">
        <f>(L14-L$39)/L$39</f>
        <v>-0.26313459521016597</v>
      </c>
      <c r="M15" s="109">
        <f>(M14-M$39)/M$39</f>
        <v>-0.31278980538705675</v>
      </c>
      <c r="N15" s="109">
        <f>(N14-N$39)/N$39</f>
        <v>-0.36312003817857941</v>
      </c>
      <c r="O15" s="109">
        <f>(O14-O$39)/O$39</f>
        <v>-0.41326729690216396</v>
      </c>
      <c r="P15" s="109">
        <f>(P14-P$39)/P$39</f>
        <v>-0.46252258866182039</v>
      </c>
      <c r="Q15" s="109">
        <f>(Q14-Q$39)/Q$39</f>
        <v>-0.51089663453461465</v>
      </c>
      <c r="R15" s="109">
        <f>(R14-R$39)/R$39</f>
        <v>-0.54799948464071069</v>
      </c>
      <c r="S15" s="109">
        <f>(S14-S$39)/S$39</f>
        <v>-0.58069845578037638</v>
      </c>
      <c r="T15" s="109">
        <f>(T14-T$39)/T$39</f>
        <v>-0.60847115016891262</v>
      </c>
      <c r="U15" s="109">
        <f>(U14-U$39)/U$39</f>
        <v>-0.63103355966702235</v>
      </c>
      <c r="V15" s="109">
        <f>(V14-V$39)/V$39</f>
        <v>-0.64841053950219052</v>
      </c>
      <c r="W15" s="109">
        <f>(W14-W$39)/W$39</f>
        <v>-0.66100793335767483</v>
      </c>
      <c r="X15" s="109">
        <f>(X14-X$39)/X$39</f>
        <v>-0.66899154572633368</v>
      </c>
      <c r="Y15" s="109">
        <f>(Y14-Y$39)/Y$39</f>
        <v>-0.67397380965389897</v>
      </c>
      <c r="Z15" s="109">
        <f>(Z14-Z$39)/Z$39</f>
        <v>-0.67233911635893351</v>
      </c>
      <c r="AA15" s="109">
        <f>(AA14-AA$39)/AA$39</f>
        <v>-0.67388909876377601</v>
      </c>
      <c r="AB15" s="109">
        <f>(AB14-AB$39)/AB$39</f>
        <v>-0.67546307163095864</v>
      </c>
      <c r="AC15" s="109">
        <f>(AC14-AC$39)/AC$39</f>
        <v>-0.67729636876496424</v>
      </c>
      <c r="AD15" s="110">
        <f>(AD14-AD$39)/AD$39</f>
        <v>-0.68062853076037444</v>
      </c>
    </row>
    <row r="16" spans="1:30" ht="15.75" thickBot="1" x14ac:dyDescent="0.3">
      <c r="A16" s="95" t="s">
        <v>304</v>
      </c>
      <c r="B16" s="96"/>
      <c r="C16" s="96"/>
      <c r="D16" s="97">
        <f>(D14-$D$39)/$D$39</f>
        <v>-9.4603849481084377E-3</v>
      </c>
      <c r="E16" s="97">
        <f>(E14-$D$39)/$D$39</f>
        <v>-1.2704595748819589E-2</v>
      </c>
      <c r="F16" s="97">
        <f>(F14-$D$39)/$D$39</f>
        <v>-2.1228131313992305E-2</v>
      </c>
      <c r="G16" s="97">
        <f>(G14-$D$39)/$D$39</f>
        <v>-3.5750837777839051E-2</v>
      </c>
      <c r="H16" s="97">
        <f>(H14-$D$39)/$D$39</f>
        <v>-5.6704513506766592E-2</v>
      </c>
      <c r="I16" s="97">
        <f>(I14-$D$39)/$D$39</f>
        <v>-8.4256065626006307E-2</v>
      </c>
      <c r="J16" s="97">
        <f>(J14-$D$39)/$D$39</f>
        <v>-0.11816127463222403</v>
      </c>
      <c r="K16" s="97">
        <f>(K14-$D$39)/$D$39</f>
        <v>-0.15754611556158721</v>
      </c>
      <c r="L16" s="97">
        <f>(L14-$D$39)/$D$39</f>
        <v>-0.20121370861151203</v>
      </c>
      <c r="M16" s="97">
        <f>(M14-$D$39)/$D$39</f>
        <v>-0.24785392106617282</v>
      </c>
      <c r="N16" s="97">
        <f>(N14-$D$39)/$D$39</f>
        <v>-0.29630401207675561</v>
      </c>
      <c r="O16" s="97">
        <f>(O14-$D$39)/$D$39</f>
        <v>-0.34565332221583911</v>
      </c>
      <c r="P16" s="97">
        <f>(P14-$D$39)/$D$39</f>
        <v>-0.39508366255535649</v>
      </c>
      <c r="Q16" s="97">
        <f>(Q14-$D$39)/$D$39</f>
        <v>-0.44457184722660426</v>
      </c>
      <c r="R16" s="97">
        <f>(R14-$D$39)/$D$39</f>
        <v>-0.48215259906726199</v>
      </c>
      <c r="S16" s="97">
        <f>(S14-$D$39)/$D$39</f>
        <v>-0.51541716674428339</v>
      </c>
      <c r="T16" s="97">
        <f>(T14-$D$39)/$D$39</f>
        <v>-0.54359295954265252</v>
      </c>
      <c r="U16" s="97">
        <f>(U14-$D$39)/$D$39</f>
        <v>-0.56617277673921007</v>
      </c>
      <c r="V16" s="97">
        <f>(V14-$D$39)/$D$39</f>
        <v>-0.58306329711153226</v>
      </c>
      <c r="W16" s="97">
        <f>(W14-$D$39)/$D$39</f>
        <v>-0.59458420362091258</v>
      </c>
      <c r="X16" s="97">
        <f>(X14-$D$39)/$D$39</f>
        <v>-0.60078795021819442</v>
      </c>
      <c r="Y16" s="97">
        <f>(Y14-$D$39)/$D$39</f>
        <v>-0.60350569604601179</v>
      </c>
      <c r="Z16" s="97">
        <f>(Z14-$D$39)/$D$39</f>
        <v>-0.59823038036423337</v>
      </c>
      <c r="AA16" s="97">
        <f>(AA14-$D$39)/$D$39</f>
        <v>-0.59690906165232749</v>
      </c>
      <c r="AB16" s="97">
        <f>(AB14-$D$39)/$D$39</f>
        <v>-0.59569768377767807</v>
      </c>
      <c r="AC16" s="97">
        <f>(AC14-$D$39)/$D$39</f>
        <v>-0.59490351194787006</v>
      </c>
      <c r="AD16" s="98">
        <f>(AD14-$D$39)/$D$39</f>
        <v>-0.59611549504025707</v>
      </c>
    </row>
    <row r="17" spans="1:30" ht="23.25" customHeight="1" thickBot="1" x14ac:dyDescent="0.3">
      <c r="D17" s="21"/>
      <c r="E17" s="11">
        <f>E14-$D14</f>
        <v>-2891.8657168747159</v>
      </c>
      <c r="F17" s="11">
        <f>F14-$D14</f>
        <v>-10489.682813742198</v>
      </c>
      <c r="G17" s="11">
        <f>G14-$D14</f>
        <v>-23435.116855767788</v>
      </c>
      <c r="H17" s="11">
        <f>H14-$D14</f>
        <v>-42113.069740245119</v>
      </c>
      <c r="I17" s="11">
        <f>I14-$D14</f>
        <v>-66672.321254619863</v>
      </c>
      <c r="J17" s="11">
        <f>J14-$D14</f>
        <v>-96895.175924562966</v>
      </c>
      <c r="K17" s="11">
        <f>K14-$D14</f>
        <v>-132002.53430683049</v>
      </c>
      <c r="L17" s="11">
        <f>L14-$D14</f>
        <v>-170927.50652251777</v>
      </c>
      <c r="M17" s="21">
        <f>(L17)/D14</f>
        <v>-0.19358470953567886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x14ac:dyDescent="0.25">
      <c r="A18" s="99" t="s">
        <v>312</v>
      </c>
      <c r="B18" s="100" t="s">
        <v>256</v>
      </c>
      <c r="C18" s="100" t="s">
        <v>257</v>
      </c>
      <c r="D18" s="100">
        <v>2024</v>
      </c>
      <c r="E18" s="100">
        <v>2025</v>
      </c>
      <c r="F18" s="100">
        <v>2026</v>
      </c>
      <c r="G18" s="100">
        <v>2027</v>
      </c>
      <c r="H18" s="100">
        <v>2028</v>
      </c>
      <c r="I18" s="100">
        <v>2029</v>
      </c>
      <c r="J18" s="100">
        <v>2030</v>
      </c>
      <c r="K18" s="100">
        <v>2031</v>
      </c>
      <c r="L18" s="100">
        <v>2032</v>
      </c>
      <c r="M18" s="100">
        <v>2033</v>
      </c>
      <c r="N18" s="100">
        <v>2034</v>
      </c>
      <c r="O18" s="100">
        <v>2035</v>
      </c>
      <c r="P18" s="100">
        <v>2036</v>
      </c>
      <c r="Q18" s="100">
        <v>2037</v>
      </c>
      <c r="R18" s="100">
        <v>2038</v>
      </c>
      <c r="S18" s="100">
        <v>2039</v>
      </c>
      <c r="T18" s="100">
        <v>2040</v>
      </c>
      <c r="U18" s="100">
        <v>2041</v>
      </c>
      <c r="V18" s="100">
        <v>2042</v>
      </c>
      <c r="W18" s="100">
        <v>2043</v>
      </c>
      <c r="X18" s="100">
        <v>2044</v>
      </c>
      <c r="Y18" s="100">
        <v>2045</v>
      </c>
      <c r="Z18" s="100">
        <v>2046</v>
      </c>
      <c r="AA18" s="100">
        <v>2047</v>
      </c>
      <c r="AB18" s="100">
        <v>2048</v>
      </c>
      <c r="AC18" s="100">
        <v>2049</v>
      </c>
      <c r="AD18" s="101">
        <v>2050</v>
      </c>
    </row>
    <row r="19" spans="1:30" x14ac:dyDescent="0.25">
      <c r="A19" s="90" t="s">
        <v>290</v>
      </c>
      <c r="B19" s="65" t="s">
        <v>258</v>
      </c>
      <c r="C19" s="64" t="s">
        <v>284</v>
      </c>
      <c r="D19" s="66">
        <f>'Customer Count Cadmus'!C12</f>
        <v>831023.66666666674</v>
      </c>
      <c r="E19" s="66">
        <f>'Customer Count Cadmus'!D12</f>
        <v>840393</v>
      </c>
      <c r="F19" s="66">
        <f>'Customer Count Cadmus'!E12</f>
        <v>849567.75</v>
      </c>
      <c r="G19" s="66">
        <f>'Customer Count Cadmus'!F12</f>
        <v>858633.66666666651</v>
      </c>
      <c r="H19" s="66">
        <f>'Customer Count Cadmus'!G12</f>
        <v>867813.83333333337</v>
      </c>
      <c r="I19" s="66">
        <f>'Customer Count Cadmus'!H12</f>
        <v>877074.5</v>
      </c>
      <c r="J19" s="66">
        <f>'Customer Count Cadmus'!I12</f>
        <v>886321.75000000012</v>
      </c>
      <c r="K19" s="66">
        <f>'Customer Count Cadmus'!J12</f>
        <v>895573.66666666663</v>
      </c>
      <c r="L19" s="66">
        <f>'Customer Count Cadmus'!K12</f>
        <v>904825.91666666663</v>
      </c>
      <c r="M19" s="66">
        <f>'Customer Count Cadmus'!L12</f>
        <v>914017.16666666674</v>
      </c>
      <c r="N19" s="66">
        <f>'Customer Count Cadmus'!M12</f>
        <v>923176</v>
      </c>
      <c r="O19" s="66">
        <f>'Customer Count Cadmus'!N12</f>
        <v>932272.08333333349</v>
      </c>
      <c r="P19" s="66">
        <f>'Customer Count Cadmus'!O12</f>
        <v>941303.41666666663</v>
      </c>
      <c r="Q19" s="66">
        <f>'Customer Count Cadmus'!P12</f>
        <v>950258.83333333337</v>
      </c>
      <c r="R19" s="66">
        <f>'Customer Count Cadmus'!Q12</f>
        <v>959164.66666666686</v>
      </c>
      <c r="S19" s="66">
        <f>'Customer Count Cadmus'!R12</f>
        <v>968016.08333333337</v>
      </c>
      <c r="T19" s="66">
        <f>'Customer Count Cadmus'!S12</f>
        <v>976868.66666666674</v>
      </c>
      <c r="U19" s="66">
        <f>'Customer Count Cadmus'!T12</f>
        <v>985778</v>
      </c>
      <c r="V19" s="66">
        <f>'Customer Count Cadmus'!U12</f>
        <v>994680</v>
      </c>
      <c r="W19" s="66">
        <f>'Customer Count Cadmus'!V12</f>
        <v>1003601.4166666667</v>
      </c>
      <c r="X19" s="66">
        <f>'Customer Count Cadmus'!W12</f>
        <v>1012544.25</v>
      </c>
      <c r="Y19" s="66">
        <f>'Customer Count Cadmus'!X12</f>
        <v>1021476.5</v>
      </c>
      <c r="Z19" s="66">
        <f>'Customer Count Cadmus'!Y12</f>
        <v>1030361.5000000001</v>
      </c>
      <c r="AA19" s="66">
        <f>'Customer Count Cadmus'!Z12</f>
        <v>1039146.1666666666</v>
      </c>
      <c r="AB19" s="66">
        <f>'Customer Count Cadmus'!AA12</f>
        <v>1047807.0833333335</v>
      </c>
      <c r="AC19" s="66">
        <f>'Customer Count Cadmus'!AB12</f>
        <v>1056307.5</v>
      </c>
      <c r="AD19" s="91">
        <f>'Customer Count Cadmus'!AC12</f>
        <v>1064609.666666667</v>
      </c>
    </row>
    <row r="20" spans="1:30" x14ac:dyDescent="0.25">
      <c r="A20" s="90" t="s">
        <v>290</v>
      </c>
      <c r="B20" s="65" t="s">
        <v>258</v>
      </c>
      <c r="C20" s="64" t="s">
        <v>285</v>
      </c>
      <c r="D20" s="67">
        <f>'Customer Count Cadmus'!C$14</f>
        <v>58064.450920371244</v>
      </c>
      <c r="E20" s="67">
        <f>'Customer Count Cadmus'!D$14</f>
        <v>58060.884053849819</v>
      </c>
      <c r="F20" s="67">
        <f>'Customer Count Cadmus'!E$14</f>
        <v>57941.850021313949</v>
      </c>
      <c r="G20" s="67">
        <f>'Customer Count Cadmus'!F$14</f>
        <v>57726.889025253717</v>
      </c>
      <c r="H20" s="67">
        <f>'Customer Count Cadmus'!G$14</f>
        <v>57401.037864013852</v>
      </c>
      <c r="I20" s="67">
        <f>'Customer Count Cadmus'!H$14</f>
        <v>56930.924533321675</v>
      </c>
      <c r="J20" s="67">
        <f>'Customer Count Cadmus'!I$14</f>
        <v>56277.2543684876</v>
      </c>
      <c r="K20" s="67">
        <f>'Customer Count Cadmus'!J$14</f>
        <v>55442.472651884484</v>
      </c>
      <c r="L20" s="67">
        <f>'Customer Count Cadmus'!K$14</f>
        <v>54429.607959447792</v>
      </c>
      <c r="M20" s="67">
        <f>'Customer Count Cadmus'!L$14</f>
        <v>53284.213746237197</v>
      </c>
      <c r="N20" s="67">
        <f>'Customer Count Cadmus'!M$14</f>
        <v>52028.498589122151</v>
      </c>
      <c r="O20" s="67">
        <f>'Customer Count Cadmus'!N$14</f>
        <v>50685.877549686913</v>
      </c>
      <c r="P20" s="67">
        <f>'Customer Count Cadmus'!O$14</f>
        <v>49289.628935485307</v>
      </c>
      <c r="Q20" s="67">
        <f>'Customer Count Cadmus'!P$14</f>
        <v>47861.808874681934</v>
      </c>
      <c r="R20" s="67">
        <f>'Customer Count Cadmus'!Q$14</f>
        <v>46432.727447223187</v>
      </c>
      <c r="S20" s="67">
        <f>'Customer Count Cadmus'!R$14</f>
        <v>45003.320424122576</v>
      </c>
      <c r="T20" s="67">
        <f>'Customer Count Cadmus'!S$14</f>
        <v>43593.504062411404</v>
      </c>
      <c r="U20" s="67">
        <f>'Customer Count Cadmus'!T$14</f>
        <v>42202.574485668993</v>
      </c>
      <c r="V20" s="67">
        <f>'Customer Count Cadmus'!U$14</f>
        <v>40823.123737719638</v>
      </c>
      <c r="W20" s="67">
        <f>'Customer Count Cadmus'!V$14</f>
        <v>39455.142267417628</v>
      </c>
      <c r="X20" s="67">
        <f>'Customer Count Cadmus'!W$14</f>
        <v>38105.606276700215</v>
      </c>
      <c r="Y20" s="67">
        <f>'Customer Count Cadmus'!X$14</f>
        <v>36780.158483981002</v>
      </c>
      <c r="Z20" s="67">
        <f>'Customer Count Cadmus'!Y$14</f>
        <v>35473.81170606357</v>
      </c>
      <c r="AA20" s="67">
        <f>'Customer Count Cadmus'!Z$14</f>
        <v>34229.550456530822</v>
      </c>
      <c r="AB20" s="67">
        <f>'Customer Count Cadmus'!AA$14</f>
        <v>33039.999914355329</v>
      </c>
      <c r="AC20" s="67">
        <f>'Customer Count Cadmus'!AB$14</f>
        <v>31910.074463931782</v>
      </c>
      <c r="AD20" s="92">
        <f>'Customer Count Cadmus'!AC$14</f>
        <v>30855.297785924118</v>
      </c>
    </row>
    <row r="21" spans="1:30" x14ac:dyDescent="0.25">
      <c r="A21" s="90" t="s">
        <v>290</v>
      </c>
      <c r="B21" s="65" t="s">
        <v>258</v>
      </c>
      <c r="C21" s="64" t="s">
        <v>286</v>
      </c>
      <c r="D21" s="67">
        <f>'Customer Count Cadmus'!C$15</f>
        <v>2212.65</v>
      </c>
      <c r="E21" s="67">
        <f>'Customer Count Cadmus'!D$15</f>
        <v>2173.64</v>
      </c>
      <c r="F21" s="67">
        <f>'Customer Count Cadmus'!E$15</f>
        <v>2134</v>
      </c>
      <c r="G21" s="67">
        <f>'Customer Count Cadmus'!F$15</f>
        <v>2095.6800000000003</v>
      </c>
      <c r="H21" s="67">
        <f>'Customer Count Cadmus'!G$15</f>
        <v>2036.04</v>
      </c>
      <c r="I21" s="67">
        <f>'Customer Count Cadmus'!H$15</f>
        <v>1998.5700000000002</v>
      </c>
      <c r="J21" s="67">
        <f>'Customer Count Cadmus'!I$15</f>
        <v>1961.44</v>
      </c>
      <c r="K21" s="67">
        <f>'Customer Count Cadmus'!J$15</f>
        <v>1923.7400000000002</v>
      </c>
      <c r="L21" s="67">
        <f>'Customer Count Cadmus'!K$15</f>
        <v>1887.3</v>
      </c>
      <c r="M21" s="67">
        <f>'Customer Count Cadmus'!L$15</f>
        <v>1851.2</v>
      </c>
      <c r="N21" s="67">
        <f>'Customer Count Cadmus'!M$15</f>
        <v>1815.44</v>
      </c>
      <c r="O21" s="67">
        <f>'Customer Count Cadmus'!N$15</f>
        <v>1780.02</v>
      </c>
      <c r="P21" s="67">
        <f>'Customer Count Cadmus'!O$15</f>
        <v>1744.08</v>
      </c>
      <c r="Q21" s="67">
        <f>'Customer Count Cadmus'!P$15</f>
        <v>1709.35</v>
      </c>
      <c r="R21" s="67">
        <f>'Customer Count Cadmus'!Q$15</f>
        <v>1674.96</v>
      </c>
      <c r="S21" s="67">
        <f>'Customer Count Cadmus'!R$15</f>
        <v>1640.9099999999999</v>
      </c>
      <c r="T21" s="67">
        <f>'Customer Count Cadmus'!S$15</f>
        <v>1607.1999999999998</v>
      </c>
      <c r="U21" s="67">
        <f>'Customer Count Cadmus'!T$15</f>
        <v>1573.02</v>
      </c>
      <c r="V21" s="67">
        <f>'Customer Count Cadmus'!U$15</f>
        <v>1540</v>
      </c>
      <c r="W21" s="67">
        <f>'Customer Count Cadmus'!V$15</f>
        <v>1507.3200000000002</v>
      </c>
      <c r="X21" s="67">
        <f>'Customer Count Cadmus'!W$15</f>
        <v>1456.0700000000002</v>
      </c>
      <c r="Y21" s="67">
        <f>'Customer Count Cadmus'!X$15</f>
        <v>1424.24</v>
      </c>
      <c r="Z21" s="67">
        <f>'Customer Count Cadmus'!Y$15</f>
        <v>1392</v>
      </c>
      <c r="AA21" s="67">
        <f>'Customer Count Cadmus'!Z$15</f>
        <v>1360.86</v>
      </c>
      <c r="AB21" s="67">
        <f>'Customer Count Cadmus'!AA$15</f>
        <v>1330.06</v>
      </c>
      <c r="AC21" s="67">
        <f>'Customer Count Cadmus'!AB$15</f>
        <v>1299.5999999999999</v>
      </c>
      <c r="AD21" s="92">
        <f>'Customer Count Cadmus'!AC$15</f>
        <v>1269.48</v>
      </c>
    </row>
    <row r="22" spans="1:30" ht="15.75" thickBot="1" x14ac:dyDescent="0.3">
      <c r="A22" s="93" t="s">
        <v>333</v>
      </c>
      <c r="B22" s="68"/>
      <c r="C22" s="68"/>
      <c r="D22" s="69">
        <f>SUM(D19:D21)</f>
        <v>891300.76758703799</v>
      </c>
      <c r="E22" s="69">
        <f t="shared" ref="E22:AD22" si="2">SUM(E19:E21)</f>
        <v>900627.52405384986</v>
      </c>
      <c r="F22" s="69">
        <f t="shared" si="2"/>
        <v>909643.60002131399</v>
      </c>
      <c r="G22" s="69">
        <f t="shared" si="2"/>
        <v>918456.23569192027</v>
      </c>
      <c r="H22" s="69">
        <f t="shared" si="2"/>
        <v>927250.91119734722</v>
      </c>
      <c r="I22" s="69">
        <f t="shared" si="2"/>
        <v>936003.99453332159</v>
      </c>
      <c r="J22" s="69">
        <f t="shared" si="2"/>
        <v>944560.44436848769</v>
      </c>
      <c r="K22" s="69">
        <f t="shared" si="2"/>
        <v>952939.87931855116</v>
      </c>
      <c r="L22" s="69">
        <f t="shared" si="2"/>
        <v>961142.82462611445</v>
      </c>
      <c r="M22" s="69">
        <f t="shared" si="2"/>
        <v>969152.58041290392</v>
      </c>
      <c r="N22" s="69">
        <f t="shared" si="2"/>
        <v>977019.93858912215</v>
      </c>
      <c r="O22" s="69">
        <f t="shared" si="2"/>
        <v>984737.98088302044</v>
      </c>
      <c r="P22" s="69">
        <f t="shared" si="2"/>
        <v>992337.12560215185</v>
      </c>
      <c r="Q22" s="69">
        <f t="shared" si="2"/>
        <v>999829.99220801529</v>
      </c>
      <c r="R22" s="69">
        <f t="shared" si="2"/>
        <v>1007272.35411389</v>
      </c>
      <c r="S22" s="69">
        <f t="shared" si="2"/>
        <v>1014660.313757456</v>
      </c>
      <c r="T22" s="69">
        <f t="shared" si="2"/>
        <v>1022069.3707290781</v>
      </c>
      <c r="U22" s="69">
        <f t="shared" si="2"/>
        <v>1029553.594485669</v>
      </c>
      <c r="V22" s="69">
        <f t="shared" si="2"/>
        <v>1037043.1237377196</v>
      </c>
      <c r="W22" s="69">
        <f t="shared" si="2"/>
        <v>1044563.8789340843</v>
      </c>
      <c r="X22" s="69">
        <f t="shared" si="2"/>
        <v>1052105.9262767003</v>
      </c>
      <c r="Y22" s="69">
        <f t="shared" si="2"/>
        <v>1059680.8984839809</v>
      </c>
      <c r="Z22" s="69">
        <f t="shared" si="2"/>
        <v>1067227.3117060638</v>
      </c>
      <c r="AA22" s="69">
        <f t="shared" si="2"/>
        <v>1074736.5771231975</v>
      </c>
      <c r="AB22" s="69">
        <f t="shared" si="2"/>
        <v>1082177.1432476889</v>
      </c>
      <c r="AC22" s="69">
        <f t="shared" si="2"/>
        <v>1089517.1744639319</v>
      </c>
      <c r="AD22" s="94">
        <f t="shared" si="2"/>
        <v>1096734.444452591</v>
      </c>
    </row>
    <row r="23" spans="1:30" x14ac:dyDescent="0.25">
      <c r="A23" s="107" t="s">
        <v>303</v>
      </c>
      <c r="B23" s="108"/>
      <c r="C23" s="108"/>
      <c r="D23" s="109">
        <f>(D22-D$39)/D$39</f>
        <v>-1.0309606873075136E-4</v>
      </c>
      <c r="E23" s="109">
        <f>(E22-E$39)/E$39</f>
        <v>-2.9024213432524767E-4</v>
      </c>
      <c r="F23" s="109">
        <f>(F22-F$39)/F$39</f>
        <v>-5.8137312799796264E-4</v>
      </c>
      <c r="G23" s="109">
        <f>(G22-G$39)/G$39</f>
        <v>-9.9354047437527626E-4</v>
      </c>
      <c r="H23" s="109">
        <f>(H22-H$39)/H$39</f>
        <v>-1.5655373847551723E-3</v>
      </c>
      <c r="I23" s="109">
        <f>(I22-I$39)/I$39</f>
        <v>-2.2699386245970459E-3</v>
      </c>
      <c r="J23" s="109">
        <f>(J22-J$39)/J$39</f>
        <v>-3.1368896025097035E-3</v>
      </c>
      <c r="K23" s="109">
        <f>(K22-K$39)/K$39</f>
        <v>-4.1652005865821006E-3</v>
      </c>
      <c r="L23" s="109">
        <f>(L22-L$39)/L$39</f>
        <v>-5.3359182667187186E-3</v>
      </c>
      <c r="M23" s="109">
        <f>(M22-M$39)/M$39</f>
        <v>-6.6312415551882812E-3</v>
      </c>
      <c r="N23" s="109">
        <f>(N22-N$39)/N$39</f>
        <v>-8.0109465949963488E-3</v>
      </c>
      <c r="O23" s="109">
        <f>(O22-O$39)/O$39</f>
        <v>-9.432612589350322E-3</v>
      </c>
      <c r="P23" s="109">
        <f>(P22-P$39)/P$39</f>
        <v>-1.086610209837769E-2</v>
      </c>
      <c r="Q23" s="109">
        <f>(Q22-Q$39)/Q$39</f>
        <v>-1.2289056450842321E-2</v>
      </c>
      <c r="R23" s="109">
        <f>(R22-R$39)/R$39</f>
        <v>-1.3686479427110593E-2</v>
      </c>
      <c r="S23" s="109">
        <f>(S22-S$39)/S$39</f>
        <v>-1.5059366981626502E-2</v>
      </c>
      <c r="T23" s="109">
        <f>(T22-T$39)/T$39</f>
        <v>-1.6390419604121131E-2</v>
      </c>
      <c r="U23" s="109">
        <f>(U22-U$39)/U$39</f>
        <v>-1.7686828256640839E-2</v>
      </c>
      <c r="V23" s="109">
        <f>(V22-V$39)/V$39</f>
        <v>-1.8944720034624413E-2</v>
      </c>
      <c r="W23" s="109">
        <f>(W22-W$39)/W$39</f>
        <v>-2.0160788300290007E-2</v>
      </c>
      <c r="X23" s="109">
        <f>(X22-X$39)/X$39</f>
        <v>-2.1353483226947707E-2</v>
      </c>
      <c r="Y23" s="109">
        <f>(Y22-Y$39)/Y$39</f>
        <v>-2.2489152142356528E-2</v>
      </c>
      <c r="Z23" s="109">
        <f>(Z22-Z$39)/Z$39</f>
        <v>-2.3582896389568925E-2</v>
      </c>
      <c r="AA23" s="109">
        <f>(AA22-AA$39)/AA$39</f>
        <v>-2.4571918432533087E-2</v>
      </c>
      <c r="AB23" s="109">
        <f>(AB22-AB$39)/AB$39</f>
        <v>-2.5487998409378217E-2</v>
      </c>
      <c r="AC23" s="109">
        <f>(AC22-AC$39)/AC$39</f>
        <v>-2.6333118885191839E-2</v>
      </c>
      <c r="AD23" s="110">
        <f>(AD22-AD$39)/AD$39</f>
        <v>-2.7092949060442146E-2</v>
      </c>
    </row>
    <row r="24" spans="1:30" ht="15.75" thickBot="1" x14ac:dyDescent="0.3">
      <c r="A24" s="95" t="s">
        <v>304</v>
      </c>
      <c r="B24" s="96"/>
      <c r="C24" s="96"/>
      <c r="D24" s="97">
        <f>(D22-$D$39)/$D$39</f>
        <v>-1.0309606873075136E-4</v>
      </c>
      <c r="E24" s="97">
        <f>(E22-$D$39)/$D$39</f>
        <v>1.0360032937803449E-2</v>
      </c>
      <c r="F24" s="97">
        <f>(F22-$D$39)/$D$39</f>
        <v>2.0474628115234567E-2</v>
      </c>
      <c r="G24" s="97">
        <f>(G22-$D$39)/$D$39</f>
        <v>3.0360995818438628E-2</v>
      </c>
      <c r="H24" s="97">
        <f>(H22-$D$39)/$D$39</f>
        <v>4.0227215088913831E-2</v>
      </c>
      <c r="I24" s="97">
        <f>(I22-$D$39)/$D$39</f>
        <v>5.0046774597638795E-2</v>
      </c>
      <c r="J24" s="97">
        <f>(J22-$D$39)/$D$39</f>
        <v>5.9645742768605091E-2</v>
      </c>
      <c r="K24" s="97">
        <f>(K22-$D$39)/$D$39</f>
        <v>6.9046128550774563E-2</v>
      </c>
      <c r="L24" s="97">
        <f>(L22-$D$39)/$D$39</f>
        <v>7.8248521182338313E-2</v>
      </c>
      <c r="M24" s="97">
        <f>(M22-$D$39)/$D$39</f>
        <v>8.7234186070901595E-2</v>
      </c>
      <c r="N24" s="97">
        <f>(N22-$D$39)/$D$39</f>
        <v>9.6060103615902226E-2</v>
      </c>
      <c r="O24" s="97">
        <f>(O22-$D$39)/$D$39</f>
        <v>0.10471851262296716</v>
      </c>
      <c r="P24" s="97">
        <f>(P22-$D$39)/$D$39</f>
        <v>0.11324353756797613</v>
      </c>
      <c r="Q24" s="97">
        <f>(Q22-$D$39)/$D$39</f>
        <v>0.12164933546833667</v>
      </c>
      <c r="R24" s="97">
        <f>(R22-$D$39)/$D$39</f>
        <v>0.12999847517318205</v>
      </c>
      <c r="S24" s="97">
        <f>(S22-$D$39)/$D$39</f>
        <v>0.13828658424097715</v>
      </c>
      <c r="T24" s="97">
        <f>(T22-$D$39)/$D$39</f>
        <v>0.14659836113648156</v>
      </c>
      <c r="U24" s="97">
        <f>(U22-$D$39)/$D$39</f>
        <v>0.15499446314232143</v>
      </c>
      <c r="V24" s="97">
        <f>(V22-$D$39)/$D$39</f>
        <v>0.16339651706549024</v>
      </c>
      <c r="W24" s="97">
        <f>(W22-$D$39)/$D$39</f>
        <v>0.17183360150380891</v>
      </c>
      <c r="X24" s="97">
        <f>(X22-$D$39)/$D$39</f>
        <v>0.1802945723246922</v>
      </c>
      <c r="Y24" s="97">
        <f>(Y22-$D$39)/$D$39</f>
        <v>0.18879247957762815</v>
      </c>
      <c r="Z24" s="97">
        <f>(Z22-$D$39)/$D$39</f>
        <v>0.19725834821698149</v>
      </c>
      <c r="AA24" s="97">
        <f>(AA22-$D$39)/$D$39</f>
        <v>0.20568254296071248</v>
      </c>
      <c r="AB24" s="97">
        <f>(AB22-$D$39)/$D$39</f>
        <v>0.21402966808606846</v>
      </c>
      <c r="AC24" s="97">
        <f>(AC22-$D$39)/$D$39</f>
        <v>0.22226400912422267</v>
      </c>
      <c r="AD24" s="98">
        <f>(AD22-$D$39)/$D$39</f>
        <v>0.23036063169982429</v>
      </c>
    </row>
    <row r="25" spans="1:30" ht="15.75" thickBot="1" x14ac:dyDescent="0.3"/>
    <row r="26" spans="1:30" x14ac:dyDescent="0.25">
      <c r="A26" s="99" t="s">
        <v>311</v>
      </c>
      <c r="B26" s="100" t="s">
        <v>256</v>
      </c>
      <c r="C26" s="100" t="s">
        <v>257</v>
      </c>
      <c r="D26" s="100">
        <v>2024</v>
      </c>
      <c r="E26" s="100">
        <v>2025</v>
      </c>
      <c r="F26" s="100">
        <v>2026</v>
      </c>
      <c r="G26" s="100">
        <v>2027</v>
      </c>
      <c r="H26" s="100">
        <v>2028</v>
      </c>
      <c r="I26" s="100">
        <v>2029</v>
      </c>
      <c r="J26" s="100">
        <v>2030</v>
      </c>
      <c r="K26" s="100">
        <v>2031</v>
      </c>
      <c r="L26" s="100">
        <v>2032</v>
      </c>
      <c r="M26" s="100">
        <v>2033</v>
      </c>
      <c r="N26" s="100">
        <v>2034</v>
      </c>
      <c r="O26" s="100">
        <v>2035</v>
      </c>
      <c r="P26" s="100">
        <v>2036</v>
      </c>
      <c r="Q26" s="100">
        <v>2037</v>
      </c>
      <c r="R26" s="100">
        <v>2038</v>
      </c>
      <c r="S26" s="100">
        <v>2039</v>
      </c>
      <c r="T26" s="100">
        <v>2040</v>
      </c>
      <c r="U26" s="100">
        <v>2041</v>
      </c>
      <c r="V26" s="100">
        <v>2042</v>
      </c>
      <c r="W26" s="100">
        <v>2043</v>
      </c>
      <c r="X26" s="100">
        <v>2044</v>
      </c>
      <c r="Y26" s="100">
        <v>2045</v>
      </c>
      <c r="Z26" s="100">
        <v>2046</v>
      </c>
      <c r="AA26" s="100">
        <v>2047</v>
      </c>
      <c r="AB26" s="100">
        <v>2048</v>
      </c>
      <c r="AC26" s="100">
        <v>2049</v>
      </c>
      <c r="AD26" s="101">
        <v>2050</v>
      </c>
    </row>
    <row r="27" spans="1:30" x14ac:dyDescent="0.25">
      <c r="A27" s="90" t="s">
        <v>291</v>
      </c>
      <c r="B27" s="65" t="s">
        <v>258</v>
      </c>
      <c r="C27" s="64" t="s">
        <v>284</v>
      </c>
      <c r="D27" s="66">
        <f>'Customer Count Cadmus'!C13</f>
        <v>829925.23281393258</v>
      </c>
      <c r="E27" s="66">
        <f>'Customer Count Cadmus'!D13</f>
        <v>837704.91032697528</v>
      </c>
      <c r="F27" s="66">
        <f>'Customer Count Cadmus'!E13</f>
        <v>844757.33058750094</v>
      </c>
      <c r="G27" s="66">
        <f>'Customer Count Cadmus'!F13</f>
        <v>851072.58100961649</v>
      </c>
      <c r="H27" s="66">
        <f>'Customer Count Cadmus'!G13</f>
        <v>856741.46952035173</v>
      </c>
      <c r="I27" s="66">
        <f>'Customer Count Cadmus'!H13</f>
        <v>861711.95812368032</v>
      </c>
      <c r="J27" s="66">
        <f>'Customer Count Cadmus'!I13</f>
        <v>865971.263229865</v>
      </c>
      <c r="K27" s="66">
        <f>'Customer Count Cadmus'!J13</f>
        <v>869627.27996844798</v>
      </c>
      <c r="L27" s="66">
        <f>'Customer Count Cadmus'!K13</f>
        <v>872814.8981818246</v>
      </c>
      <c r="M27" s="66">
        <f>'Customer Count Cadmus'!L13</f>
        <v>875662.07831169863</v>
      </c>
      <c r="N27" s="66">
        <f>'Customer Count Cadmus'!M13</f>
        <v>878308.74620833632</v>
      </c>
      <c r="O27" s="66">
        <f>'Customer Count Cadmus'!N13</f>
        <v>880848.92780701746</v>
      </c>
      <c r="P27" s="66">
        <f>'Customer Count Cadmus'!O13</f>
        <v>883371.02725401986</v>
      </c>
      <c r="Q27" s="66">
        <f>'Customer Count Cadmus'!P13</f>
        <v>885871.92613451125</v>
      </c>
      <c r="R27" s="66">
        <f>'Customer Count Cadmus'!Q13</f>
        <v>888358.97832227591</v>
      </c>
      <c r="S27" s="66">
        <f>'Customer Count Cadmus'!R13</f>
        <v>890830.83405566926</v>
      </c>
      <c r="T27" s="66">
        <f>'Customer Count Cadmus'!S13</f>
        <v>893303.01559359767</v>
      </c>
      <c r="U27" s="66">
        <f>'Customer Count Cadmus'!T13</f>
        <v>895791.04519496625</v>
      </c>
      <c r="V27" s="66">
        <f>'Customer Count Cadmus'!U13</f>
        <v>898277.02688211657</v>
      </c>
      <c r="W27" s="66">
        <f>'Customer Count Cadmus'!V13</f>
        <v>900768.43088759517</v>
      </c>
      <c r="X27" s="66">
        <f>'Customer Count Cadmus'!W13</f>
        <v>903265.81573346152</v>
      </c>
      <c r="Y27" s="66">
        <f>'Customer Count Cadmus'!X13</f>
        <v>905760.24506676279</v>
      </c>
      <c r="Z27" s="66">
        <f>'Customer Count Cadmus'!Y13</f>
        <v>908241.47931640688</v>
      </c>
      <c r="AA27" s="66">
        <f>'Customer Count Cadmus'!Z13</f>
        <v>910694.69437606214</v>
      </c>
      <c r="AB27" s="66">
        <f>'Customer Count Cadmus'!AA13</f>
        <v>912994.85827226215</v>
      </c>
      <c r="AC27" s="66">
        <f>'Customer Count Cadmus'!AB13</f>
        <v>914863.16266785003</v>
      </c>
      <c r="AD27" s="91">
        <f>'Customer Count Cadmus'!AC13</f>
        <v>916687.89374686475</v>
      </c>
    </row>
    <row r="28" spans="1:30" x14ac:dyDescent="0.25">
      <c r="A28" s="90" t="s">
        <v>291</v>
      </c>
      <c r="B28" s="65" t="s">
        <v>258</v>
      </c>
      <c r="C28" s="64" t="s">
        <v>285</v>
      </c>
      <c r="D28" s="67">
        <f>'Customer Count Cadmus'!C$14</f>
        <v>58064.450920371244</v>
      </c>
      <c r="E28" s="67">
        <f>'Customer Count Cadmus'!D$14</f>
        <v>58060.884053849819</v>
      </c>
      <c r="F28" s="67">
        <f>'Customer Count Cadmus'!E$14</f>
        <v>57941.850021313949</v>
      </c>
      <c r="G28" s="67">
        <f>'Customer Count Cadmus'!F$14</f>
        <v>57726.889025253717</v>
      </c>
      <c r="H28" s="67">
        <f>'Customer Count Cadmus'!G$14</f>
        <v>57401.037864013852</v>
      </c>
      <c r="I28" s="67">
        <f>'Customer Count Cadmus'!H$14</f>
        <v>56930.924533321675</v>
      </c>
      <c r="J28" s="67">
        <f>'Customer Count Cadmus'!I$14</f>
        <v>56277.2543684876</v>
      </c>
      <c r="K28" s="67">
        <f>'Customer Count Cadmus'!J$14</f>
        <v>55442.472651884484</v>
      </c>
      <c r="L28" s="67">
        <f>'Customer Count Cadmus'!K$14</f>
        <v>54429.607959447792</v>
      </c>
      <c r="M28" s="67">
        <f>'Customer Count Cadmus'!L$14</f>
        <v>53284.213746237197</v>
      </c>
      <c r="N28" s="67">
        <f>'Customer Count Cadmus'!M$14</f>
        <v>52028.498589122151</v>
      </c>
      <c r="O28" s="67">
        <f>'Customer Count Cadmus'!N$14</f>
        <v>50685.877549686913</v>
      </c>
      <c r="P28" s="67">
        <f>'Customer Count Cadmus'!O$14</f>
        <v>49289.628935485307</v>
      </c>
      <c r="Q28" s="67">
        <f>'Customer Count Cadmus'!P$14</f>
        <v>47861.808874681934</v>
      </c>
      <c r="R28" s="67">
        <f>'Customer Count Cadmus'!Q$14</f>
        <v>46432.727447223187</v>
      </c>
      <c r="S28" s="67">
        <f>'Customer Count Cadmus'!R$14</f>
        <v>45003.320424122576</v>
      </c>
      <c r="T28" s="67">
        <f>'Customer Count Cadmus'!S$14</f>
        <v>43593.504062411404</v>
      </c>
      <c r="U28" s="67">
        <f>'Customer Count Cadmus'!T$14</f>
        <v>42202.574485668993</v>
      </c>
      <c r="V28" s="67">
        <f>'Customer Count Cadmus'!U$14</f>
        <v>40823.123737719638</v>
      </c>
      <c r="W28" s="67">
        <f>'Customer Count Cadmus'!V$14</f>
        <v>39455.142267417628</v>
      </c>
      <c r="X28" s="67">
        <f>'Customer Count Cadmus'!W$14</f>
        <v>38105.606276700215</v>
      </c>
      <c r="Y28" s="67">
        <f>'Customer Count Cadmus'!X$14</f>
        <v>36780.158483981002</v>
      </c>
      <c r="Z28" s="67">
        <f>'Customer Count Cadmus'!Y$14</f>
        <v>35473.81170606357</v>
      </c>
      <c r="AA28" s="67">
        <f>'Customer Count Cadmus'!Z$14</f>
        <v>34229.550456530822</v>
      </c>
      <c r="AB28" s="67">
        <f>'Customer Count Cadmus'!AA$14</f>
        <v>33039.999914355329</v>
      </c>
      <c r="AC28" s="67">
        <f>'Customer Count Cadmus'!AB$14</f>
        <v>31910.074463931782</v>
      </c>
      <c r="AD28" s="92">
        <f>'Customer Count Cadmus'!AC$14</f>
        <v>30855.297785924118</v>
      </c>
    </row>
    <row r="29" spans="1:30" x14ac:dyDescent="0.25">
      <c r="A29" s="90" t="s">
        <v>291</v>
      </c>
      <c r="B29" s="65" t="s">
        <v>258</v>
      </c>
      <c r="C29" s="64" t="s">
        <v>286</v>
      </c>
      <c r="D29" s="67">
        <f>'Customer Count Cadmus'!C$15</f>
        <v>2212.65</v>
      </c>
      <c r="E29" s="67">
        <f>'Customer Count Cadmus'!D$15</f>
        <v>2173.64</v>
      </c>
      <c r="F29" s="67">
        <f>'Customer Count Cadmus'!E$15</f>
        <v>2134</v>
      </c>
      <c r="G29" s="67">
        <f>'Customer Count Cadmus'!F$15</f>
        <v>2095.6800000000003</v>
      </c>
      <c r="H29" s="67">
        <f>'Customer Count Cadmus'!G$15</f>
        <v>2036.04</v>
      </c>
      <c r="I29" s="67">
        <f>'Customer Count Cadmus'!H$15</f>
        <v>1998.5700000000002</v>
      </c>
      <c r="J29" s="67">
        <f>'Customer Count Cadmus'!I$15</f>
        <v>1961.44</v>
      </c>
      <c r="K29" s="67">
        <f>'Customer Count Cadmus'!J$15</f>
        <v>1923.7400000000002</v>
      </c>
      <c r="L29" s="67">
        <f>'Customer Count Cadmus'!K$15</f>
        <v>1887.3</v>
      </c>
      <c r="M29" s="67">
        <f>'Customer Count Cadmus'!L$15</f>
        <v>1851.2</v>
      </c>
      <c r="N29" s="67">
        <f>'Customer Count Cadmus'!M$15</f>
        <v>1815.44</v>
      </c>
      <c r="O29" s="67">
        <f>'Customer Count Cadmus'!N$15</f>
        <v>1780.02</v>
      </c>
      <c r="P29" s="67">
        <f>'Customer Count Cadmus'!O$15</f>
        <v>1744.08</v>
      </c>
      <c r="Q29" s="67">
        <f>'Customer Count Cadmus'!P$15</f>
        <v>1709.35</v>
      </c>
      <c r="R29" s="67">
        <f>'Customer Count Cadmus'!Q$15</f>
        <v>1674.96</v>
      </c>
      <c r="S29" s="67">
        <f>'Customer Count Cadmus'!R$15</f>
        <v>1640.9099999999999</v>
      </c>
      <c r="T29" s="67">
        <f>'Customer Count Cadmus'!S$15</f>
        <v>1607.1999999999998</v>
      </c>
      <c r="U29" s="67">
        <f>'Customer Count Cadmus'!T$15</f>
        <v>1573.02</v>
      </c>
      <c r="V29" s="67">
        <f>'Customer Count Cadmus'!U$15</f>
        <v>1540</v>
      </c>
      <c r="W29" s="67">
        <f>'Customer Count Cadmus'!V$15</f>
        <v>1507.3200000000002</v>
      </c>
      <c r="X29" s="67">
        <f>'Customer Count Cadmus'!W$15</f>
        <v>1456.0700000000002</v>
      </c>
      <c r="Y29" s="67">
        <f>'Customer Count Cadmus'!X$15</f>
        <v>1424.24</v>
      </c>
      <c r="Z29" s="67">
        <f>'Customer Count Cadmus'!Y$15</f>
        <v>1392</v>
      </c>
      <c r="AA29" s="67">
        <f>'Customer Count Cadmus'!Z$15</f>
        <v>1360.86</v>
      </c>
      <c r="AB29" s="67">
        <f>'Customer Count Cadmus'!AA$15</f>
        <v>1330.06</v>
      </c>
      <c r="AC29" s="67">
        <f>'Customer Count Cadmus'!AB$15</f>
        <v>1299.5999999999999</v>
      </c>
      <c r="AD29" s="92">
        <f>'Customer Count Cadmus'!AC$15</f>
        <v>1269.48</v>
      </c>
    </row>
    <row r="30" spans="1:30" ht="15.75" thickBot="1" x14ac:dyDescent="0.3">
      <c r="A30" s="93" t="s">
        <v>333</v>
      </c>
      <c r="B30" s="68"/>
      <c r="C30" s="68"/>
      <c r="D30" s="69">
        <f>SUM(D27:D29)</f>
        <v>890202.33373430383</v>
      </c>
      <c r="E30" s="69">
        <f t="shared" ref="E30:AD30" si="3">SUM(E27:E29)</f>
        <v>897939.43438082514</v>
      </c>
      <c r="F30" s="69">
        <f t="shared" si="3"/>
        <v>904833.18060881493</v>
      </c>
      <c r="G30" s="69">
        <f t="shared" si="3"/>
        <v>910895.15003487025</v>
      </c>
      <c r="H30" s="69">
        <f t="shared" si="3"/>
        <v>916178.54738436558</v>
      </c>
      <c r="I30" s="69">
        <f t="shared" si="3"/>
        <v>920641.45265700191</v>
      </c>
      <c r="J30" s="69">
        <f t="shared" si="3"/>
        <v>924209.95759835257</v>
      </c>
      <c r="K30" s="69">
        <f t="shared" si="3"/>
        <v>926993.4926203324</v>
      </c>
      <c r="L30" s="69">
        <f t="shared" si="3"/>
        <v>929131.80614127242</v>
      </c>
      <c r="M30" s="69">
        <f t="shared" si="3"/>
        <v>930797.4920579358</v>
      </c>
      <c r="N30" s="69">
        <f t="shared" si="3"/>
        <v>932152.68479745847</v>
      </c>
      <c r="O30" s="69">
        <f t="shared" si="3"/>
        <v>933314.82535670442</v>
      </c>
      <c r="P30" s="69">
        <f t="shared" si="3"/>
        <v>934404.73618950509</v>
      </c>
      <c r="Q30" s="69">
        <f t="shared" si="3"/>
        <v>935443.08500919316</v>
      </c>
      <c r="R30" s="69">
        <f t="shared" si="3"/>
        <v>936466.66576949903</v>
      </c>
      <c r="S30" s="69">
        <f t="shared" si="3"/>
        <v>937475.06447979191</v>
      </c>
      <c r="T30" s="69">
        <f t="shared" si="3"/>
        <v>938503.71965600899</v>
      </c>
      <c r="U30" s="69">
        <f t="shared" si="3"/>
        <v>939566.6396806353</v>
      </c>
      <c r="V30" s="69">
        <f t="shared" si="3"/>
        <v>940640.15061983617</v>
      </c>
      <c r="W30" s="69">
        <f t="shared" si="3"/>
        <v>941730.89315501275</v>
      </c>
      <c r="X30" s="69">
        <f t="shared" si="3"/>
        <v>942827.49201016163</v>
      </c>
      <c r="Y30" s="69">
        <f t="shared" si="3"/>
        <v>943964.64355074381</v>
      </c>
      <c r="Z30" s="69">
        <f t="shared" si="3"/>
        <v>945107.29102247045</v>
      </c>
      <c r="AA30" s="69">
        <f t="shared" si="3"/>
        <v>946285.104832593</v>
      </c>
      <c r="AB30" s="69">
        <f t="shared" si="3"/>
        <v>947364.91818661755</v>
      </c>
      <c r="AC30" s="69">
        <f t="shared" si="3"/>
        <v>948072.83713178174</v>
      </c>
      <c r="AD30" s="94">
        <f t="shared" si="3"/>
        <v>948812.6715327889</v>
      </c>
    </row>
    <row r="31" spans="1:30" s="13" customFormat="1" x14ac:dyDescent="0.25">
      <c r="A31" s="107" t="s">
        <v>303</v>
      </c>
      <c r="B31" s="108"/>
      <c r="C31" s="108"/>
      <c r="D31" s="109">
        <f>(D30-D$39)/D$39</f>
        <v>-1.3353631647140709E-3</v>
      </c>
      <c r="E31" s="109">
        <f>(E30-E$39)/E$39</f>
        <v>-3.2740610876310586E-3</v>
      </c>
      <c r="F31" s="109">
        <f>(F30-F$39)/F$39</f>
        <v>-5.8665449950957866E-3</v>
      </c>
      <c r="G31" s="109">
        <f>(G30-G$39)/G$39</f>
        <v>-9.2177466138534687E-3</v>
      </c>
      <c r="H31" s="109">
        <f>(H30-H$39)/H$39</f>
        <v>-1.3487908643705556E-2</v>
      </c>
      <c r="I31" s="109">
        <f>(I30-I$39)/I$39</f>
        <v>-1.864558438963974E-2</v>
      </c>
      <c r="J31" s="109">
        <f>(J30-J$39)/J$39</f>
        <v>-2.4614233546700674E-2</v>
      </c>
      <c r="K31" s="109">
        <f>(K30-K$39)/K$39</f>
        <v>-3.127951845058069E-2</v>
      </c>
      <c r="L31" s="109">
        <f>(L30-L$39)/L$39</f>
        <v>-3.8463367685027977E-2</v>
      </c>
      <c r="M31" s="109">
        <f>(M30-M$39)/M$39</f>
        <v>-4.5944707018988673E-2</v>
      </c>
      <c r="N31" s="109">
        <f>(N30-N$39)/N$39</f>
        <v>-5.3565620414597816E-2</v>
      </c>
      <c r="O31" s="109">
        <f>(O30-O$39)/O$39</f>
        <v>-6.1160180542439609E-2</v>
      </c>
      <c r="P31" s="109">
        <f>(P30-P$39)/P$39</f>
        <v>-6.8611487891249726E-2</v>
      </c>
      <c r="Q31" s="109">
        <f>(Q30-Q$39)/Q$39</f>
        <v>-7.5895522907321197E-2</v>
      </c>
      <c r="R31" s="109">
        <f>(R30-R$39)/R$39</f>
        <v>-8.3018877424848925E-2</v>
      </c>
      <c r="S31" s="109">
        <f>(S30-S$39)/S$39</f>
        <v>-8.9983838996992943E-2</v>
      </c>
      <c r="T31" s="109">
        <f>(T30-T$39)/T$39</f>
        <v>-9.6811550832089172E-2</v>
      </c>
      <c r="U31" s="109">
        <f>(U30-U$39)/U$39</f>
        <v>-0.10354478792334321</v>
      </c>
      <c r="V31" s="109">
        <f>(V30-V$39)/V$39</f>
        <v>-0.11014309319463897</v>
      </c>
      <c r="W31" s="109">
        <f>(W30-W$39)/W$39</f>
        <v>-0.11662189877379441</v>
      </c>
      <c r="X31" s="109">
        <f>(X30-X$39)/X$39</f>
        <v>-0.12300195452852927</v>
      </c>
      <c r="Y31" s="109">
        <f>(Y30-Y$39)/Y$39</f>
        <v>-0.12923250727174007</v>
      </c>
      <c r="Z31" s="109">
        <f>(Z30-Z$39)/Z$39</f>
        <v>-0.13531174326297174</v>
      </c>
      <c r="AA31" s="109">
        <f>(AA30-AA$39)/AA$39</f>
        <v>-0.1411541357478914</v>
      </c>
      <c r="AB31" s="109">
        <f>(AB30-AB$39)/AB$39</f>
        <v>-0.14688783770822084</v>
      </c>
      <c r="AC31" s="109">
        <f>(AC30-AC$39)/AC$39</f>
        <v>-0.15273742898641335</v>
      </c>
      <c r="AD31" s="110">
        <f>(AD30-AD$39)/AD$39</f>
        <v>-0.1583135344893852</v>
      </c>
    </row>
    <row r="32" spans="1:30" ht="15.75" thickBot="1" x14ac:dyDescent="0.3">
      <c r="A32" s="95" t="s">
        <v>304</v>
      </c>
      <c r="B32" s="96"/>
      <c r="C32" s="96"/>
      <c r="D32" s="97">
        <f>(D30-$D$39)/$D$39</f>
        <v>-1.3353631647140709E-3</v>
      </c>
      <c r="E32" s="97">
        <f>(E30-$D$39)/$D$39</f>
        <v>7.344426265744163E-3</v>
      </c>
      <c r="F32" s="97">
        <f>(F30-$D$39)/$D$39</f>
        <v>1.5078106927229436E-2</v>
      </c>
      <c r="G32" s="97">
        <f>(G30-$D$39)/$D$39</f>
        <v>2.1878667053805142E-2</v>
      </c>
      <c r="H32" s="97">
        <f>(H30-$D$39)/$D$39</f>
        <v>2.7805793837619074E-2</v>
      </c>
      <c r="I32" s="97">
        <f>(I30-$D$39)/$D$39</f>
        <v>3.2812459743145554E-2</v>
      </c>
      <c r="J32" s="97">
        <f>(J30-$D$39)/$D$39</f>
        <v>3.6815751530024358E-2</v>
      </c>
      <c r="K32" s="97">
        <f>(K30-$D$39)/$D$39</f>
        <v>3.9938432617797677E-2</v>
      </c>
      <c r="L32" s="97">
        <f>(L30-$D$39)/$D$39</f>
        <v>4.2337278380054362E-2</v>
      </c>
      <c r="M32" s="97">
        <f>(M30-$D$39)/$D$39</f>
        <v>4.4205911563780405E-2</v>
      </c>
      <c r="N32" s="97">
        <f>(N30-$D$39)/$D$39</f>
        <v>4.572622106395878E-2</v>
      </c>
      <c r="O32" s="97">
        <f>(O30-$D$39)/$D$39</f>
        <v>4.7029956895207801E-2</v>
      </c>
      <c r="P32" s="97">
        <f>(P30-$D$39)/$D$39</f>
        <v>4.8252662526022956E-2</v>
      </c>
      <c r="Q32" s="97">
        <f>(Q30-$D$39)/$D$39</f>
        <v>4.9417523825107848E-2</v>
      </c>
      <c r="R32" s="97">
        <f>(R30-$D$39)/$D$39</f>
        <v>5.0565817723613328E-2</v>
      </c>
      <c r="S32" s="97">
        <f>(S30-$D$39)/$D$39</f>
        <v>5.1697079790266574E-2</v>
      </c>
      <c r="T32" s="97">
        <f>(T30-$D$39)/$D$39</f>
        <v>5.285106637180724E-2</v>
      </c>
      <c r="U32" s="97">
        <f>(U30-$D$39)/$D$39</f>
        <v>5.4043492632841063E-2</v>
      </c>
      <c r="V32" s="97">
        <f>(V30-$D$39)/$D$39</f>
        <v>5.5247800206085114E-2</v>
      </c>
      <c r="W32" s="97">
        <f>(W30-$D$39)/$D$39</f>
        <v>5.6471438873941071E-2</v>
      </c>
      <c r="X32" s="97">
        <f>(X30-$D$39)/$D$39</f>
        <v>5.7701647396128694E-2</v>
      </c>
      <c r="Y32" s="97">
        <f>(Y30-$D$39)/$D$39</f>
        <v>5.8977349545255103E-2</v>
      </c>
      <c r="Z32" s="97">
        <f>(Z30-$D$39)/$D$39</f>
        <v>6.025921725008998E-2</v>
      </c>
      <c r="AA32" s="97">
        <f>(AA30-$D$39)/$D$39</f>
        <v>6.1580535961996086E-2</v>
      </c>
      <c r="AB32" s="97">
        <f>(AB30-$D$39)/$D$39</f>
        <v>6.2791913836645286E-2</v>
      </c>
      <c r="AC32" s="97">
        <f>(AC30-$D$39)/$D$39</f>
        <v>6.3586085666453379E-2</v>
      </c>
      <c r="AD32" s="98">
        <f>(AD30-$D$39)/$D$39</f>
        <v>6.4416061533064159E-2</v>
      </c>
    </row>
    <row r="33" spans="1:30" x14ac:dyDescent="0.25">
      <c r="AD33" s="16"/>
    </row>
    <row r="34" spans="1:30" ht="15.75" thickBot="1" x14ac:dyDescent="0.3"/>
    <row r="35" spans="1:30" x14ac:dyDescent="0.25">
      <c r="A35" s="99" t="s">
        <v>308</v>
      </c>
      <c r="B35" s="100" t="s">
        <v>256</v>
      </c>
      <c r="C35" s="100" t="s">
        <v>257</v>
      </c>
      <c r="D35" s="100">
        <v>2024</v>
      </c>
      <c r="E35" s="100">
        <v>2025</v>
      </c>
      <c r="F35" s="100">
        <v>2026</v>
      </c>
      <c r="G35" s="100">
        <v>2027</v>
      </c>
      <c r="H35" s="100">
        <v>2028</v>
      </c>
      <c r="I35" s="100">
        <v>2029</v>
      </c>
      <c r="J35" s="100">
        <v>2030</v>
      </c>
      <c r="K35" s="100">
        <v>2031</v>
      </c>
      <c r="L35" s="100">
        <v>2032</v>
      </c>
      <c r="M35" s="100">
        <v>2033</v>
      </c>
      <c r="N35" s="100">
        <v>2034</v>
      </c>
      <c r="O35" s="100">
        <v>2035</v>
      </c>
      <c r="P35" s="100">
        <v>2036</v>
      </c>
      <c r="Q35" s="100">
        <v>2037</v>
      </c>
      <c r="R35" s="100">
        <v>2038</v>
      </c>
      <c r="S35" s="100">
        <v>2039</v>
      </c>
      <c r="T35" s="100">
        <v>2040</v>
      </c>
      <c r="U35" s="100">
        <v>2041</v>
      </c>
      <c r="V35" s="100">
        <v>2042</v>
      </c>
      <c r="W35" s="100">
        <v>2043</v>
      </c>
      <c r="X35" s="100">
        <v>2044</v>
      </c>
      <c r="Y35" s="100">
        <v>2045</v>
      </c>
      <c r="Z35" s="100">
        <v>2046</v>
      </c>
      <c r="AA35" s="100">
        <v>2047</v>
      </c>
      <c r="AB35" s="100">
        <v>2048</v>
      </c>
      <c r="AC35" s="100">
        <v>2049</v>
      </c>
      <c r="AD35" s="101">
        <v>2050</v>
      </c>
    </row>
    <row r="36" spans="1:30" x14ac:dyDescent="0.25">
      <c r="A36" s="90" t="s">
        <v>284</v>
      </c>
      <c r="B36" s="65" t="s">
        <v>258</v>
      </c>
      <c r="C36" s="64" t="s">
        <v>284</v>
      </c>
      <c r="D36" s="67">
        <f>'Customer Count Cadmus'!C4</f>
        <v>831023.66666666674</v>
      </c>
      <c r="E36" s="67">
        <f>'Customer Count Cadmus'!D4</f>
        <v>840393</v>
      </c>
      <c r="F36" s="67">
        <f>'Customer Count Cadmus'!E4</f>
        <v>849567.75</v>
      </c>
      <c r="G36" s="67">
        <f>'Customer Count Cadmus'!F4</f>
        <v>858633.66666666651</v>
      </c>
      <c r="H36" s="67">
        <f>'Customer Count Cadmus'!G4</f>
        <v>867813.83333333337</v>
      </c>
      <c r="I36" s="67">
        <f>'Customer Count Cadmus'!H4</f>
        <v>877074.5</v>
      </c>
      <c r="J36" s="67">
        <f>'Customer Count Cadmus'!I4</f>
        <v>886321.75000000012</v>
      </c>
      <c r="K36" s="67">
        <f>'Customer Count Cadmus'!J4</f>
        <v>895573.66666666663</v>
      </c>
      <c r="L36" s="67">
        <f>'Customer Count Cadmus'!K4</f>
        <v>904825.91666666663</v>
      </c>
      <c r="M36" s="67">
        <f>'Customer Count Cadmus'!L4</f>
        <v>914017.16666666674</v>
      </c>
      <c r="N36" s="67">
        <f>'Customer Count Cadmus'!M4</f>
        <v>923176</v>
      </c>
      <c r="O36" s="67">
        <f>'Customer Count Cadmus'!N4</f>
        <v>932272.08333333349</v>
      </c>
      <c r="P36" s="67">
        <f>'Customer Count Cadmus'!O4</f>
        <v>941303.41666666663</v>
      </c>
      <c r="Q36" s="67">
        <f>'Customer Count Cadmus'!P4</f>
        <v>950258.83333333337</v>
      </c>
      <c r="R36" s="67">
        <f>'Customer Count Cadmus'!Q4</f>
        <v>959164.66666666686</v>
      </c>
      <c r="S36" s="67">
        <f>'Customer Count Cadmus'!R4</f>
        <v>968016.08333333337</v>
      </c>
      <c r="T36" s="67">
        <f>'Customer Count Cadmus'!S4</f>
        <v>976868.66666666674</v>
      </c>
      <c r="U36" s="67">
        <f>'Customer Count Cadmus'!T4</f>
        <v>985778</v>
      </c>
      <c r="V36" s="67">
        <f>'Customer Count Cadmus'!U4</f>
        <v>994680</v>
      </c>
      <c r="W36" s="67">
        <f>'Customer Count Cadmus'!V4</f>
        <v>1003601.4166666667</v>
      </c>
      <c r="X36" s="67">
        <f>'Customer Count Cadmus'!W4</f>
        <v>1012544.25</v>
      </c>
      <c r="Y36" s="67">
        <f>'Customer Count Cadmus'!X4</f>
        <v>1021476.5</v>
      </c>
      <c r="Z36" s="67">
        <f>'Customer Count Cadmus'!Y4</f>
        <v>1030361.5000000001</v>
      </c>
      <c r="AA36" s="67">
        <f>'Customer Count Cadmus'!Z4</f>
        <v>1039146.1666666666</v>
      </c>
      <c r="AB36" s="67">
        <f>'Customer Count Cadmus'!AA4</f>
        <v>1047807.0833333335</v>
      </c>
      <c r="AC36" s="67">
        <f>'Customer Count Cadmus'!AB4</f>
        <v>1056307.5</v>
      </c>
      <c r="AD36" s="92">
        <f>'Customer Count Cadmus'!AC4</f>
        <v>1064609.666666667</v>
      </c>
    </row>
    <row r="37" spans="1:30" x14ac:dyDescent="0.25">
      <c r="A37" s="90" t="s">
        <v>285</v>
      </c>
      <c r="B37" s="65" t="s">
        <v>258</v>
      </c>
      <c r="C37" s="64" t="s">
        <v>285</v>
      </c>
      <c r="D37" s="67">
        <f>'Customer Count Cadmus'!C5</f>
        <v>58134</v>
      </c>
      <c r="E37" s="67">
        <f>'Customer Count Cadmus'!D5</f>
        <v>58278</v>
      </c>
      <c r="F37" s="67">
        <f>'Customer Count Cadmus'!E5</f>
        <v>58405</v>
      </c>
      <c r="G37" s="67">
        <f>'Customer Count Cadmus'!F5</f>
        <v>58553</v>
      </c>
      <c r="H37" s="67">
        <f>'Customer Count Cadmus'!G5</f>
        <v>58725</v>
      </c>
      <c r="I37" s="67">
        <f>'Customer Count Cadmus'!H5</f>
        <v>58910</v>
      </c>
      <c r="J37" s="67">
        <f>'Customer Count Cadmus'!I5</f>
        <v>59079</v>
      </c>
      <c r="K37" s="67">
        <f>'Customer Count Cadmus'!J5</f>
        <v>59238</v>
      </c>
      <c r="L37" s="67">
        <f>'Customer Count Cadmus'!K5</f>
        <v>59376</v>
      </c>
      <c r="M37" s="67">
        <f>'Customer Count Cadmus'!L5</f>
        <v>59525</v>
      </c>
      <c r="N37" s="67">
        <f>'Customer Count Cadmus'!M5</f>
        <v>59671</v>
      </c>
      <c r="O37" s="67">
        <f>'Customer Count Cadmus'!N5</f>
        <v>59797</v>
      </c>
      <c r="P37" s="67">
        <f>'Customer Count Cadmus'!O5</f>
        <v>59907</v>
      </c>
      <c r="Q37" s="67">
        <f>'Customer Count Cadmus'!P5</f>
        <v>60000</v>
      </c>
      <c r="R37" s="67">
        <f>'Customer Count Cadmus'!Q5</f>
        <v>60091</v>
      </c>
      <c r="S37" s="67">
        <f>'Customer Count Cadmus'!R5</f>
        <v>60181</v>
      </c>
      <c r="T37" s="67">
        <f>'Customer Count Cadmus'!S5</f>
        <v>60272</v>
      </c>
      <c r="U37" s="67">
        <f>'Customer Count Cadmus'!T5</f>
        <v>60371</v>
      </c>
      <c r="V37" s="67">
        <f>'Customer Count Cadmus'!U5</f>
        <v>60464</v>
      </c>
      <c r="W37" s="67">
        <f>'Customer Count Cadmus'!V5</f>
        <v>60547</v>
      </c>
      <c r="X37" s="67">
        <f>'Customer Count Cadmus'!W5</f>
        <v>60627</v>
      </c>
      <c r="Y37" s="67">
        <f>'Customer Count Cadmus'!X5</f>
        <v>60710</v>
      </c>
      <c r="Z37" s="67">
        <f>'Customer Count Cadmus'!Y5</f>
        <v>60786</v>
      </c>
      <c r="AA37" s="67">
        <f>'Customer Count Cadmus'!Z5</f>
        <v>60825</v>
      </c>
      <c r="AB37" s="67">
        <f>'Customer Count Cadmus'!AA5</f>
        <v>60852</v>
      </c>
      <c r="AC37" s="67">
        <f>'Customer Count Cadmus'!AB5</f>
        <v>60871</v>
      </c>
      <c r="AD37" s="92">
        <f>'Customer Count Cadmus'!AC5</f>
        <v>60878</v>
      </c>
    </row>
    <row r="38" spans="1:30" ht="15.75" thickBot="1" x14ac:dyDescent="0.3">
      <c r="A38" s="111" t="s">
        <v>286</v>
      </c>
      <c r="B38" s="112" t="s">
        <v>258</v>
      </c>
      <c r="C38" s="113" t="s">
        <v>286</v>
      </c>
      <c r="D38" s="114">
        <f>'Customer Count Cadmus'!C6</f>
        <v>2235</v>
      </c>
      <c r="E38" s="114">
        <f>'Customer Count Cadmus'!D6</f>
        <v>2218</v>
      </c>
      <c r="F38" s="114">
        <f>'Customer Count Cadmus'!E6</f>
        <v>2200</v>
      </c>
      <c r="G38" s="114">
        <f>'Customer Count Cadmus'!F6</f>
        <v>2183</v>
      </c>
      <c r="H38" s="114">
        <f>'Customer Count Cadmus'!G6</f>
        <v>2166</v>
      </c>
      <c r="I38" s="114">
        <f>'Customer Count Cadmus'!H6</f>
        <v>2149</v>
      </c>
      <c r="J38" s="114">
        <f>'Customer Count Cadmus'!I6</f>
        <v>2132</v>
      </c>
      <c r="K38" s="114">
        <f>'Customer Count Cadmus'!J6</f>
        <v>2114</v>
      </c>
      <c r="L38" s="114">
        <f>'Customer Count Cadmus'!K6</f>
        <v>2097</v>
      </c>
      <c r="M38" s="114">
        <f>'Customer Count Cadmus'!L6</f>
        <v>2080</v>
      </c>
      <c r="N38" s="114">
        <f>'Customer Count Cadmus'!M6</f>
        <v>2063</v>
      </c>
      <c r="O38" s="114">
        <f>'Customer Count Cadmus'!N6</f>
        <v>2046</v>
      </c>
      <c r="P38" s="114">
        <f>'Customer Count Cadmus'!O6</f>
        <v>2028</v>
      </c>
      <c r="Q38" s="114">
        <f>'Customer Count Cadmus'!P6</f>
        <v>2011</v>
      </c>
      <c r="R38" s="114">
        <f>'Customer Count Cadmus'!Q6</f>
        <v>1994</v>
      </c>
      <c r="S38" s="114">
        <f>'Customer Count Cadmus'!R6</f>
        <v>1977</v>
      </c>
      <c r="T38" s="114">
        <f>'Customer Count Cadmus'!S6</f>
        <v>1960</v>
      </c>
      <c r="U38" s="114">
        <f>'Customer Count Cadmus'!T6</f>
        <v>1942</v>
      </c>
      <c r="V38" s="114">
        <f>'Customer Count Cadmus'!U6</f>
        <v>1925</v>
      </c>
      <c r="W38" s="114">
        <f>'Customer Count Cadmus'!V6</f>
        <v>1908</v>
      </c>
      <c r="X38" s="114">
        <f>'Customer Count Cadmus'!W6</f>
        <v>1891</v>
      </c>
      <c r="Y38" s="114">
        <f>'Customer Count Cadmus'!X6</f>
        <v>1874</v>
      </c>
      <c r="Z38" s="114">
        <f>'Customer Count Cadmus'!Y6</f>
        <v>1856</v>
      </c>
      <c r="AA38" s="114">
        <f>'Customer Count Cadmus'!Z6</f>
        <v>1839</v>
      </c>
      <c r="AB38" s="114">
        <f>'Customer Count Cadmus'!AA6</f>
        <v>1822</v>
      </c>
      <c r="AC38" s="114">
        <f>'Customer Count Cadmus'!AB6</f>
        <v>1805</v>
      </c>
      <c r="AD38" s="115">
        <f>'Customer Count Cadmus'!AC6</f>
        <v>1788</v>
      </c>
    </row>
    <row r="39" spans="1:30" ht="15.75" thickBot="1" x14ac:dyDescent="0.3">
      <c r="A39" s="116" t="s">
        <v>302</v>
      </c>
      <c r="B39" s="117"/>
      <c r="C39" s="117"/>
      <c r="D39" s="118">
        <f>SUM(D36:D38)</f>
        <v>891392.66666666674</v>
      </c>
      <c r="E39" s="118">
        <f t="shared" ref="E39:AD39" si="4">SUM(E36:E38)</f>
        <v>900889</v>
      </c>
      <c r="F39" s="118">
        <f t="shared" si="4"/>
        <v>910172.75</v>
      </c>
      <c r="G39" s="118">
        <f t="shared" si="4"/>
        <v>919369.66666666651</v>
      </c>
      <c r="H39" s="118">
        <f t="shared" si="4"/>
        <v>928704.83333333337</v>
      </c>
      <c r="I39" s="118">
        <f t="shared" si="4"/>
        <v>938133.5</v>
      </c>
      <c r="J39" s="118">
        <f t="shared" si="4"/>
        <v>947532.75000000012</v>
      </c>
      <c r="K39" s="118">
        <f t="shared" si="4"/>
        <v>956925.66666666663</v>
      </c>
      <c r="L39" s="118">
        <f t="shared" si="4"/>
        <v>966298.91666666663</v>
      </c>
      <c r="M39" s="118">
        <f t="shared" si="4"/>
        <v>975622.16666666674</v>
      </c>
      <c r="N39" s="118">
        <f t="shared" si="4"/>
        <v>984910</v>
      </c>
      <c r="O39" s="118">
        <f t="shared" si="4"/>
        <v>994115.08333333349</v>
      </c>
      <c r="P39" s="118">
        <f t="shared" si="4"/>
        <v>1003238.4166666666</v>
      </c>
      <c r="Q39" s="118">
        <f t="shared" si="4"/>
        <v>1012269.8333333334</v>
      </c>
      <c r="R39" s="118">
        <f t="shared" si="4"/>
        <v>1021249.6666666669</v>
      </c>
      <c r="S39" s="118">
        <f t="shared" si="4"/>
        <v>1030174.0833333334</v>
      </c>
      <c r="T39" s="118">
        <f t="shared" si="4"/>
        <v>1039100.6666666667</v>
      </c>
      <c r="U39" s="118">
        <f t="shared" si="4"/>
        <v>1048091</v>
      </c>
      <c r="V39" s="118">
        <f t="shared" si="4"/>
        <v>1057069</v>
      </c>
      <c r="W39" s="118">
        <f t="shared" si="4"/>
        <v>1066056.4166666667</v>
      </c>
      <c r="X39" s="118">
        <f t="shared" si="4"/>
        <v>1075062.25</v>
      </c>
      <c r="Y39" s="118">
        <f t="shared" si="4"/>
        <v>1084060.5</v>
      </c>
      <c r="Z39" s="118">
        <f t="shared" si="4"/>
        <v>1093003.5</v>
      </c>
      <c r="AA39" s="118">
        <f t="shared" si="4"/>
        <v>1101810.1666666665</v>
      </c>
      <c r="AB39" s="118">
        <f t="shared" si="4"/>
        <v>1110481.0833333335</v>
      </c>
      <c r="AC39" s="118">
        <f t="shared" si="4"/>
        <v>1118983.5</v>
      </c>
      <c r="AD39" s="119">
        <f t="shared" si="4"/>
        <v>1127275.666666667</v>
      </c>
    </row>
    <row r="40" spans="1:30" x14ac:dyDescent="0.25"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4" spans="1:30" x14ac:dyDescent="0.25">
      <c r="U44" s="9"/>
    </row>
  </sheetData>
  <pageMargins left="0.7" right="0.7" top="0.75" bottom="0.75" header="0.3" footer="0.3"/>
  <pageSetup orientation="portrait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A0C5B27E5DFE5A42B5D94F605CB10C32" ma:contentTypeVersion="28" ma:contentTypeDescription="" ma:contentTypeScope="" ma:versionID="fc80ea6e72d900639d1ddbebee804e9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2022-01-31T08:00:00+00:00</OpenedDate>
    <SignificantOrder xmlns="dc463f71-b30c-4ab2-9473-d307f9d35888">false</SignificantOrder>
    <Date1 xmlns="dc463f71-b30c-4ab2-9473-d307f9d35888">2025-01-31T08:00:00+00:00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220066</DocketNumber>
    <DelegatedOrder xmlns="dc463f71-b30c-4ab2-9473-d307f9d35888">false</DelegatedOrder>
  </documentManagement>
</p:properties>
</file>

<file path=customXml/item5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0AFBB38E-217C-48C7-853D-2E8B61C4DF8A}">
  <ds:schemaRefs>
    <ds:schemaRef ds:uri="http://schemas.microsoft.com/PowerBIAddIn"/>
  </ds:schemaRefs>
</ds:datastoreItem>
</file>

<file path=customXml/itemProps2.xml><?xml version="1.0" encoding="utf-8"?>
<ds:datastoreItem xmlns:ds="http://schemas.openxmlformats.org/officeDocument/2006/customXml" ds:itemID="{6042D2D0-8F13-4E19-B548-CCF07D833DE0}"/>
</file>

<file path=customXml/itemProps3.xml><?xml version="1.0" encoding="utf-8"?>
<ds:datastoreItem xmlns:ds="http://schemas.openxmlformats.org/officeDocument/2006/customXml" ds:itemID="{0F20671A-D413-447E-BD5D-5E8EF5769CEF}"/>
</file>

<file path=customXml/itemProps4.xml><?xml version="1.0" encoding="utf-8"?>
<ds:datastoreItem xmlns:ds="http://schemas.openxmlformats.org/officeDocument/2006/customXml" ds:itemID="{CD324512-6839-4D2A-85CA-DDFB195AB429}"/>
</file>

<file path=customXml/itemProps5.xml><?xml version="1.0" encoding="utf-8"?>
<ds:datastoreItem xmlns:ds="http://schemas.openxmlformats.org/officeDocument/2006/customXml" ds:itemID="{199E78D2-55AF-4D4E-936E-2C8EED7F10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2022-2026budget</vt:lpstr>
      <vt:lpstr>Sept GRC Settlement B</vt:lpstr>
      <vt:lpstr>Dec Settlement B</vt:lpstr>
      <vt:lpstr>Settlement H Constrained area </vt:lpstr>
      <vt:lpstr>working papers</vt:lpstr>
      <vt:lpstr>Scenario Cost Data Summary</vt:lpstr>
      <vt:lpstr>Scenario O&amp;M 2024-2050</vt:lpstr>
      <vt:lpstr>Scenario capex 2024-2050</vt:lpstr>
      <vt:lpstr>Customer summary</vt:lpstr>
      <vt:lpstr>Customer Count Cadmus</vt:lpstr>
      <vt:lpstr>NCC-JBsummary</vt:lpstr>
      <vt:lpstr>20yr breakout - edits</vt:lpstr>
      <vt:lpstr>20 yr breakout-original</vt:lpstr>
      <vt:lpstr>2020 - 20 yr plan</vt:lpstr>
      <vt:lpstr>avg category spend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Weatherby, Niecie</dc:creator>
  <cp:lastModifiedBy>Weatherby, Niecie</cp:lastModifiedBy>
  <dcterms:created xsi:type="dcterms:W3CDTF">2021-05-25T23:38:06Z</dcterms:created>
  <dcterms:modified xsi:type="dcterms:W3CDTF">2023-12-08T20:16:01Z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0x0101006E56B4D1795A2E4DB2F0B01679ED314A00A0C5B27E5DFE5A42B5D94F605CB10C32</vt:lpwstr>
  </property>
  <property fmtid="{D5CDD505-2E9C-101B-9397-08002B2CF9AE}" pid="3" name="_docset_NoMedatataSyncRequired">
    <vt:lpwstr>False</vt:lpwstr>
  </property>
</Properties>
</file>