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esktop\BDJ\"/>
    </mc:Choice>
  </mc:AlternateContent>
  <xr:revisionPtr revIDLastSave="0" documentId="13_ncr:1_{013D1FAE-5AD2-418A-B673-E971D124539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xh BDJ-8 p1-2 (Rate Impacts)" sheetId="1" r:id="rId1"/>
    <sheet name="Exh BDJ-8 p3-4 (Typ Res Bill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Jun09">" BS!$AI$7:$AI$1643"</definedName>
    <definedName name="______six6" hidden="1">{#N/A,#N/A,FALSE,"CRPT";#N/A,#N/A,FALSE,"TREND";#N/A,#N/A,FALSE,"%Curve"}</definedName>
    <definedName name="______www1" hidden="1">{#N/A,#N/A,FALSE,"schA"}</definedName>
    <definedName name="_____Jun09">" BS!$AI$7:$AI$1643"</definedName>
    <definedName name="_____six6" hidden="1">{#N/A,#N/A,FALSE,"CRPT";#N/A,#N/A,FALSE,"TREND";#N/A,#N/A,FALSE,"%Curve"}</definedName>
    <definedName name="_____www1" hidden="1">{#N/A,#N/A,FALSE,"schA"}</definedName>
    <definedName name="____Jun09">" BS!$AI$7:$AI$1643"</definedName>
    <definedName name="____six6" hidden="1">{#N/A,#N/A,FALSE,"CRPT";#N/A,#N/A,FALSE,"TREND";#N/A,#N/A,FALSE,"%Curve"}</definedName>
    <definedName name="____www1" hidden="1">{#N/A,#N/A,FALSE,"schA"}</definedName>
    <definedName name="___Jun09">" BS!$AI$7:$AI$1643"</definedName>
    <definedName name="___six6" hidden="1">{#N/A,#N/A,FALSE,"CRPT";#N/A,#N/A,FALSE,"TREND";#N/A,#N/A,FALSE,"%Curve"}</definedName>
    <definedName name="___www1" hidden="1">{#N/A,#N/A,FALSE,"schA"}</definedName>
    <definedName name="__123Graph_A" hidden="1">[3]Inputs!#REF!</definedName>
    <definedName name="__123Graph_ABUDG6_DSCRPR">[4]Quant!$D$71:$O$71</definedName>
    <definedName name="__123Graph_ABUDG6_ESCRPR1">[4]Quant!$D$100:$O$100</definedName>
    <definedName name="__123Graph_B" hidden="1">[3]Inputs!#REF!</definedName>
    <definedName name="__123Graph_BBUDG6_DSCRPR">[4]Quant!$D$72:$O$72</definedName>
    <definedName name="__123Graph_BBUDG6_ESCRPR1">[4]Quant!$D$88:$O$88</definedName>
    <definedName name="__123Graph_D" hidden="1">#REF!</definedName>
    <definedName name="__123Graph_ECURRENT" hidden="1">[5]ConsolidatingPL!#REF!</definedName>
    <definedName name="__123Graph_X">[4]Quant!$D$5:$O$5</definedName>
    <definedName name="__123Graph_XBUDG6_DSCRPR">[4]Quant!$D$5:$O$5</definedName>
    <definedName name="__123Graph_XBUDG6_ESCRPR1">[4]Quant!$D$5:$O$5</definedName>
    <definedName name="__Dec03">[6]BS!$T$7:$T$3582</definedName>
    <definedName name="__Dec04">[7]BS!$AC$7:$AC$3580</definedName>
    <definedName name="__Jul04">[7]BS!$X$7:$X$3582</definedName>
    <definedName name="__Jun04">[7]BS!$W$7:$W$3582</definedName>
    <definedName name="__Jun09">" BS!$AI$7:$AI$1643"</definedName>
    <definedName name="__May04">[7]BS!$V$7:$V$3582</definedName>
    <definedName name="__Nov03">[6]BS!$S$7:$S$3582</definedName>
    <definedName name="__Nov04">[7]BS!$AB$7:$AB$3582</definedName>
    <definedName name="__Oct03">[6]BS!$R$7:$R$3582</definedName>
    <definedName name="__Oct04">[7]BS!$AA$7:$AA$3582</definedName>
    <definedName name="__Sep03">[6]BS!$Q$7:$Q$3582</definedName>
    <definedName name="__Sep04">[7]BS!$Z$7:$Z$3582</definedName>
    <definedName name="__six6" hidden="1">{#N/A,#N/A,FALSE,"CRPT";#N/A,#N/A,FALSE,"TREND";#N/A,#N/A,FALSE,"%Curve"}</definedName>
    <definedName name="__www1" hidden="1">{#N/A,#N/A,FALSE,"schA"}</definedName>
    <definedName name="_1__123Graph_ABUDG6_D_ESCRPR">[4]Quant!$D$71:$O$71</definedName>
    <definedName name="_1Price_Ta">#REF!</definedName>
    <definedName name="_2__123Graph_ABUDG6_Dtons_inv" hidden="1">[8]Quant!#REF!</definedName>
    <definedName name="_2Price_Ta">#REF!</definedName>
    <definedName name="_3__123Graph_ABUDG6_Dtons_inv" hidden="1">[9]Quant!#REF!</definedName>
    <definedName name="_3__123Graph_BBUDG6_D_ESCRPR">[4]Quant!$D$72:$O$72</definedName>
    <definedName name="_4__123Graph_ABUDG6_Dtons_inv" hidden="1">'[10]Area D 2011'!#REF!</definedName>
    <definedName name="_4__123Graph_BBUDG6_Dtons_inv">[4]Quant!$D$9:$O$9</definedName>
    <definedName name="_5__123Graph_CBUDG6_D_ESCRPR">[4]Quant!$D$100:$O$100</definedName>
    <definedName name="_6__123Graph_CBUDG6_D_ESCRPR" hidden="1">'[11]2012 Area AB BudgetSummary'!#REF!</definedName>
    <definedName name="_6__123Graph_DBUDG6_D_ESCRPR">[4]Quant!$D$88:$O$88</definedName>
    <definedName name="_7__123Graph_CBUDG6_D_ESCRPR" hidden="1">'[10]Area D 2011'!#REF!</definedName>
    <definedName name="_7__123Graph_DBUDG6_D_ESCRPR" hidden="1">'[11]2012 Area AB BudgetSummary'!#REF!</definedName>
    <definedName name="_7__123Graph_XBUDG6_D_ESCRPR">[4]Quant!$D$5:$O$5</definedName>
    <definedName name="_8__123Graph_DBUDG6_D_ESCRPR" hidden="1">'[10]Area D 2011'!#REF!</definedName>
    <definedName name="_8__123Graph_XBUDG6_Dtons_inv">[4]Quant!$D$5:$O$5</definedName>
    <definedName name="_Apr04">[7]BS!$U$7:$U$3582</definedName>
    <definedName name="_Aug04">[7]BS!$Y$7:$Y$3582</definedName>
    <definedName name="_B">'[12]Rate Design'!#REF!</definedName>
    <definedName name="_Dec03">[6]BS!$T$7:$T$3582</definedName>
    <definedName name="_Dec04">[7]BS!$AC$7:$AC$3580</definedName>
    <definedName name="_ex1" hidden="1">{#N/A,#N/A,FALSE,"Summ";#N/A,#N/A,FALSE,"General"}</definedName>
    <definedName name="_Feb04">[7]BS!$S$7:$S$3582</definedName>
    <definedName name="_Fill" hidden="1">#REF!</definedName>
    <definedName name="_Jan04">[7]BS!$R$7:$R$3582</definedName>
    <definedName name="_Jul04">[7]BS!$X$7:$X$3582</definedName>
    <definedName name="_Jun04">[7]BS!$W$7:$W$3582</definedName>
    <definedName name="_Jun09">" BS!$AI$7:$AI$1643"</definedName>
    <definedName name="_Key1" hidden="1">#REF!</definedName>
    <definedName name="_Key2" hidden="1">#REF!</definedName>
    <definedName name="_Mar04">[7]BS!$T$7:$T$3582</definedName>
    <definedName name="_May04">[7]BS!$V$7:$V$3582</definedName>
    <definedName name="_MEN2">[1]Jan!#REF!</definedName>
    <definedName name="_MEN3">[1]Jan!#REF!</definedName>
    <definedName name="_new1" hidden="1">{#N/A,#N/A,FALSE,"Summ";#N/A,#N/A,FALSE,"General"}</definedName>
    <definedName name="_Nov03">[6]BS!$S$7:$S$3582</definedName>
    <definedName name="_Nov04">[7]BS!$AB$7:$AB$3582</definedName>
    <definedName name="_Oct03">[6]BS!$R$7:$R$3582</definedName>
    <definedName name="_Oct04">[7]BS!$AA$7:$AA$3582</definedName>
    <definedName name="_Order1">255</definedName>
    <definedName name="_Order2">255</definedName>
    <definedName name="_P">#REF!</definedName>
    <definedName name="_Parse_In" hidden="1">#REF!</definedName>
    <definedName name="_PC1">[13]CLASSIFIERS!$A$7:$IV$7</definedName>
    <definedName name="_PC2">[13]CLASSIFIERS!$A$10:$IV$10</definedName>
    <definedName name="_PC3">[13]CLASSIFIERS!$A$12:$IV$12</definedName>
    <definedName name="_PC4">[13]CLASSIFIERS!$A$13:$IV$13</definedName>
    <definedName name="_Regression_Int">1</definedName>
    <definedName name="_SEC24">[13]EXTERNAL!$A$112:$IV$114</definedName>
    <definedName name="_Sep03">[14]BS!$AB$7:$AB$3420</definedName>
    <definedName name="_Sep04">[7]BS!$Z$7:$Z$3582</definedName>
    <definedName name="_six6" hidden="1">{#N/A,#N/A,FALSE,"CRPT";#N/A,#N/A,FALSE,"TREND";#N/A,#N/A,FALSE,"%Curve"}</definedName>
    <definedName name="_Sort" hidden="1">#REF!</definedName>
    <definedName name="_TOP1">[1]Jan!#REF!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cct108364">'[15]Func Study'!#REF!</definedName>
    <definedName name="Acct108364S">'[15]Func Study'!#REF!</definedName>
    <definedName name="Acct228.42TROJD">'[16]Func Study'!#REF!</definedName>
    <definedName name="Acct2281SO">'[17]Func Study'!$H$2190</definedName>
    <definedName name="Acct2283SO">'[17]Func Study'!$H$2198</definedName>
    <definedName name="Acct22842TROJD">'[16]Func Study'!#REF!</definedName>
    <definedName name="Acct228SO">'[17]Func Study'!$H$2194</definedName>
    <definedName name="Acct350">'[17]Func Study'!$H$1628</definedName>
    <definedName name="Acct352">'[17]Func Study'!$H$1635</definedName>
    <definedName name="Acct353">'[17]Func Study'!$H$1641</definedName>
    <definedName name="Acct354">'[17]Func Study'!$H$1647</definedName>
    <definedName name="Acct355">'[17]Func Study'!$H$1654</definedName>
    <definedName name="Acct356">'[17]Func Study'!$H$1660</definedName>
    <definedName name="Acct357">'[17]Func Study'!$H$1666</definedName>
    <definedName name="Acct358">'[17]Func Study'!$H$1672</definedName>
    <definedName name="Acct359">'[17]Func Study'!$H$1678</definedName>
    <definedName name="Acct360">'[17]Func Study'!$H$1698</definedName>
    <definedName name="Acct361">'[17]Func Study'!$H$1704</definedName>
    <definedName name="Acct362">'[17]Func Study'!$H$1710</definedName>
    <definedName name="Acct364">'[17]Func Study'!$H$1717</definedName>
    <definedName name="Acct365">'[17]Func Study'!$H$1724</definedName>
    <definedName name="Acct366">'[17]Func Study'!$H$1731</definedName>
    <definedName name="Acct367">'[17]Func Study'!$H$1738</definedName>
    <definedName name="Acct368">'[17]Func Study'!$H$1744</definedName>
    <definedName name="Acct369">'[17]Func Study'!$H$1751</definedName>
    <definedName name="Acct370">'[17]Func Study'!$H$1762</definedName>
    <definedName name="Acct371">'[17]Func Study'!$H$1769</definedName>
    <definedName name="Acct372">'[17]Func Study'!$H$1776</definedName>
    <definedName name="Acct372A">'[17]Func Study'!$H$1775</definedName>
    <definedName name="Acct372DP">'[17]Func Study'!$H$1773</definedName>
    <definedName name="Acct372DS">'[17]Func Study'!$H$1774</definedName>
    <definedName name="Acct373">'[17]Func Study'!$H$1782</definedName>
    <definedName name="Acct41011">'[18]Functional Study'!#REF!</definedName>
    <definedName name="Acct41011BADDEBT">'[18]Functional Study'!#REF!</definedName>
    <definedName name="Acct41011DITEXP">'[18]Functional Study'!#REF!</definedName>
    <definedName name="Acct41011S">'[18]Functional Study'!#REF!</definedName>
    <definedName name="Acct41011SE">'[18]Functional Study'!#REF!</definedName>
    <definedName name="Acct41011SG1">'[18]Functional Study'!#REF!</definedName>
    <definedName name="Acct41011SG2">'[18]Functional Study'!#REF!</definedName>
    <definedName name="ACCT41011SGCT">'[18]Functional Study'!#REF!</definedName>
    <definedName name="Acct41011SGPP">'[18]Functional Study'!#REF!</definedName>
    <definedName name="Acct41011SNP">'[18]Functional Study'!#REF!</definedName>
    <definedName name="ACCT41011SNPD">'[18]Functional Study'!#REF!</definedName>
    <definedName name="Acct41011SO">'[18]Functional Study'!#REF!</definedName>
    <definedName name="Acct41011TROJP">'[18]Functional Study'!#REF!</definedName>
    <definedName name="Acct41111">'[18]Functional Study'!#REF!</definedName>
    <definedName name="Acct41111BADDEBT">'[18]Functional Study'!#REF!</definedName>
    <definedName name="Acct41111DITEXP">'[18]Functional Study'!#REF!</definedName>
    <definedName name="Acct41111S">'[18]Functional Study'!#REF!</definedName>
    <definedName name="Acct41111SE">'[18]Functional Study'!#REF!</definedName>
    <definedName name="Acct41111SG1">'[18]Functional Study'!#REF!</definedName>
    <definedName name="Acct41111SG2">'[18]Functional Study'!#REF!</definedName>
    <definedName name="Acct41111SG3">'[18]Functional Study'!#REF!</definedName>
    <definedName name="Acct41111SGPP">'[18]Functional Study'!#REF!</definedName>
    <definedName name="Acct41111SNP">'[18]Functional Study'!#REF!</definedName>
    <definedName name="Acct41111SNTP">'[18]Functional Study'!#REF!</definedName>
    <definedName name="Acct41111SO">'[18]Functional Study'!#REF!</definedName>
    <definedName name="Acct41111TROJP">'[18]Functional Study'!#REF!</definedName>
    <definedName name="Acct411BADDEBT">'[18]Functional Study'!#REF!</definedName>
    <definedName name="Acct411DGP">'[18]Functional Study'!#REF!</definedName>
    <definedName name="Acct411DGU">'[18]Functional Study'!#REF!</definedName>
    <definedName name="Acct411DITEXP">'[18]Functional Study'!#REF!</definedName>
    <definedName name="Acct411DNPP">'[18]Functional Study'!#REF!</definedName>
    <definedName name="Acct411DNPTP">'[18]Functional Study'!#REF!</definedName>
    <definedName name="Acct411S">'[18]Functional Study'!#REF!</definedName>
    <definedName name="Acct411SE">'[18]Functional Study'!#REF!</definedName>
    <definedName name="Acct411SG">'[18]Functional Study'!#REF!</definedName>
    <definedName name="Acct411SGPP">'[18]Functional Study'!#REF!</definedName>
    <definedName name="Acct411SO">'[18]Functional Study'!#REF!</definedName>
    <definedName name="Acct411TROJP">'[18]Functional Study'!#REF!</definedName>
    <definedName name="Acct447DGU">'[16]Func Study'!#REF!</definedName>
    <definedName name="Acct448S">'[17]Func Study'!$H$274</definedName>
    <definedName name="Acct450S">'[17]Func Study'!$H$302</definedName>
    <definedName name="Acct451S">'[17]Func Study'!$H$307</definedName>
    <definedName name="Acct454S">'[17]Func Study'!$H$318</definedName>
    <definedName name="Acct456S">'[17]Func Study'!$H$325</definedName>
    <definedName name="Acct510">'[17]Func Study'!#REF!</definedName>
    <definedName name="Acct510DNPPSU">'[17]Func Study'!#REF!</definedName>
    <definedName name="ACCT510JBG">'[17]Func Study'!#REF!</definedName>
    <definedName name="ACCT510SSGCH">'[17]Func Study'!#REF!</definedName>
    <definedName name="ACCT557CAGE">'[17]Func Study'!$H$683</definedName>
    <definedName name="Acct557CT">'[17]Func Study'!$H$681</definedName>
    <definedName name="Acct580">'[17]Func Study'!$H$791</definedName>
    <definedName name="Acct581">'[17]Func Study'!$H$796</definedName>
    <definedName name="Acct582">'[17]Func Study'!$H$801</definedName>
    <definedName name="Acct583">'[17]Func Study'!$H$806</definedName>
    <definedName name="Acct584">'[17]Func Study'!$H$811</definedName>
    <definedName name="Acct585">'[17]Func Study'!$H$816</definedName>
    <definedName name="Acct586">'[17]Func Study'!$H$821</definedName>
    <definedName name="Acct587">'[17]Func Study'!$H$826</definedName>
    <definedName name="Acct588">'[17]Func Study'!$H$831</definedName>
    <definedName name="Acct589">'[17]Func Study'!$H$836</definedName>
    <definedName name="Acct590">'[17]Func Study'!$H$841</definedName>
    <definedName name="Acct591">'[17]Func Study'!$H$846</definedName>
    <definedName name="Acct592">'[17]Func Study'!$H$851</definedName>
    <definedName name="Acct593">'[17]Func Study'!$H$856</definedName>
    <definedName name="Acct594">'[17]Func Study'!$H$861</definedName>
    <definedName name="Acct595">'[17]Func Study'!$H$866</definedName>
    <definedName name="Acct596">'[17]Func Study'!$H$876</definedName>
    <definedName name="Acct597">'[17]Func Study'!$H$881</definedName>
    <definedName name="Acct598">'[17]Func Study'!$H$886</definedName>
    <definedName name="ACCT904SG">'[19]Functional Study'!#REF!</definedName>
    <definedName name="AcctAGA">'[17]Func Study'!$H$296</definedName>
    <definedName name="AcctDFAD">'[17]Func Study'!#REF!</definedName>
    <definedName name="AcctDFAP">'[17]Func Study'!#REF!</definedName>
    <definedName name="AcctDFAT">'[17]Func Study'!#REF!</definedName>
    <definedName name="AcctTable">[20]Variables!$AK$42:$AK$396</definedName>
    <definedName name="AcctTS0">'[17]Func Study'!$H$1686</definedName>
    <definedName name="Acq1Plant">'[21]Acquisition Inputs'!$C$8</definedName>
    <definedName name="Acq2Plant">'[21]Acquisition Inputs'!$C$70</definedName>
    <definedName name="ActualROR">'[16]G+T+D+R+M'!$H$61</definedName>
    <definedName name="ADJPTDCE.T">[13]INTERNAL!$A$31:$IV$33</definedName>
    <definedName name="Adjs2avg">[22]Inputs!$L$255:'[22]Inputs'!$T$505</definedName>
    <definedName name="After_Tax_Cash_Discount">'[23]Assumptions (Input)'!$D$37</definedName>
    <definedName name="afudc_flag">'[23]Assumptions (Input)'!$B$13</definedName>
    <definedName name="ANCIL">[13]EXTERNAL!$A$163:$IV$165</definedName>
    <definedName name="APR">[24]Backup!#REF!</definedName>
    <definedName name="Apr04AMA">[7]BS!$AG$7:$AG$3582</definedName>
    <definedName name="APRT">#REF!</definedName>
    <definedName name="AS2DocOpenMode">"AS2DocumentEdit"</definedName>
    <definedName name="Assessment_Rate">'[23]Assumptions (Input)'!$B$7</definedName>
    <definedName name="AUG">[24]Backup!#REF!</definedName>
    <definedName name="Aug04AMA">[7]BS!$AK$7:$AK$3582</definedName>
    <definedName name="AUGT">#REF!</definedName>
    <definedName name="Aurora_Prices">"Monthly Price Summary'!$C$4:$H$63"</definedName>
    <definedName name="AvgFactors">[20]Factors!$B$3:$P$99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[25]LeadSht!$L$10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[26]ZZCOOM_M03_Q005!#REF!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[26]ZZCOOM_M03_Q005!#REF!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[26]ZZCOOM_M03_Q005!#REF!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[26]ZZCOOM_M03_Q005!#REF!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[26]ZZCOOM_M03_Q005!#REF!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[26]ZZCOOM_M03_Q005!#REF!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'[27]Lvl FCR'!$G$10</definedName>
    <definedName name="BOOKADJ">#REF!</definedName>
    <definedName name="BPAX">[13]EXTERNAL!$A$121:$IV$123</definedName>
    <definedName name="Bum" hidden="1">#REF!</definedName>
    <definedName name="Button_1">"TradeSummary_Ken_Finicle_List"</definedName>
    <definedName name="CAE.T">[13]INTERNAL!$A$34:$IV$36</definedName>
    <definedName name="CAES1.T">[13]INTERNAL!$A$37:$IV$39</definedName>
    <definedName name="cap">[28]Readings!$B$2</definedName>
    <definedName name="Capital_Inflation">'[23]Assumptions (Input)'!$B$11</definedName>
    <definedName name="CASE">[29]INPUTS!$C$8</definedName>
    <definedName name="Case_Name">'[30]KJB-6,13 Cmn Adj'!$B$8</definedName>
    <definedName name="CaseDescription">'[21]Dispatch Cases'!$C$11</definedName>
    <definedName name="CBWorkbookPriority">-2060790043</definedName>
    <definedName name="CCGT_HeatRate">[21]Assumptions!$H$23</definedName>
    <definedName name="CCGTPrice">[21]Assumptions!$H$22</definedName>
    <definedName name="Check">#REF!</definedName>
    <definedName name="CL_RT2">'[31]Transp Data'!$A$6:$C$81</definedName>
    <definedName name="Classification">'[17]Func Study'!$AB$251</definedName>
    <definedName name="Close_Date">'[23]Capital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'[32]Virtual 49 Back-Up'!$E$54</definedName>
    <definedName name="ConversionFactor">[21]Assumptions!$I$65</definedName>
    <definedName name="COSFacVal">[17]Inputs!$R$5</definedName>
    <definedName name="CurrQtr">'[33]Inc Stmt'!$AJ$222</definedName>
    <definedName name="CUS">[13]CLASSIFIERS!$A$6:$IV$6</definedName>
    <definedName name="CUST_1">[13]EXTERNAL!$A$22:$IV$24</definedName>
    <definedName name="CUST_4">[13]EXTERNAL!$A$25:$IV$27</definedName>
    <definedName name="CUST_5">[13]EXTERNAL!$A$28:$IV$30</definedName>
    <definedName name="CUST_6">[13]EXTERNAL!$A$31:$IV$33</definedName>
    <definedName name="D108.05.T">[13]INTERNAL!$A$22:$IV$24</definedName>
    <definedName name="D108.10.T">[13]INTERNAL!$A$25:$IV$27</definedName>
    <definedName name="D361.T">[13]INTERNAL!$A$4:$IV$6</definedName>
    <definedName name="D362.T">[13]INTERNAL!$A$7:$IV$9</definedName>
    <definedName name="D364.T">[13]INTERNAL!$A$10:$IV$12</definedName>
    <definedName name="D366.T">[13]INTERNAL!$A$13:$IV$15</definedName>
    <definedName name="D368.T">[13]INTERNAL!$A$16:$IV$18</definedName>
    <definedName name="D370.T">[13]INTERNAL!$A$19:$IV$21</definedName>
    <definedName name="D372.T">[13]INTERNAL!$A$28:$IV$30</definedName>
    <definedName name="Data">'[34]Mix Variance'!$B$1:$N$31</definedName>
    <definedName name="Data.Avg">'[33]Avg Amts'!$A$5:$BP$34</definedName>
    <definedName name="Data.Qtrs.Avg">'[33]Avg Amts'!$A$5:$IV$5</definedName>
    <definedName name="data1">'[35]Mix Variance'!$O$5:$T$25</definedName>
    <definedName name="_xlnm.Database">[36]Invoice!#REF!</definedName>
    <definedName name="DATE">[37]Jan!#REF!</definedName>
    <definedName name="DebtPerc">[21]Assumptions!$I$58</definedName>
    <definedName name="DEC">[24]Backup!#REF!</definedName>
    <definedName name="Dec03AMA">[6]BS!$AJ$7:$AJ$3582</definedName>
    <definedName name="Dec04AMA">[7]BS!$AO$7:$AO$3582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[13]CLASSIFIERS!$A$4:$IV$4</definedName>
    <definedName name="DEM_1">[13]EXTERNAL!$A$7:$IV$9</definedName>
    <definedName name="DEM_12CP">[13]EXTERNAL!$A$118:$IV$120</definedName>
    <definedName name="DEM_12NCP_P">[13]EXTERNAL!$A$187:$IV$189</definedName>
    <definedName name="DEM_12NCP_S">[13]EXTERNAL!$A$190:$IV$192</definedName>
    <definedName name="DEM_12NCP1">[13]EXTERNAL!$A$139:$IV$141</definedName>
    <definedName name="DEM_12NCP2">[13]EXTERNAL!$A$130:$IV$132</definedName>
    <definedName name="DEM_1A">[13]EXTERNAL!$A$115:$IV$117</definedName>
    <definedName name="DEM_2A">[13]EXTERNAL!$A$148:$IV$150</definedName>
    <definedName name="DEM_3A">[13]EXTERNAL!$A$199:$IV$201</definedName>
    <definedName name="DEM_3B">[13]EXTERNAL!$A$196:$IV$198</definedName>
    <definedName name="Demand">[16]Inputs!$D$8</definedName>
    <definedName name="Demand2">[38]Inputs!$D$11</definedName>
    <definedName name="DES1.T">[13]INTERNAL!$A$40:$IV$42</definedName>
    <definedName name="DES2.T">[13]INTERNAL!$A$43:$IV$45</definedName>
    <definedName name="DF_HeatRate">[21]Assumptions!$L$23</definedName>
    <definedName name="DFIT" hidden="1">{#N/A,#N/A,FALSE,"Coversheet";#N/A,#N/A,FALSE,"QA"}</definedName>
    <definedName name="DIR_40">[13]EXTERNAL!$A$193:$IV$195</definedName>
    <definedName name="DIR_449">[13]EXTERNAL!$A$127:$IV$129</definedName>
    <definedName name="DIR_449_ENERGY">[13]EXTERNAL!$A$160:$IV$162</definedName>
    <definedName name="DIR_449_HV">[13]EXTERNAL!$A$157:$IV$159</definedName>
    <definedName name="DIR_449_OATT">[13]EXTERNAL!$A$166:$IV$168</definedName>
    <definedName name="DIR_RESALE">[13]EXTERNAL!$A$124:$IV$126</definedName>
    <definedName name="DIR_RESALE_LARGE">[13]EXTERNAL!$A$154:$IV$156</definedName>
    <definedName name="DIR_RESALE_SMALL">[13]EXTERNAL!$A$151:$IV$153</definedName>
    <definedName name="DIR108.09">[13]EXTERNAL!$A$106:$IV$108</definedName>
    <definedName name="DIR235.00">[13]EXTERNAL!$A$85:$IV$87</definedName>
    <definedName name="DIR360.01">[13]EXTERNAL!$A$37:$IV$39</definedName>
    <definedName name="DIR361.01">[13]EXTERNAL!$A$40:$IV$42</definedName>
    <definedName name="DIR362.01">[13]EXTERNAL!$A$43:$IV$45</definedName>
    <definedName name="DIR364.01">[13]EXTERNAL!$A$46:$IV$48</definedName>
    <definedName name="DIR366.01">[13]EXTERNAL!$A$49:$IV$51</definedName>
    <definedName name="DIR368.03">[13]EXTERNAL!$A$55:$IV$57</definedName>
    <definedName name="DIR368.03C">[13]EXTERNAL!$A$52:$IV$54</definedName>
    <definedName name="DIR372.00">[13]EXTERNAL!$A$58:$IV$60</definedName>
    <definedName name="DIR373.00">[13]EXTERNAL!$A$61:$IV$63</definedName>
    <definedName name="DIR450.01">[13]EXTERNAL!$A$10:$IV$12</definedName>
    <definedName name="DIR450.02">[13]EXTERNAL!$A$184:$IV$186</definedName>
    <definedName name="DIR451.02">[13]EXTERNAL!$A$70:$IV$72</definedName>
    <definedName name="DIR451.03">[13]EXTERNAL!$A$136:$IV$138</definedName>
    <definedName name="DIR451.05">[13]EXTERNAL!$A$76:$IV$78</definedName>
    <definedName name="DIR451.06">[13]EXTERNAL!$A$109:$IV$111</definedName>
    <definedName name="DIR451.07">[13]EXTERNAL!$A$133:$IV$135</definedName>
    <definedName name="DIR454.04">[13]EXTERNAL!$A$73:$IV$75</definedName>
    <definedName name="DIR556.01">[13]EXTERNAL!$A$175:$IV$177</definedName>
    <definedName name="DIR565.02">[13]EXTERNAL!$A$178:$IV$180</definedName>
    <definedName name="DIR908.01">[13]EXTERNAL!$A$172:$IV$174</definedName>
    <definedName name="DIR920.01">[13]EXTERNAL!$A$181:$IV$183</definedName>
    <definedName name="Dis">'[17]Func Study'!$AB$250</definedName>
    <definedName name="DisFac">'[17]Func Dist Factor Table'!$A$11:$G$25</definedName>
    <definedName name="Dist_factor">#REF!</definedName>
    <definedName name="DistPeakMethod">[19]Inputs!#REF!</definedName>
    <definedName name="DocketNumber">'[39]JHS-19'!$AR$2</definedName>
    <definedName name="DP.T">[13]INTERNAL!$A$46:$IV$48</definedName>
    <definedName name="DUDE" hidden="1">#REF!</definedName>
    <definedName name="EBFIT.T">[13]INTERNAL!$A$88:$IV$90</definedName>
    <definedName name="ee" hidden="1">{#N/A,#N/A,FALSE,"Month ";#N/A,#N/A,FALSE,"YTD";#N/A,#N/A,FALSE,"12 mo ended"}</definedName>
    <definedName name="EffTax">[13]INPUTS!$F$31</definedName>
    <definedName name="Electric_Prices">'[40]Monthly Price Summary'!$B$4:$E$27</definedName>
    <definedName name="ElecWC_LineItems">[14]BS!$AO$7:$AO$3420</definedName>
    <definedName name="ElRBLine">[14]BS!$AP$7:$AP$3141</definedName>
    <definedName name="EndDate">[21]Assumptions!$C$11</definedName>
    <definedName name="energy">[28]Readings!$B$3</definedName>
    <definedName name="ENERGY_1">[13]EXTERNAL!$A$4:$IV$6</definedName>
    <definedName name="ENERGY_2">[13]EXTERNAL!$A$145:$IV$147</definedName>
    <definedName name="Engy">[16]Inputs!$D$9</definedName>
    <definedName name="Engy2">[38]Inputs!$D$12</definedName>
    <definedName name="EPIS.T">[13]INTERNAL!$A$49:$IV$51</definedName>
    <definedName name="error" hidden="1">{#N/A,#N/A,FALSE,"Coversheet";#N/A,#N/A,FALSE,"QA"}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'[17]COS Factor Table'!$O$15:$O$113</definedName>
    <definedName name="FactorType">[20]Variables!$AK$2:$AL$12</definedName>
    <definedName name="FACTP">#REF!</definedName>
    <definedName name="FactSum">'[17]COS Factor Table'!$A$14:$O$113</definedName>
    <definedName name="FCR">'[32]Virtual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>[24]Backup!#REF!</definedName>
    <definedName name="Feb04AMA">[7]BS!$AE$7:$AE$3582</definedName>
    <definedName name="FEBT">#REF!</definedName>
    <definedName name="Fed_Cap_Tax">[41]Inputs!$E$112</definedName>
    <definedName name="FedTaxRate">[21]Assumptions!$C$33</definedName>
    <definedName name="ffff" hidden="1">{#N/A,#N/A,FALSE,"Coversheet";#N/A,#N/A,FALSE,"QA"}</definedName>
    <definedName name="fffgf" hidden="1">{#N/A,#N/A,FALSE,"Coversheet";#N/A,#N/A,FALSE,"QA"}</definedName>
    <definedName name="FIT">'[42]ROR &amp; CONV FACTOR'!$J$20</definedName>
    <definedName name="FIT_Tax_Rate">'[23]Assumptions (Input)'!$B$5</definedName>
    <definedName name="FranchiseTax">[22]Variables!$D$26</definedName>
    <definedName name="FTAX">[13]INPUTS!$F$30</definedName>
    <definedName name="Func">'[17]Func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'[17]Func Study'!$AB$250</definedName>
    <definedName name="GasRBLine">[7]BS!$AS$7:$AS$3631</definedName>
    <definedName name="GasWC_LineItem">[7]BS!$AR$7:$AR$3631</definedName>
    <definedName name="GP.T">[13]INTERNAL!$A$52:$IV$54</definedName>
    <definedName name="GREATER10MW">#REF!</definedName>
    <definedName name="GTD_Percents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[13]INTERNAL!$A$85:$IV$87</definedName>
    <definedName name="ID_0303_RVN_data">#REF!</definedName>
    <definedName name="IDcontractsRVN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NDADJ">#REF!</definedName>
    <definedName name="INPUT">[43]Summary!#REF!</definedName>
    <definedName name="Instructions">#REF!</definedName>
    <definedName name="Insurance_Rate">'[23]Assumptions (Input)'!$B$9</definedName>
    <definedName name="INTRESEXCH">[44]Sheet1!$AG$1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[24]Backup!#REF!</definedName>
    <definedName name="Jan04AMA">[7]BS!$AD$7:$AD$3582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hidden="1">{#N/A,#N/A,FALSE,"Summ";#N/A,#N/A,FALSE,"General"}</definedName>
    <definedName name="jjj">[45]Inputs!$N$18</definedName>
    <definedName name="JUL">[24]Backup!#REF!</definedName>
    <definedName name="Jul04AMA">[7]BS!$AJ$7:$AJ$3582</definedName>
    <definedName name="JULT">#REF!</definedName>
    <definedName name="JUN">[24]Backup!#REF!</definedName>
    <definedName name="Jun04AMA">[7]BS!$AI$7:$AI$3582</definedName>
    <definedName name="JUNT">#REF!</definedName>
    <definedName name="Jurisdiction">[20]Variables!$AK$15</definedName>
    <definedName name="JurisNumber">[20]Variables!$AL$15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7.01_Power_Costs">#REF!</definedName>
    <definedName name="k_7.01_Power_Costs_p2">#REF!</definedName>
    <definedName name="k_7.02_Montana">#REF!</definedName>
    <definedName name="k_7.03_Wild_Hors_Sol">#REF!</definedName>
    <definedName name="k_7.04_ASC_815">#REF!</definedName>
    <definedName name="k_7.05_storm">#REF!</definedName>
    <definedName name="k_7.06_Reg_Asset">#REF!</definedName>
    <definedName name="k_7.07_Glacier_Bat_St">#REF!</definedName>
    <definedName name="k_7.08_EIM">#REF!</definedName>
    <definedName name="k_7.09_GoldendaleCU">#REF!</definedName>
    <definedName name="k_7.10_MintFarm_CU">#REF!</definedName>
    <definedName name="k_7.11_White_River">#REF!</definedName>
    <definedName name="k_7.12_Hydro_Grants">#REF!</definedName>
    <definedName name="k_7.13_Productn_Adj">#REF!</definedName>
    <definedName name="k_A_1">#REF!</definedName>
    <definedName name="k_Docket_Number">'[30]KJB-12 Sum'!$AS$2</definedName>
    <definedName name="k_FITrate">'[30]KJB-3,11 Def'!$L$20</definedName>
    <definedName name="keep_Docket_Number">'[46]KJB-3 Sum'!$AQ$2</definedName>
    <definedName name="keep_FIT">'[46]KJB-7 Def'!$L$20</definedName>
    <definedName name="keep_KJB_3_Rate_Increase">'[46]KJB-7 Def'!$C$3</definedName>
    <definedName name="keep_KJB_4_Electric_Summary">'[46]KJB-3 Sum'!$AQ$3</definedName>
    <definedName name="keep_KJB_8_Common_Adjs">'[46]KJB-5 Cmn Adj'!$L$3</definedName>
    <definedName name="keep_KJB_9_Electric_Only">'[46]KJB-5 El Adj'!$E$3</definedName>
    <definedName name="keep_TESTYEAR">'[46]KJB-5 Cmn Adj'!$B$7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[44]Sheet1!$E$3:$E$25</definedName>
    <definedName name="Levy_Rate">'[23]Assumptions (Input)'!$B$6</definedName>
    <definedName name="limcount">1</definedName>
    <definedName name="LINE.T">[13]INTERNAL!$A$55:$IV$57</definedName>
    <definedName name="Line_Ext_Credit">#REF!</definedName>
    <definedName name="LinkCos">'[17]JAM Download'!$K$4</definedName>
    <definedName name="LoadArray">'[47]Load Source Data'!$C$78:$X$89</definedName>
    <definedName name="LOG">[24]Backup!#REF!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OSS">[24]Backup!#REF!</definedName>
    <definedName name="M9100F4_v4">[48]M9100F4!$A$1:$V$99</definedName>
    <definedName name="MACRS">'[23]MACRS RATES'!$A$3:$AT$10</definedName>
    <definedName name="MACTIT">#REF!</definedName>
    <definedName name="MAR">[24]Backup!#REF!</definedName>
    <definedName name="Mar04AMA">[7]BS!$AF$7:$AF$3582</definedName>
    <definedName name="MART">#REF!</definedName>
    <definedName name="MAY">[24]Backup!#REF!</definedName>
    <definedName name="May04AMA">[7]BS!$AH$7:$AH$3582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[44]Sheet1!$AF$3:$AJ$28</definedName>
    <definedName name="Method">[16]Inputs!$C$6</definedName>
    <definedName name="Miller" hidden="1">{#N/A,#N/A,FALSE,"Expenditures";#N/A,#N/A,FALSE,"Property Placed In-Service";#N/A,#N/A,FALSE,"CWIP Balances"}</definedName>
    <definedName name="MONTH">[24]Backup!#REF!</definedName>
    <definedName name="monthlist">[49]Table!$R$2:$S$13</definedName>
    <definedName name="monthtotals">'[49]WA SBC'!$D$40:$O$40</definedName>
    <definedName name="MTD_Format">[50]Mthly!$B$11:$D$11,[50]Mthly!$B$31:$D$31</definedName>
    <definedName name="MTKWH">#REF!</definedName>
    <definedName name="MTR_YR3">[51]Variables!$E$14</definedName>
    <definedName name="MTREV">#REF!</definedName>
    <definedName name="MULT">#REF!</definedName>
    <definedName name="NCP_360">[13]EXTERNAL!$A$13:$IV$15</definedName>
    <definedName name="NCP_361">[13]EXTERNAL!$A$16:$IV$18</definedName>
    <definedName name="NCP_362">[13]EXTERNAL!$A$19:$IV$21</definedName>
    <definedName name="Net_to_Gross_Factor">[17]Inputs!$G$8</definedName>
    <definedName name="NetToGross">[22]Variables!$D$23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[24]Backup!#REF!</definedName>
    <definedName name="Nov03AMA">[6]BS!$AI$7:$AI$3582</definedName>
    <definedName name="Nov04AMA">[7]BS!$AN$7:$AN$3582</definedName>
    <definedName name="NOVT">#REF!</definedName>
    <definedName name="NPC">[19]Inputs!$N$18</definedName>
    <definedName name="NRG">[13]CLASSIFIERS!$A$5:$IV$5</definedName>
    <definedName name="NUM">#REF!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'[23]MiscItems(Input)'!$B$5:$AO$8,'[23]MiscItems(Input)'!$B$13:$AO$13,'[23]MiscItems(Input)'!$B$15:$B$17,'[23]MiscItems(Input)'!$B$17:$AO$17,'[23]MiscItems(Input)'!$B$15:$AO$15</definedName>
    <definedName name="O_M_Rate">'[32]Virtual 49 Back-Up'!$B$21</definedName>
    <definedName name="OBCLEASE">[44]Sheet1!$AF$4:$AI$23</definedName>
    <definedName name="OCT">[24]Backup!#REF!</definedName>
    <definedName name="Oct03AMA">[6]BS!$AH$7:$AH$3582</definedName>
    <definedName name="Oct04AMA">[7]BS!$AM$7:$AM$3582</definedName>
    <definedName name="OCTT">#REF!</definedName>
    <definedName name="OH">[13]CLASSIFIERS!$A$8:$IV$8</definedName>
    <definedName name="OH_NCP">[13]EXTERNAL!$A$79:$IV$81</definedName>
    <definedName name="OH_SVC">[13]EXTERNAL!$A$142:$IV$144</definedName>
    <definedName name="OH_TFMR">[13]EXTERNAL!$A$97:$IV$99</definedName>
    <definedName name="OH_TFMRC">[13]EXTERNAL!$A$94:$IV$96</definedName>
    <definedName name="ONE">[1]Jan!#REF!</definedName>
    <definedName name="option">'[52]Dist Misc'!$F$120</definedName>
    <definedName name="OthRCF">[29]INPUTS!$F$41</definedName>
    <definedName name="OthUnc">[13]INPUTS!$F$36</definedName>
    <definedName name="outlookdata">'[53]pivoted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[54]TransInvest!#REF!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[16]Inputs!$T$5</definedName>
    <definedName name="Percent_debt">[41]Inputs!$E$129</definedName>
    <definedName name="Plant_Input">'[23]Plant(Input)'!$B$7:$AP$9,'[23]Plant(Input)'!$B$11,'[23]Plant(Input)'!$B$15:$AP$15,'[23]Plant(Input)'!$B$18,'[23]Plant(Input)'!$B$20:$AP$20</definedName>
    <definedName name="PMAC">[24]Backup!#REF!</definedName>
    <definedName name="POWER.T">[13]INTERNAL!$A$58:$IV$60</definedName>
    <definedName name="PP.T">[13]INTERNAL!$A$61:$IV$63</definedName>
    <definedName name="PRESENT">#REF!</definedName>
    <definedName name="PreTaxDebtCost">[21]Assumptions!$I$56</definedName>
    <definedName name="PreTaxWACC">[21]Assumptions!$I$62</definedName>
    <definedName name="PRICCHNG">#REF!</definedName>
    <definedName name="Prices_Aurora">'[40]Monthly Price Summary'!$C$4:$H$63</definedName>
    <definedName name="_xlnm.Print_Area" localSheetId="0">'Exh BDJ-8 p1-2 (Rate Impacts)'!$A$1:$AB$34</definedName>
    <definedName name="_xlnm.Print_Area" localSheetId="1">'Exh BDJ-8 p3-4 (Typ Res Bill)'!$A$1:$M$23,'Exh BDJ-8 p3-4 (Typ Res Bill)'!$A$25:$H$80</definedName>
    <definedName name="Print_Area_Reset">OFFSET(Full_Print,0,0,Last_Row)</definedName>
    <definedName name="_xlnm.Print_Titles" localSheetId="0">'Exh BDJ-8 p1-2 (Rate Impacts)'!$A:$B</definedName>
    <definedName name="Prior_Month">[25]Sch_120!$I$21</definedName>
    <definedName name="PROFORMA">[13]EXTERNAL!$A$67:$IV$69</definedName>
    <definedName name="PROFORMA_RETAIL">[13]EXTERNAL!$A$91:$IV$93</definedName>
    <definedName name="PROFORMA_RETAIL_TAX">[13]EXTERNAL!$A$169:$IV$171</definedName>
    <definedName name="Prov_Cap_Tax">[41]Inputs!$E$111</definedName>
    <definedName name="PTABLES">#REF!</definedName>
    <definedName name="PTDGP.T">[13]INTERNAL!$A$64:$IV$66</definedName>
    <definedName name="PTDMOD">#REF!</definedName>
    <definedName name="PTDP.T">[13]INTERNAL!$A$67:$IV$69</definedName>
    <definedName name="PTDROLL">#REF!</definedName>
    <definedName name="PTMOD">#REF!</definedName>
    <definedName name="PTROLL">#REF!</definedName>
    <definedName name="PWORKBACK">#REF!</definedName>
    <definedName name="q" hidden="1">{#N/A,#N/A,FALSE,"Coversheet";#N/A,#N/A,FALSE,"QA"}</definedName>
    <definedName name="qqq" hidden="1">{#N/A,#N/A,FALSE,"schA"}</definedName>
    <definedName name="QTD_Format">[55]QTD!$B$11:$D$11,[55]QTD!$B$35:$D$35</definedName>
    <definedName name="Query1">#REF!</definedName>
    <definedName name="RATE2">'[31]Transp Data'!$A$8:$I$112</definedName>
    <definedName name="Rates">[56]Codes!$A$1:$C$500</definedName>
    <definedName name="RB.T">[13]INTERNAL!$A$70:$IV$72</definedName>
    <definedName name="RC_ADJ">#REF!</definedName>
    <definedName name="Requlated_scenario">'[23]Assumptions (Input)'!$B$12</definedName>
    <definedName name="RESADJ">#REF!</definedName>
    <definedName name="ResExchCrRate">[25]Sch_194!$M$31</definedName>
    <definedName name="RESID">[13]EXTERNAL!$A$88:$IV$90</definedName>
    <definedName name="resource_lookup">'[57]#REF'!$B$3:$C$112</definedName>
    <definedName name="ResourceSupplier">[22]Variables!$D$28</definedName>
    <definedName name="ResRCF">[29]INPUTS!$F$39</definedName>
    <definedName name="ResUnc">[13]INPUTS!$F$34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[56]Codes!$F$2:$G$10</definedName>
    <definedName name="Revenue_by_month_take_2">#REF!</definedName>
    <definedName name="revenue_flag">'[23]Assumptions (Input)'!$C$12</definedName>
    <definedName name="Revenue_Taxes">'[23]Assumptions (Input)'!$B$8</definedName>
    <definedName name="RevenueCheck">#REF!</definedName>
    <definedName name="REVFAC1.T">[13]INTERNAL!$A$73:$IV$75</definedName>
    <definedName name="RevReqSettle">#REF!</definedName>
    <definedName name="REVVSTRS">#REF!</definedName>
    <definedName name="RISFORM">#REF!</definedName>
    <definedName name="ROD">[13]INPUTS!$F$25</definedName>
    <definedName name="ROR">[29]INPUTS!$F$24</definedName>
    <definedName name="SAPBEXhrIndnt">"Wide"</definedName>
    <definedName name="SAPsysID">"708C5W7SBKP804JT78WJ0JNKI"</definedName>
    <definedName name="SAPwbID">"ARS"</definedName>
    <definedName name="SBRCF">[29]INPUTS!$F$40</definedName>
    <definedName name="SbUnc">[13]INPUTS!$F$35</definedName>
    <definedName name="SCH33CUSTS">#REF!</definedName>
    <definedName name="SCH48ADJ">#REF!</definedName>
    <definedName name="SCH98NOR">#REF!</definedName>
    <definedName name="SCHED47">#REF!</definedName>
    <definedName name="Schedule">[19]Inputs!$N$14</definedName>
    <definedName name="sdlfhsdlhfkl" hidden="1">{#N/A,#N/A,FALSE,"Summ";#N/A,#N/A,FALSE,"General"}</definedName>
    <definedName name="se">#REF!</definedName>
    <definedName name="SECOND">[1]Jan!#REF!</definedName>
    <definedName name="SEP">[24]Backup!#REF!</definedName>
    <definedName name="Sep03AMA">[14]BS!$AN$7:$AN$3420</definedName>
    <definedName name="Sep04AMA">[7]BS!$AL$7:$AL$3582</definedName>
    <definedName name="SEPT">#REF!</definedName>
    <definedName name="SERVICES_3">#REF!</definedName>
    <definedName name="seven" hidden="1">{#N/A,#N/A,FALSE,"CRPT";#N/A,#N/A,FALSE,"TREND";#N/A,#N/A,FALSE,"%Curve"}</definedName>
    <definedName name="sg">#REF!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TART">[1]Jan!#REF!</definedName>
    <definedName name="StartDate">[21]Assumptions!$C$9</definedName>
    <definedName name="STAX">[13]INPUTS!$F$29</definedName>
    <definedName name="SUM_TAB1">#REF!</definedName>
    <definedName name="SUM_TAB2">#REF!</definedName>
    <definedName name="SUM_TAB3">#REF!</definedName>
    <definedName name="SW.T">[13]INTERNAL!$A$76:$IV$78</definedName>
    <definedName name="SWPTD.T">[13]INTERNAL!$A$79:$IV$81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Name">"Dummy"</definedName>
    <definedName name="TABLEONE">#REF!</definedName>
    <definedName name="TargetROR">[16]Inputs!$G$29</definedName>
    <definedName name="TDMOD">#REF!</definedName>
    <definedName name="TDP.T">[13]INTERNAL!$A$82:$IV$84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[44]Sheet1!$A$4:$E$40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[17]Inputs!$C$5</definedName>
    <definedName name="TESTYEAR">'[58]JHS-6'!$A$7</definedName>
    <definedName name="TFR">[13]CLASSIFIERS!$A$11:$IV$11</definedName>
    <definedName name="ThermalBookLife">[21]Assumptions!$C$25</definedName>
    <definedName name="Title">[21]Assumptions!$A$1</definedName>
    <definedName name="Total_Payment">Scheduled_Payment+Extra_Payment</definedName>
    <definedName name="TotalRateBase">'[17]G+T+D+R+M'!$H$58</definedName>
    <definedName name="TP.T">[13]INTERNAL!$A$91:$IV$93</definedName>
    <definedName name="tr" hidden="1">{#N/A,#N/A,FALSE,"CESTSUM";#N/A,#N/A,FALSE,"est sum A";#N/A,#N/A,FALSE,"est detail A"}</definedName>
    <definedName name="transdb">'[59]Transp Unbilled'!$A$8:$E$174</definedName>
    <definedName name="Transfer" hidden="1">#REF!</definedName>
    <definedName name="Transfers" hidden="1">#REF!</definedName>
    <definedName name="TRANSM_2">[60]Transm2!$A$1:$M$461:'[60]10 Yr FC'!$M$47</definedName>
    <definedName name="u" hidden="1">{#N/A,#N/A,FALSE,"Summ";#N/A,#N/A,FALSE,"General"}</definedName>
    <definedName name="UAACT115S">'[19]Functional Study'!#REF!</definedName>
    <definedName name="UAcct103">'[17]Func Study'!$AB$1613</definedName>
    <definedName name="UAcct105Dnpg">'[17]Func Study'!$AB$2010</definedName>
    <definedName name="UAcct105S">'[17]Func Study'!$AB$2005</definedName>
    <definedName name="UAcct105Seu">'[17]Func Study'!$AB$2009</definedName>
    <definedName name="UAcct105Snppo">'[17]Func Study'!$AB$2008</definedName>
    <definedName name="UAcct105Snpps">'[17]Func Study'!$AB$2006</definedName>
    <definedName name="UAcct105Snpt">'[17]Func Study'!$AB$2007</definedName>
    <definedName name="UAcct1081390">'[17]Func Study'!$AB$2451</definedName>
    <definedName name="UAcct1081390Rcl">'[17]Func Study'!$AB$2450</definedName>
    <definedName name="UAcct1081399">'[17]Func Study'!$AB$2459</definedName>
    <definedName name="UAcct1081399Rcl">'[17]Func Study'!$AB$2458</definedName>
    <definedName name="UAcct108360">'[17]Func Study'!$AB$2355</definedName>
    <definedName name="UAcct108361">'[17]Func Study'!$AB$2359</definedName>
    <definedName name="UAcct108362">'[17]Func Study'!$AB$2363</definedName>
    <definedName name="UAcct108364">'[17]Func Study'!$AB$2367</definedName>
    <definedName name="UAcct108365">'[17]Func Study'!$AB$2371</definedName>
    <definedName name="UAcct108366">'[17]Func Study'!$AB$2375</definedName>
    <definedName name="UAcct108367">'[17]Func Study'!$AB$2379</definedName>
    <definedName name="UAcct108368">'[17]Func Study'!$AB$2383</definedName>
    <definedName name="UAcct108369">'[17]Func Study'!$AB$2387</definedName>
    <definedName name="UAcct108370">'[17]Func Study'!$AB$2391</definedName>
    <definedName name="UAcct108371">'[17]Func Study'!$AB$2395</definedName>
    <definedName name="UAcct108372">'[17]Func Study'!$AB$2399</definedName>
    <definedName name="UAcct108373">'[17]Func Study'!$AB$2403</definedName>
    <definedName name="UAcct108D">'[17]Func Study'!$AB$2415</definedName>
    <definedName name="UAcct108D00">'[17]Func Study'!$AB$2407</definedName>
    <definedName name="UAcct108Ds">'[17]Func Study'!$AB$2411</definedName>
    <definedName name="UAcct108Ep">'[17]Func Study'!$AB$2327</definedName>
    <definedName name="UAcct108Gpcn">'[17]Func Study'!$AB$2429</definedName>
    <definedName name="UAcct108Gps">'[17]Func Study'!$AB$2425</definedName>
    <definedName name="UAcct108Gpse">'[17]Func Study'!$AB$2431</definedName>
    <definedName name="UAcct108Gpsg">'[17]Func Study'!$AB$2428</definedName>
    <definedName name="UAcct108Gpsgp">'[17]Func Study'!$AB$2426</definedName>
    <definedName name="UAcct108Gpsgu">'[17]Func Study'!$AB$2427</definedName>
    <definedName name="UAcct108Gpso">'[17]Func Study'!$AB$2430</definedName>
    <definedName name="UACCT108GPSSGCH">'[17]Func Study'!$AB$2434</definedName>
    <definedName name="UACCT108GPSSGCT">'[17]Func Study'!$AB$2433</definedName>
    <definedName name="UAcct108Hp">'[17]Func Study'!$AB$2313</definedName>
    <definedName name="UAcct108Mp">'[17]Func Study'!$AB$2444</definedName>
    <definedName name="UAcct108Np">'[17]Func Study'!$AB$2305</definedName>
    <definedName name="UAcct108Op">'[17]Func Study'!$AB$2322</definedName>
    <definedName name="UACCT108OPSSCCT">'[17]Func Study'!$AB$2321</definedName>
    <definedName name="UAcct108Sp">'[17]Func Study'!$AB$2299</definedName>
    <definedName name="UACCT108SPSSGCH">'[17]Func Study'!$AB$2298</definedName>
    <definedName name="UAcct108Tp">'[17]Func Study'!$AB$2346</definedName>
    <definedName name="UAcct111Clg">'[17]Func Study'!$AB$2487</definedName>
    <definedName name="UAcct111Clgsou">'[17]Func Study'!$AB$2485</definedName>
    <definedName name="UAcct111Clh">'[17]Func Study'!$AB$2493</definedName>
    <definedName name="UAcct111Cls">'[17]Func Study'!$AB$2478</definedName>
    <definedName name="UAcct111Ipcn">'[17]Func Study'!$AB$2502</definedName>
    <definedName name="UAcct111Ips">'[17]Func Study'!$AB$2497</definedName>
    <definedName name="UAcct111Ipse">'[17]Func Study'!$AB$2500</definedName>
    <definedName name="UAcct111Ipsg">'[17]Func Study'!$AB$2501</definedName>
    <definedName name="UAcct111Ipsgp">'[17]Func Study'!$AB$2498</definedName>
    <definedName name="UAcct111Ipsgu">'[17]Func Study'!$AB$2499</definedName>
    <definedName name="UAcct111Ipso">'[17]Func Study'!$AB$2506</definedName>
    <definedName name="UACCT111IPSSGCH">'[17]Func Study'!$AB$2505</definedName>
    <definedName name="UACCT111IPSSGCT">'[17]Func Study'!$AB$2504</definedName>
    <definedName name="UAcct114">'[17]Func Study'!$AB$2017</definedName>
    <definedName name="UACCT115">'[19]Functional Study'!#REF!</definedName>
    <definedName name="UACCT115DGP">'[19]Functional Study'!#REF!</definedName>
    <definedName name="UACCT115SG">'[19]Functional Study'!#REF!</definedName>
    <definedName name="UAcct120">'[17]Func Study'!$AB$2021</definedName>
    <definedName name="UAcct124">'[17]Func Study'!$AB$2026</definedName>
    <definedName name="UAcct141">'[17]Func Study'!$AB$2173</definedName>
    <definedName name="UAcct151">'[17]Func Study'!$AB$2049</definedName>
    <definedName name="Uacct151SSECT">'[17]Func Study'!$AB$2047</definedName>
    <definedName name="UAcct154">'[17]Func Study'!$AB$2083</definedName>
    <definedName name="Uacct154SSGCT">'[17]Func Study'!$AB$2080</definedName>
    <definedName name="UAcct163">'[17]Func Study'!$AB$2093</definedName>
    <definedName name="UAcct165">'[17]Func Study'!$AB$2108</definedName>
    <definedName name="UAcct165Gps">'[17]Func Study'!$AB$2104</definedName>
    <definedName name="UAcct182">'[17]Func Study'!$AB$2033</definedName>
    <definedName name="UAcct18222">'[17]Func Study'!$AB$2163</definedName>
    <definedName name="UAcct182M">'[17]Func Study'!$AB$2118</definedName>
    <definedName name="UAcct182MSSGCH">'[17]Func Study'!$AB$2113</definedName>
    <definedName name="UAcct186">'[17]Func Study'!$AB$2041</definedName>
    <definedName name="UAcct1869">'[17]Func Study'!$AB$2168</definedName>
    <definedName name="UAcct186M">'[17]Func Study'!$AB$2129</definedName>
    <definedName name="UAcct190">'[17]Func Study'!$AB$2243</definedName>
    <definedName name="UAcct190Baddebt">'[17]Func Study'!$AB$2237</definedName>
    <definedName name="UAcct190Dop">'[17]Func Study'!$AB$2235</definedName>
    <definedName name="UAcct2281">'[17]Func Study'!$AB$2191</definedName>
    <definedName name="UAcct2282">'[17]Func Study'!$AB$2195</definedName>
    <definedName name="UAcct2283">'[17]Func Study'!$AB$2200</definedName>
    <definedName name="UACCT22841SG">'[17]Func Study'!$AB$2205</definedName>
    <definedName name="UAcct22842">'[17]Func Study'!$AB$2211</definedName>
    <definedName name="UAcct22842Trojd">'[16]Func Study'!#REF!</definedName>
    <definedName name="UAcct235">'[17]Func Study'!$AB$2187</definedName>
    <definedName name="UACCT235CN">'[17]Func Study'!$AB$2186</definedName>
    <definedName name="UAcct252">'[17]Func Study'!$AB$2219</definedName>
    <definedName name="UAcct25316">'[17]Func Study'!$AB$2057</definedName>
    <definedName name="UAcct25317">'[17]Func Study'!$AB$2061</definedName>
    <definedName name="UAcct25318">'[17]Func Study'!$AB$2098</definedName>
    <definedName name="UAcct25319">'[17]Func Study'!$AB$2065</definedName>
    <definedName name="uacct25398">'[17]Func Study'!$AB$2222</definedName>
    <definedName name="UAcct25399">'[17]Func Study'!$AB$2230</definedName>
    <definedName name="UACCT254SO">'[17]Func Study'!$AB$2202</definedName>
    <definedName name="UAcct255">'[17]Func Study'!$AB$2284</definedName>
    <definedName name="UAcct281">'[17]Func Study'!$AB$2249</definedName>
    <definedName name="UAcct282">'[17]Func Study'!$AB$2259</definedName>
    <definedName name="UAcct282Cn">'[17]Func Study'!$AB$2256</definedName>
    <definedName name="UAcct282So">'[17]Func Study'!$AB$2255</definedName>
    <definedName name="UAcct283">'[17]Func Study'!$AB$2271</definedName>
    <definedName name="UAcct283So">'[17]Func Study'!$AB$2265</definedName>
    <definedName name="UAcct301S">'[17]Func Study'!$AB$1964</definedName>
    <definedName name="UAcct301Sg">'[17]Func Study'!$AB$1966</definedName>
    <definedName name="UAcct301So">'[17]Func Study'!$AB$1965</definedName>
    <definedName name="UAcct302S">'[17]Func Study'!$AB$1969</definedName>
    <definedName name="UAcct302Sg">'[17]Func Study'!$AB$1970</definedName>
    <definedName name="UAcct302Sgp">'[17]Func Study'!$AB$1971</definedName>
    <definedName name="UAcct302Sgu">'[17]Func Study'!$AB$1972</definedName>
    <definedName name="UAcct303Cn">'[17]Func Study'!$AB$1980</definedName>
    <definedName name="UAcct303S">'[17]Func Study'!$AB$1976</definedName>
    <definedName name="UAcct303Se">'[17]Func Study'!$AB$1979</definedName>
    <definedName name="UAcct303Sg">'[17]Func Study'!$AB$1977</definedName>
    <definedName name="UAcct303Sgu">'[17]Func Study'!$AB$1981</definedName>
    <definedName name="UAcct303So">'[17]Func Study'!$AB$1978</definedName>
    <definedName name="UACCT303SSGCH">'[17]Func Study'!$AB$1983</definedName>
    <definedName name="UAcct310">'[17]Func Study'!$AB$1414</definedName>
    <definedName name="UAcct310JBG">'[17]Func Study'!$AB$1413</definedName>
    <definedName name="UAcct311">'[17]Func Study'!$AB$1421</definedName>
    <definedName name="UAcct311JBG">'[17]Func Study'!$AB$1420</definedName>
    <definedName name="UAcct312">'[17]Func Study'!$AB$1428</definedName>
    <definedName name="UAcct312JBG">'[17]Func Study'!$AB$1427</definedName>
    <definedName name="UAcct314">'[17]Func Study'!$AB$1435</definedName>
    <definedName name="UAcct314JBG">'[17]Func Study'!$AB$1434</definedName>
    <definedName name="UAcct315">'[17]Func Study'!$AB$1442</definedName>
    <definedName name="UAcct315JBG">'[17]Func Study'!$AB$1441</definedName>
    <definedName name="UAcct316">'[17]Func Study'!$AB$1450</definedName>
    <definedName name="UAcct316JBG">'[17]Func Study'!$AB$1449</definedName>
    <definedName name="UAcct320">'[17]Func Study'!$AB$1466</definedName>
    <definedName name="UAcct321">'[17]Func Study'!$AB$1471</definedName>
    <definedName name="UAcct322">'[17]Func Study'!$AB$1476</definedName>
    <definedName name="UAcct323">'[17]Func Study'!$AB$1481</definedName>
    <definedName name="UAcct324">'[17]Func Study'!$AB$1486</definedName>
    <definedName name="UAcct325">'[17]Func Study'!$AB$1491</definedName>
    <definedName name="UAcct33">'[17]Func Study'!$AB$295</definedName>
    <definedName name="UAcct330">'[17]Func Study'!$AB$1508</definedName>
    <definedName name="UAcct331">'[17]Func Study'!$AB$1513</definedName>
    <definedName name="UAcct332">'[17]Func Study'!$AB$1518</definedName>
    <definedName name="UAcct333">'[17]Func Study'!$AB$1523</definedName>
    <definedName name="UAcct334">'[17]Func Study'!$AB$1528</definedName>
    <definedName name="UAcct335">'[17]Func Study'!$AB$1533</definedName>
    <definedName name="UAcct336">'[17]Func Study'!$AB$1539</definedName>
    <definedName name="UAcct340Dgu">'[17]Func Study'!$AB$1564</definedName>
    <definedName name="UAcct340Sgu">'[17]Func Study'!$AB$1565</definedName>
    <definedName name="UAcct341Dgu">'[17]Func Study'!$AB$1569</definedName>
    <definedName name="UAcct341Sgu">'[17]Func Study'!$AB$1570</definedName>
    <definedName name="UAcct342Dgu">'[17]Func Study'!$AB$1574</definedName>
    <definedName name="UAcct342Sgu">'[17]Func Study'!$AB$1575</definedName>
    <definedName name="UAcct343">'[17]Func Study'!$AB$1584</definedName>
    <definedName name="UAcct344S">'[17]Func Study'!$AB$1587</definedName>
    <definedName name="UAcct344Sgp">'[17]Func Study'!$AB$1588</definedName>
    <definedName name="UAcct345Dgu">'[17]Func Study'!$AB$1594</definedName>
    <definedName name="UAcct345Sgu">'[17]Func Study'!$AB$1595</definedName>
    <definedName name="UAcct346">'[17]Func Study'!$AB$1601</definedName>
    <definedName name="UAcct350">'[17]Func Study'!$AB$1628</definedName>
    <definedName name="UAcct352">'[17]Func Study'!$AB$1635</definedName>
    <definedName name="UAcct353">'[17]Func Study'!$AB$1641</definedName>
    <definedName name="UAcct354">'[17]Func Study'!$AB$1647</definedName>
    <definedName name="UAcct355">'[17]Func Study'!$AB$1654</definedName>
    <definedName name="UAcct356">'[17]Func Study'!$AB$1660</definedName>
    <definedName name="UAcct357">'[17]Func Study'!$AB$1666</definedName>
    <definedName name="UAcct358">'[17]Func Study'!$AB$1672</definedName>
    <definedName name="UAcct359">'[17]Func Study'!$AB$1678</definedName>
    <definedName name="UAcct360">'[17]Func Study'!$AB$1698</definedName>
    <definedName name="UAcct361">'[17]Func Study'!$AB$1704</definedName>
    <definedName name="UAcct362">'[17]Func Study'!$AB$1710</definedName>
    <definedName name="UAcct368">'[17]Func Study'!$AB$1744</definedName>
    <definedName name="UAcct369">'[17]Func Study'!$AB$1751</definedName>
    <definedName name="UAcct370">'[17]Func Study'!$AB$1762</definedName>
    <definedName name="UAcct372A">'[17]Func Study'!$AB$1775</definedName>
    <definedName name="UAcct372Dp">'[17]Func Study'!$AB$1773</definedName>
    <definedName name="UAcct372Ds">'[17]Func Study'!$AB$1774</definedName>
    <definedName name="UAcct373">'[17]Func Study'!$AB$1782</definedName>
    <definedName name="UAcct389Cn">'[17]Func Study'!$AB$1800</definedName>
    <definedName name="UAcct389S">'[17]Func Study'!$AB$1799</definedName>
    <definedName name="UAcct389Sg">'[17]Func Study'!$AB$1802</definedName>
    <definedName name="UAcct389Sgu">'[17]Func Study'!$AB$1801</definedName>
    <definedName name="UAcct389So">'[17]Func Study'!$AB$1803</definedName>
    <definedName name="UAcct390Cn">'[17]Func Study'!$AB$1810</definedName>
    <definedName name="UAcct390JBG">'[17]Func Study'!$AB$1812</definedName>
    <definedName name="UAcct390L">'[17]Func Study'!$AB$1927</definedName>
    <definedName name="UACCT390LRCL">'[17]Func Study'!$AB$1929</definedName>
    <definedName name="UAcct390S">'[17]Func Study'!$AB$1807</definedName>
    <definedName name="UAcct390Sgp">'[17]Func Study'!$AB$1808</definedName>
    <definedName name="UAcct390Sgu">'[17]Func Study'!$AB$1809</definedName>
    <definedName name="UAcct390Sop">'[17]Func Study'!$AB$1811</definedName>
    <definedName name="UAcct390Sou">'[17]Func Study'!$AB$1813</definedName>
    <definedName name="UAcct391Cn">'[17]Func Study'!$AB$1820</definedName>
    <definedName name="UACCT391JBE">'[17]Func Study'!$AB$1825</definedName>
    <definedName name="UAcct391S">'[17]Func Study'!$AB$1817</definedName>
    <definedName name="UAcct391Sg">'[17]Func Study'!$AB$1821</definedName>
    <definedName name="UAcct391Sgp">'[17]Func Study'!$AB$1818</definedName>
    <definedName name="UAcct391Sgu">'[17]Func Study'!$AB$1819</definedName>
    <definedName name="UAcct391So">'[17]Func Study'!$AB$1823</definedName>
    <definedName name="UACCT391SSGCH">'[17]Func Study'!$AB$1824</definedName>
    <definedName name="UAcct392Cn">'[17]Func Study'!$AB$1832</definedName>
    <definedName name="UAcct392L">'[17]Func Study'!$AB$1935</definedName>
    <definedName name="UAcct392Lrcl">'[17]Func Study'!$AB$1937</definedName>
    <definedName name="UAcct392S">'[17]Func Study'!$AB$1829</definedName>
    <definedName name="UAcct392Se">'[17]Func Study'!$AB$1834</definedName>
    <definedName name="UAcct392Sg">'[17]Func Study'!$AB$1831</definedName>
    <definedName name="UAcct392Sgp">'[17]Func Study'!$AB$1835</definedName>
    <definedName name="UAcct392Sgu">'[17]Func Study'!$AB$1833</definedName>
    <definedName name="UAcct392So">'[17]Func Study'!$AB$1830</definedName>
    <definedName name="UACCT392SSGCH">'[17]Func Study'!$AB$1836</definedName>
    <definedName name="UAcct393S">'[17]Func Study'!$AB$1841</definedName>
    <definedName name="UAcct393Sg">'[17]Func Study'!$AB$1845</definedName>
    <definedName name="UAcct393Sgp">'[17]Func Study'!$AB$1842</definedName>
    <definedName name="UAcct393Sgu">'[17]Func Study'!$AB$1843</definedName>
    <definedName name="UAcct393So">'[17]Func Study'!$AB$1844</definedName>
    <definedName name="UACCT393SSGCT">'[17]Func Study'!$AB$1846</definedName>
    <definedName name="UAcct394S">'[17]Func Study'!$AB$1850</definedName>
    <definedName name="UAcct394Se">'[17]Func Study'!$AB$1854</definedName>
    <definedName name="UAcct394Sg">'[17]Func Study'!$AB$1855</definedName>
    <definedName name="UAcct394Sgp">'[17]Func Study'!$AB$1851</definedName>
    <definedName name="UAcct394Sgu">'[17]Func Study'!$AB$1852</definedName>
    <definedName name="UAcct394So">'[17]Func Study'!$AB$1853</definedName>
    <definedName name="UACCT394SSGCH">'[17]Func Study'!$AB$1856</definedName>
    <definedName name="UAcct395S">'[17]Func Study'!$AB$1861</definedName>
    <definedName name="UAcct395Se">'[17]Func Study'!$AB$1865</definedName>
    <definedName name="UAcct395Sg">'[17]Func Study'!$AB$1866</definedName>
    <definedName name="UAcct395Sgp">'[17]Func Study'!$AB$1862</definedName>
    <definedName name="UAcct395Sgu">'[17]Func Study'!$AB$1863</definedName>
    <definedName name="UAcct395So">'[17]Func Study'!$AB$1864</definedName>
    <definedName name="UACCT395SSGCH">'[17]Func Study'!$AB$1867</definedName>
    <definedName name="UAcct396S">'[17]Func Study'!$AB$1872</definedName>
    <definedName name="UAcct396Se">'[17]Func Study'!$AB$1877</definedName>
    <definedName name="UAcct396Sg">'[17]Func Study'!$AB$1874</definedName>
    <definedName name="UAcct396Sgp">'[17]Func Study'!$AB$1873</definedName>
    <definedName name="UAcct396Sgu">'[17]Func Study'!$AB$1876</definedName>
    <definedName name="UAcct396So">'[17]Func Study'!$AB$1875</definedName>
    <definedName name="UACCT396SSGCH">'[17]Func Study'!$AB$1879</definedName>
    <definedName name="UACCT396SSGCT">'[17]Func Study'!$AB$1878</definedName>
    <definedName name="UAcct397Cn">'[17]Func Study'!$AB$1890</definedName>
    <definedName name="UAcct397JBG">'[17]Func Study'!$AB$1893</definedName>
    <definedName name="UAcct397S">'[17]Func Study'!$AB$1886</definedName>
    <definedName name="UAcct397Se">'[17]Func Study'!$AB$1892</definedName>
    <definedName name="UAcct397Sg">'[17]Func Study'!$AB$1891</definedName>
    <definedName name="UAcct397Sgp">'[17]Func Study'!$AB$1887</definedName>
    <definedName name="UAcct397Sgu">'[17]Func Study'!$AB$1888</definedName>
    <definedName name="UAcct397So">'[17]Func Study'!$AB$1889</definedName>
    <definedName name="UAcct398Cn">'[17]Func Study'!$AB$1902</definedName>
    <definedName name="UAcct398S">'[17]Func Study'!$AB$1899</definedName>
    <definedName name="UAcct398Se">'[17]Func Study'!$AB$1904</definedName>
    <definedName name="UAcct398Sg">'[17]Func Study'!$AB$1905</definedName>
    <definedName name="UAcct398Sgp">'[17]Func Study'!$AB$1900</definedName>
    <definedName name="UAcct398Sgu">'[17]Func Study'!$AB$1901</definedName>
    <definedName name="UAcct398So">'[17]Func Study'!$AB$1903</definedName>
    <definedName name="UACCT398SSGCT">'[17]Func Study'!$AB$1906</definedName>
    <definedName name="UAcct399">'[17]Func Study'!$AB$1913</definedName>
    <definedName name="UAcct399G">'[17]Func Study'!$AB$1955</definedName>
    <definedName name="UAcct399L">'[17]Func Study'!$AB$1917</definedName>
    <definedName name="UAcct399Lrcl">'[17]Func Study'!$AB$1919</definedName>
    <definedName name="UAcct403360">'[17]Func Study'!$AB$1090</definedName>
    <definedName name="UAcct403361">'[17]Func Study'!$AB$1091</definedName>
    <definedName name="UAcct403362">'[17]Func Study'!$AB$1092</definedName>
    <definedName name="UAcct403364">'[17]Func Study'!$AB$1094</definedName>
    <definedName name="UAcct403365">'[17]Func Study'!$AB$1095</definedName>
    <definedName name="UAcct403366">'[17]Func Study'!$AB$1096</definedName>
    <definedName name="UAcct403367">'[17]Func Study'!$AB$1097</definedName>
    <definedName name="UAcct403368">'[17]Func Study'!$AB$1098</definedName>
    <definedName name="UAcct403369">'[17]Func Study'!$AB$1099</definedName>
    <definedName name="UAcct403370">'[17]Func Study'!$AB$1100</definedName>
    <definedName name="UAcct403371">'[17]Func Study'!$AB$1101</definedName>
    <definedName name="UAcct403372">'[17]Func Study'!$AB$1102</definedName>
    <definedName name="UAcct403373">'[17]Func Study'!$AB$1103</definedName>
    <definedName name="UAcct403Ep">'[17]Func Study'!$AB$1130</definedName>
    <definedName name="UAcct403Gpcn">'[17]Func Study'!$AB$1111</definedName>
    <definedName name="UAcct403GPDGP">'[17]Func Study'!$AB$1108</definedName>
    <definedName name="UAcct403GPDGU">'[17]Func Study'!$AB$1109</definedName>
    <definedName name="UAcct403GPJBG">'[17]Func Study'!$AB$1115</definedName>
    <definedName name="UAcct403Gps">'[17]Func Study'!$AB$1107</definedName>
    <definedName name="UAcct403Gpsg">'[17]Func Study'!$AB$1112</definedName>
    <definedName name="UAcct403Gpso">'[17]Func Study'!$AB$1113</definedName>
    <definedName name="UAcct403Gv0">'[17]Func Study'!$AB$1121</definedName>
    <definedName name="UAcct403Hp">'[17]Func Study'!$AB$1072</definedName>
    <definedName name="UACCT403JBE">'[17]Func Study'!$AB$1116</definedName>
    <definedName name="UAcct403Mp">'[17]Func Study'!$AB$1125</definedName>
    <definedName name="UAcct403Np">'[17]Func Study'!$AB$1065</definedName>
    <definedName name="UAcct403Op">'[17]Func Study'!$AB$1080</definedName>
    <definedName name="UAcct403OPCAGE">'[17]Func Study'!$AB$1078</definedName>
    <definedName name="UAcct403Sp">'[17]Func Study'!$AB$1061</definedName>
    <definedName name="UAcct403SPJBG">'[17]Func Study'!$AB$1058</definedName>
    <definedName name="UAcct403Tp">'[17]Func Study'!$AB$1087</definedName>
    <definedName name="UAcct404330">'[17]Func Study'!$AB$1177</definedName>
    <definedName name="UACCT404GP">'[17]Func Study'!$AB$1146</definedName>
    <definedName name="UACCT404GPCN">'[17]Func Study'!$AB$1143</definedName>
    <definedName name="UACCT404GPSO">'[17]Func Study'!$AB$1141</definedName>
    <definedName name="UAcct404Ipcn">'[17]Func Study'!$AB$1158</definedName>
    <definedName name="UAcct404IPJBG">'[17]Func Study'!$AB$1163</definedName>
    <definedName name="UAcct404Ips">'[17]Func Study'!$AB$1154</definedName>
    <definedName name="UAcct404Ipse">'[17]Func Study'!$AB$1155</definedName>
    <definedName name="UAcct404Ipsg">'[17]Func Study'!$AB$1156</definedName>
    <definedName name="UAcct404Ipsg1">'[17]Func Study'!$AB$1159</definedName>
    <definedName name="UAcct404Ipsg2">'[17]Func Study'!$AB$1160</definedName>
    <definedName name="UAcct404Ipso">'[17]Func Study'!$AB$1157</definedName>
    <definedName name="UAcct404M">'[17]Func Study'!$AB$1168</definedName>
    <definedName name="UACCT404OP">'[17]Func Study'!$AB$1172</definedName>
    <definedName name="UACCT404SP">'[17]Func Study'!$AB$1151</definedName>
    <definedName name="UAcct405">'[17]Func Study'!$AB$1185</definedName>
    <definedName name="UAcct406">'[17]Func Study'!$AB$1193</definedName>
    <definedName name="UAcct407">'[17]Func Study'!$AB$1202</definedName>
    <definedName name="UAcct408">'[17]Func Study'!$AB$1221</definedName>
    <definedName name="UAcct408S">'[17]Func Study'!$AB$1213</definedName>
    <definedName name="UAcct41010">'[17]Func Study'!$AB$1294</definedName>
    <definedName name="UAcct41011">'[17]Func Study'!$AB$1309</definedName>
    <definedName name="UACCT41020">'[18]Functional Study'!#REF!</definedName>
    <definedName name="UACCT41020BADDEBT">'[18]Functional Study'!#REF!</definedName>
    <definedName name="UACCT41020DITEXP">'[18]Functional Study'!#REF!</definedName>
    <definedName name="UACCT41020DNPU">'[18]Functional Study'!#REF!</definedName>
    <definedName name="UACCT41020S">'[18]Functional Study'!#REF!</definedName>
    <definedName name="UACCT41020SE">'[18]Functional Study'!#REF!</definedName>
    <definedName name="UACCT41020SG">'[18]Functional Study'!#REF!</definedName>
    <definedName name="UACCT41020SGCT">'[18]Functional Study'!#REF!</definedName>
    <definedName name="UACCT41020SGPP">'[18]Functional Study'!#REF!</definedName>
    <definedName name="UACCT41020SO">'[18]Functional Study'!#REF!</definedName>
    <definedName name="UACCT41020TROJP">'[18]Functional Study'!#REF!</definedName>
    <definedName name="UACCT4102SNPD">'[18]Functional Study'!#REF!</definedName>
    <definedName name="UAcct41110">'[17]Func Study'!$AB$1325</definedName>
    <definedName name="UAcct41111">'[18]Functional Study'!#REF!</definedName>
    <definedName name="UAcct41111Baddebt">'[18]Functional Study'!#REF!</definedName>
    <definedName name="UAcct41111Dgp">'[18]Functional Study'!#REF!</definedName>
    <definedName name="UAcct41111Dgu">'[18]Functional Study'!#REF!</definedName>
    <definedName name="UAcct41111Ditexp">'[18]Functional Study'!#REF!</definedName>
    <definedName name="UAcct41111Dnpp">'[18]Functional Study'!#REF!</definedName>
    <definedName name="UAcct41111Dnptp">'[18]Functional Study'!#REF!</definedName>
    <definedName name="UAcct41111S">'[18]Functional Study'!#REF!</definedName>
    <definedName name="UAcct41111Se">'[18]Functional Study'!#REF!</definedName>
    <definedName name="UAcct41111Sg">'[18]Functional Study'!#REF!</definedName>
    <definedName name="UAcct41111Sgpp">'[18]Functional Study'!#REF!</definedName>
    <definedName name="UAcct41111So">'[18]Functional Study'!#REF!</definedName>
    <definedName name="UAcct41111Trojp">'[18]Functional Study'!#REF!</definedName>
    <definedName name="UAcct41140">'[17]Func Study'!$AB$1232</definedName>
    <definedName name="UAcct41141">'[17]Func Study'!$AB$1237</definedName>
    <definedName name="UAcct41160">'[17]Func Study'!$AB$369</definedName>
    <definedName name="UAcct41170">'[17]Func Study'!$AB$374</definedName>
    <definedName name="UAcct4118">'[17]Func Study'!$AB$378</definedName>
    <definedName name="UAcct41181">'[17]Func Study'!$AB$381</definedName>
    <definedName name="UAcct4194">'[17]Func Study'!$AB$385</definedName>
    <definedName name="UAcct421">'[17]Func Study'!$AB$394</definedName>
    <definedName name="UAcct4311">'[17]Func Study'!$AB$401</definedName>
    <definedName name="UAcct442Se">'[17]Func Study'!$AB$259</definedName>
    <definedName name="UAcct442Sg">'[17]Func Study'!$AB$260</definedName>
    <definedName name="UAcct447">'[17]Func Study'!$AB$281</definedName>
    <definedName name="UAcct447CAEE">'[15]Func Study'!#REF!</definedName>
    <definedName name="UAcct447CAGE">'[15]Func Study'!#REF!</definedName>
    <definedName name="UAcct447Dgu">'[16]Func Study'!#REF!</definedName>
    <definedName name="UACCT447NPC">'[17]Func Study'!$AB$289</definedName>
    <definedName name="UACCT447NPCCAEW">'[17]Func Study'!$AB$286</definedName>
    <definedName name="UACCT447NPCCAGW">'[17]Func Study'!$AB$287</definedName>
    <definedName name="UACCT447NPCDGP">'[17]Func Study'!$AB$288</definedName>
    <definedName name="UAcct447S">'[17]Func Study'!$AB$280</definedName>
    <definedName name="UAcct448S">'[17]Func Study'!$AB$274</definedName>
    <definedName name="UAcct448So">'[17]Func Study'!$AB$275</definedName>
    <definedName name="UAcct449">'[17]Func Study'!$AB$294</definedName>
    <definedName name="UAcct450">'[17]Func Study'!$AB$304</definedName>
    <definedName name="UAcct450S">'[17]Func Study'!$AB$302</definedName>
    <definedName name="UAcct450So">'[17]Func Study'!$AB$303</definedName>
    <definedName name="UAcct451S">'[17]Func Study'!$AB$307</definedName>
    <definedName name="UAcct451Sg">'[17]Func Study'!$AB$308</definedName>
    <definedName name="UAcct451So">'[17]Func Study'!$AB$309</definedName>
    <definedName name="UAcct453">'[17]Func Study'!$AB$315</definedName>
    <definedName name="UAcct453CAGE">'[15]Func Study'!#REF!</definedName>
    <definedName name="UAcct453CAGW">'[15]Func Study'!#REF!</definedName>
    <definedName name="UAcct454">'[17]Func Study'!$AB$322</definedName>
    <definedName name="UAcct454JBG">'[17]Func Study'!$AB$319</definedName>
    <definedName name="UAcct454S">'[17]Func Study'!$AB$318</definedName>
    <definedName name="UAcct454Sg">'[17]Func Study'!$AB$320</definedName>
    <definedName name="UAcct454So">'[17]Func Study'!$AB$321</definedName>
    <definedName name="UAcct456">'[17]Func Study'!$AB$332</definedName>
    <definedName name="UAcct456CAEW">'[17]Func Study'!$AB$331</definedName>
    <definedName name="UAcct456S">'[17]Func Study'!$AB$325</definedName>
    <definedName name="UAcct456So">'[17]Func Study'!$AB$329</definedName>
    <definedName name="UAcct500">'[17]Func Study'!$AB$416</definedName>
    <definedName name="UAcct500JBG">'[17]Func Study'!$AB$414</definedName>
    <definedName name="UAcct501">'[17]Func Study'!$AB$423</definedName>
    <definedName name="UAcct501CAEW">'[17]Func Study'!$AB$420</definedName>
    <definedName name="UAcct501JBE">'[17]Func Study'!$AB$421</definedName>
    <definedName name="UACCT501NPCCAEW">'[17]Func Study'!$AB$426</definedName>
    <definedName name="UAcct502">'[17]Func Study'!$AB$433</definedName>
    <definedName name="UAcct502CAGE">'[17]Func Study'!$AB$431</definedName>
    <definedName name="UAcct502JBG">'[15]Func Study'!#REF!</definedName>
    <definedName name="UAcct503">'[17]Func Study'!$AB$437</definedName>
    <definedName name="UACCT503NPC">'[17]Func Study'!$AB$443</definedName>
    <definedName name="UAcct505">'[17]Func Study'!$AB$449</definedName>
    <definedName name="UAcct505CAGE">'[17]Func Study'!$AB$447</definedName>
    <definedName name="UAcct505JBG">'[15]Func Study'!#REF!</definedName>
    <definedName name="UAcct506">'[17]Func Study'!$AB$455</definedName>
    <definedName name="UAcct506CAGE">'[17]Func Study'!$AB$452</definedName>
    <definedName name="UAcct506JBG">'[15]Func Study'!#REF!</definedName>
    <definedName name="UAcct507">'[17]Func Study'!$AB$464</definedName>
    <definedName name="UAcct507CAGE">'[17]Func Study'!$AB$462</definedName>
    <definedName name="UAcct507JBG">'[15]Func Study'!#REF!</definedName>
    <definedName name="UAcct510">'[17]Func Study'!$AB$469</definedName>
    <definedName name="UAcct510CAGE">'[17]Func Study'!$AB$467</definedName>
    <definedName name="UAcct510JBG">'[15]Func Study'!#REF!</definedName>
    <definedName name="UAcct511">'[17]Func Study'!$AB$474</definedName>
    <definedName name="UAcct511CAGE">'[17]Func Study'!$AB$472</definedName>
    <definedName name="UAcct511JBG">'[15]Func Study'!#REF!</definedName>
    <definedName name="UAcct512">'[17]Func Study'!$AB$479</definedName>
    <definedName name="UAcct512CAGE">'[17]Func Study'!$AB$477</definedName>
    <definedName name="UAcct512JBG">'[15]Func Study'!#REF!</definedName>
    <definedName name="UAcct513">'[17]Func Study'!$AB$484</definedName>
    <definedName name="UAcct513CAGE">'[17]Func Study'!$AB$482</definedName>
    <definedName name="UAcct513JBG">'[15]Func Study'!#REF!</definedName>
    <definedName name="UAcct514">'[17]Func Study'!$AB$489</definedName>
    <definedName name="UAcct514CAGE">'[17]Func Study'!$AB$487</definedName>
    <definedName name="UAcct514JBG">'[15]Func Study'!#REF!</definedName>
    <definedName name="UAcct517">'[17]Func Study'!$AB$498</definedName>
    <definedName name="UAcct518">'[17]Func Study'!$AB$502</definedName>
    <definedName name="UAcct519">'[17]Func Study'!$AB$507</definedName>
    <definedName name="UAcct520">'[17]Func Study'!$AB$511</definedName>
    <definedName name="UAcct523">'[17]Func Study'!$AB$515</definedName>
    <definedName name="UAcct524">'[17]Func Study'!$AB$519</definedName>
    <definedName name="UAcct528">'[17]Func Study'!$AB$523</definedName>
    <definedName name="UAcct529">'[17]Func Study'!$AB$527</definedName>
    <definedName name="UAcct530">'[17]Func Study'!$AB$531</definedName>
    <definedName name="UAcct531">'[17]Func Study'!$AB$535</definedName>
    <definedName name="UAcct532">'[17]Func Study'!$AB$539</definedName>
    <definedName name="UAcct535">'[17]Func Study'!$AB$551</definedName>
    <definedName name="UAcct536">'[17]Func Study'!$AB$555</definedName>
    <definedName name="UAcct537">'[17]Func Study'!$AB$559</definedName>
    <definedName name="UAcct538">'[17]Func Study'!$AB$563</definedName>
    <definedName name="UAcct539">'[17]Func Study'!$AB$568</definedName>
    <definedName name="UAcct540">'[17]Func Study'!$AB$572</definedName>
    <definedName name="UAcct541">'[17]Func Study'!$AB$576</definedName>
    <definedName name="UAcct542">'[17]Func Study'!$AB$580</definedName>
    <definedName name="UAcct543">'[17]Func Study'!$AB$584</definedName>
    <definedName name="UAcct544">'[17]Func Study'!$AB$588</definedName>
    <definedName name="UAcct545">'[17]Func Study'!$AB$592</definedName>
    <definedName name="UAcct546">'[17]Func Study'!$AB$606</definedName>
    <definedName name="UAcct546CAGE">'[17]Func Study'!$AB$605</definedName>
    <definedName name="UAcct547CAEW">'[17]Func Study'!$AB$610</definedName>
    <definedName name="UACCT547NPCCAEW">'[17]Func Study'!$AB$613</definedName>
    <definedName name="UAcct547Se">'[17]Func Study'!$AB$609</definedName>
    <definedName name="UAcct548">'[17]Func Study'!$AB$621</definedName>
    <definedName name="UACCT548CAGE">'[17]Func Study'!$AB$620</definedName>
    <definedName name="UAcct549">'[17]Func Study'!$AB$626</definedName>
    <definedName name="Uacct549CAGE">'[17]Func Study'!$AB$625</definedName>
    <definedName name="UAcct5506SE">'[15]Func Study'!#REF!</definedName>
    <definedName name="UAcct551CAGE">'[17]Func Study'!$AB$634</definedName>
    <definedName name="UACCT551SG">'[17]Func Study'!$AB$635</definedName>
    <definedName name="UACCT552CAGE">'[17]Func Study'!$AB$640</definedName>
    <definedName name="UAcct552SG">'[17]Func Study'!$AB$639</definedName>
    <definedName name="UACCT553CAGE">'[17]Func Study'!$AB$646</definedName>
    <definedName name="UAcct553SG">'[17]Func Study'!$AB$645</definedName>
    <definedName name="UACCT554CAGE">'[17]Func Study'!$AB$651</definedName>
    <definedName name="UAcct554SG">'[17]Func Study'!$AB$650</definedName>
    <definedName name="UAcct555CAEE">'[15]Func Study'!#REF!</definedName>
    <definedName name="UAcct555CAEW">'[17]Func Study'!$AB$665</definedName>
    <definedName name="UAcct555CAGE">'[15]Func Study'!#REF!</definedName>
    <definedName name="UAcct555CAGW">'[17]Func Study'!$AB$664</definedName>
    <definedName name="UACCT555DGP">'[17]Func Study'!$AB$670</definedName>
    <definedName name="UACCT555NPCCAEW">'[17]Func Study'!$AB$669</definedName>
    <definedName name="UACCT555NPCCAGW">'[17]Func Study'!$AB$668</definedName>
    <definedName name="UAcct555S">'[17]Func Study'!$AB$663</definedName>
    <definedName name="UAcct555Se">'[17]Func Study'!$AB$665</definedName>
    <definedName name="UACCT555SG">'[17]Func Study'!$AB$664</definedName>
    <definedName name="UAcct556">'[17]Func Study'!$AB$676</definedName>
    <definedName name="UAcct557">'[17]Func Study'!$AB$685</definedName>
    <definedName name="UAcct560">'[17]Func Study'!$AB$715</definedName>
    <definedName name="UAcct561">'[17]Func Study'!$AB$720</definedName>
    <definedName name="UAcct562">'[17]Func Study'!$AB$726</definedName>
    <definedName name="UAcct563">'[17]Func Study'!$AB$731</definedName>
    <definedName name="UAcct564">'[17]Func Study'!$AB$735</definedName>
    <definedName name="UAcct565">'[17]Func Study'!$AB$739</definedName>
    <definedName name="UACCT565NPC">'[17]Func Study'!$AB$744</definedName>
    <definedName name="UACCT565NPCCAGW">'[17]Func Study'!$AB$742</definedName>
    <definedName name="UAcct566">'[17]Func Study'!$AB$748</definedName>
    <definedName name="UAcct567">'[17]Func Study'!$AB$752</definedName>
    <definedName name="UAcct568">'[17]Func Study'!$AB$756</definedName>
    <definedName name="UAcct569">'[17]Func Study'!$AB$760</definedName>
    <definedName name="UAcct570">'[17]Func Study'!$AB$765</definedName>
    <definedName name="UAcct571">'[17]Func Study'!$AB$770</definedName>
    <definedName name="UAcct572">'[17]Func Study'!$AB$774</definedName>
    <definedName name="UAcct573">'[17]Func Study'!$AB$778</definedName>
    <definedName name="UAcct580">'[17]Func Study'!$AB$791</definedName>
    <definedName name="UAcct581">'[17]Func Study'!$AB$796</definedName>
    <definedName name="UAcct582">'[17]Func Study'!$AB$801</definedName>
    <definedName name="UAcct583">'[17]Func Study'!$AB$806</definedName>
    <definedName name="UAcct584">'[17]Func Study'!$AB$811</definedName>
    <definedName name="UAcct585">'[17]Func Study'!$AB$816</definedName>
    <definedName name="UAcct586">'[17]Func Study'!$AB$821</definedName>
    <definedName name="UAcct587">'[17]Func Study'!$AB$826</definedName>
    <definedName name="UAcct588">'[17]Func Study'!$AB$831</definedName>
    <definedName name="UAcct589">'[17]Func Study'!$AB$836</definedName>
    <definedName name="UAcct590">'[17]Func Study'!$AB$841</definedName>
    <definedName name="UAcct591">'[17]Func Study'!$AB$846</definedName>
    <definedName name="UAcct592">'[17]Func Study'!$AB$851</definedName>
    <definedName name="UAcct593">'[17]Func Study'!$AB$856</definedName>
    <definedName name="UAcct594">'[17]Func Study'!$AB$861</definedName>
    <definedName name="UAcct595">'[17]Func Study'!$AB$866</definedName>
    <definedName name="UAcct596">'[17]Func Study'!$AB$876</definedName>
    <definedName name="UAcct597">'[17]Func Study'!$AB$881</definedName>
    <definedName name="UAcct598">'[17]Func Study'!$AB$886</definedName>
    <definedName name="UAcct901">'[17]Func Study'!$AB$898</definedName>
    <definedName name="UAcct902">'[17]Func Study'!$AB$903</definedName>
    <definedName name="UAcct903">'[17]Func Study'!$AB$908</definedName>
    <definedName name="UAcct904">'[17]Func Study'!$AB$914</definedName>
    <definedName name="Uacct904SG">'[19]Functional Study'!#REF!</definedName>
    <definedName name="UAcct905">'[17]Func Study'!$AB$919</definedName>
    <definedName name="UAcct907">'[17]Func Study'!$AB$933</definedName>
    <definedName name="UAcct908">'[17]Func Study'!$AB$938</definedName>
    <definedName name="UAcct909">'[17]Func Study'!$AB$943</definedName>
    <definedName name="UAcct910">'[17]Func Study'!$AB$948</definedName>
    <definedName name="UAcct911">'[17]Func Study'!$AB$959</definedName>
    <definedName name="UAcct912">'[17]Func Study'!$AB$964</definedName>
    <definedName name="UAcct913">'[17]Func Study'!$AB$969</definedName>
    <definedName name="UAcct916">'[17]Func Study'!$AB$974</definedName>
    <definedName name="UAcct920">'[17]Func Study'!$AB$985</definedName>
    <definedName name="UAcct920Cn">'[17]Func Study'!$AB$983</definedName>
    <definedName name="UAcct921">'[17]Func Study'!$AB$991</definedName>
    <definedName name="UAcct921Cn">'[17]Func Study'!$AB$989</definedName>
    <definedName name="UAcct923">'[17]Func Study'!$AB$997</definedName>
    <definedName name="UAcct923CAGW">'[17]Func Study'!$AB$995</definedName>
    <definedName name="UAcct924">'[17]Func Study'!$AB$1001</definedName>
    <definedName name="UAcct925">'[17]Func Study'!$AB$1005</definedName>
    <definedName name="UAcct926">'[17]Func Study'!$AB$1011</definedName>
    <definedName name="UAcct927">'[17]Func Study'!$AB$1016</definedName>
    <definedName name="UAcct928">'[17]Func Study'!$AB$1023</definedName>
    <definedName name="UAcct929">'[17]Func Study'!$AB$1028</definedName>
    <definedName name="UAcct930">'[17]Func Study'!$AB$1034</definedName>
    <definedName name="UAcct931">'[17]Func Study'!$AB$1039</definedName>
    <definedName name="UAcct935">'[17]Func Study'!$AB$1045</definedName>
    <definedName name="UAcctAGA">'[17]Func Study'!$AB$296</definedName>
    <definedName name="UAcctcwc">'[17]Func Study'!$AB$2136</definedName>
    <definedName name="UAcctd00">'[17]Func Study'!$AB$1786</definedName>
    <definedName name="UAcctdfa">'[17]Func Study'!#REF!</definedName>
    <definedName name="UAcctdfad">'[17]Func Study'!#REF!</definedName>
    <definedName name="UAcctdfap">'[17]Func Study'!#REF!</definedName>
    <definedName name="UAcctdfat">'[17]Func Study'!#REF!</definedName>
    <definedName name="UAcctds0">'[17]Func Study'!$AB$1790</definedName>
    <definedName name="UACCTECDDGP">'[17]Func Study'!$AB$687</definedName>
    <definedName name="UACCTECDMC">'[17]Func Study'!$AB$689</definedName>
    <definedName name="UACCTECDS">'[17]Func Study'!$AB$691</definedName>
    <definedName name="UACCTECDSG1">'[17]Func Study'!$AB$688</definedName>
    <definedName name="UACCTECDSG2">'[17]Func Study'!$AB$690</definedName>
    <definedName name="UACCTECDSG3">'[17]Func Study'!$AB$692</definedName>
    <definedName name="UAcctfit">'[17]Func Study'!$AB$1395</definedName>
    <definedName name="UAcctg00">'[17]Func Study'!$AB$1947</definedName>
    <definedName name="UAccth00">'[17]Func Study'!$AB$1545</definedName>
    <definedName name="UAccti00">'[17]Func Study'!$AB$1993</definedName>
    <definedName name="UAcctn00">'[17]Func Study'!$AB$1496</definedName>
    <definedName name="UAccto00">'[17]Func Study'!$AB$1606</definedName>
    <definedName name="UAcctowc">'[17]Func Study'!$AB$2149</definedName>
    <definedName name="UACCTOWCSSECH">'[17]Func Study'!$AB$2148</definedName>
    <definedName name="UAccts00">'[17]Func Study'!$AB$1455</definedName>
    <definedName name="UAcctsttax">'[17]Func Study'!$AB$1377</definedName>
    <definedName name="UAcctt00">'[17]Func Study'!$AB$1682</definedName>
    <definedName name="UG">[13]CLASSIFIERS!$A$9:$IV$9</definedName>
    <definedName name="UG_NCP">[13]EXTERNAL!$A$82:$IV$84</definedName>
    <definedName name="UG_TFMR">[13]EXTERNAL!$A$103:$IV$105</definedName>
    <definedName name="UG_TFMRC">[13]EXTERNAL!$A$100:$IV$102</definedName>
    <definedName name="UNBILLED">[13]EXTERNAL!$A$64:$IV$66</definedName>
    <definedName name="UNBILREV">#REF!</definedName>
    <definedName name="UncollectibleAccounts">[22]Variables!$D$25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[22]Variables!$D$29</definedName>
    <definedName name="v" hidden="1">{#N/A,#N/A,FALSE,"Coversheet";#N/A,#N/A,FALSE,"QA"}</definedName>
    <definedName name="ValidAccount">[20]Variables!$AK$43:$AK$369</definedName>
    <definedName name="Value" hidden="1">{#N/A,#N/A,FALSE,"Summ";#N/A,#N/A,FALSE,"General"}</definedName>
    <definedName name="Values_Entered">IF(Loan_Amount*Interest_Rate*Loan_Years*Loan_Start&gt;0,1,0)</definedName>
    <definedName name="VAR">[24]Backup!#REF!</definedName>
    <definedName name="VARIABLE">[43]Summary!#REF!</definedName>
    <definedName name="VOMEsc">[21]Assumptions!$C$21</definedName>
    <definedName name="VOUCHER">#REF!</definedName>
    <definedName name="w" hidden="1">{#N/A,#N/A,FALSE,"Schedule F";#N/A,#N/A,FALSE,"Schedule G"}</definedName>
    <definedName name="WACC">[21]Assumptions!$I$61</definedName>
    <definedName name="WaRevenueTax">[22]Variables!$D$27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hidden="1">{#N/A,#N/A,FALSE,"Coversheet";#N/A,#N/A,FALSE,"QA"}</definedName>
    <definedName name="WIDTH">#REF!</definedName>
    <definedName name="Winter">'[61]Input Tab'!$B$11</definedName>
    <definedName name="WinterPeak">'[62]Load Data'!$D$9:$H$12,'[62]Load Data'!$D$20:$H$22</definedName>
    <definedName name="WORK1">#REF!</definedName>
    <definedName name="WORK2">#REF!</definedName>
    <definedName name="WORK3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'[63]Revison Inputs'!$B$6</definedName>
    <definedName name="YEFactors">[20]Factors!$S$3:$AG$99</definedName>
    <definedName name="YTD_Format">[50]YTD!$B$13:$D$13,[50]YTD!$B$32:$D$32</definedName>
    <definedName name="yuf" hidden="1">{#N/A,#N/A,FALSE,"Summ";#N/A,#N/A,FALSE,"General"}</definedName>
    <definedName name="z" hidden="1">{#N/A,#N/A,FALSE,"Coversheet";#N/A,#N/A,FALSE,"QA"}</definedName>
    <definedName name="ZA">'[64]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2" l="1"/>
  <c r="B18" i="2" s="1"/>
  <c r="E76" i="2"/>
  <c r="B17" i="2" s="1"/>
  <c r="E75" i="2"/>
  <c r="E74" i="2"/>
  <c r="E73" i="2"/>
  <c r="B14" i="2" s="1"/>
  <c r="E72" i="2"/>
  <c r="B13" i="2" s="1"/>
  <c r="E71" i="2"/>
  <c r="B12" i="2" s="1"/>
  <c r="E70" i="2"/>
  <c r="E69" i="2"/>
  <c r="B10" i="2" s="1"/>
  <c r="E68" i="2"/>
  <c r="B9" i="2" s="1"/>
  <c r="E67" i="2"/>
  <c r="D78" i="2"/>
  <c r="A64" i="2"/>
  <c r="E55" i="2"/>
  <c r="F54" i="2"/>
  <c r="F53" i="2"/>
  <c r="F52" i="2"/>
  <c r="F48" i="2"/>
  <c r="E44" i="2"/>
  <c r="F44" i="2" s="1"/>
  <c r="E42" i="2"/>
  <c r="F42" i="2" s="1"/>
  <c r="F41" i="2"/>
  <c r="E40" i="2"/>
  <c r="F39" i="2"/>
  <c r="E45" i="2"/>
  <c r="F45" i="2" s="1"/>
  <c r="F35" i="2"/>
  <c r="E43" i="2"/>
  <c r="F43" i="2" s="1"/>
  <c r="F33" i="2"/>
  <c r="E41" i="2"/>
  <c r="F31" i="2"/>
  <c r="F30" i="2"/>
  <c r="E28" i="2"/>
  <c r="F27" i="2"/>
  <c r="H23" i="2" s="1"/>
  <c r="C23" i="2"/>
  <c r="H22" i="2"/>
  <c r="C22" i="2"/>
  <c r="H18" i="2"/>
  <c r="C18" i="2"/>
  <c r="H17" i="2"/>
  <c r="C17" i="2"/>
  <c r="H16" i="2"/>
  <c r="C16" i="2"/>
  <c r="B16" i="2"/>
  <c r="H15" i="2"/>
  <c r="C15" i="2"/>
  <c r="B15" i="2"/>
  <c r="H14" i="2"/>
  <c r="C14" i="2"/>
  <c r="H13" i="2"/>
  <c r="C13" i="2"/>
  <c r="H12" i="2"/>
  <c r="C12" i="2"/>
  <c r="H11" i="2"/>
  <c r="C11" i="2"/>
  <c r="B11" i="2"/>
  <c r="H10" i="2"/>
  <c r="C10" i="2"/>
  <c r="H9" i="2"/>
  <c r="C9" i="2"/>
  <c r="H8" i="2"/>
  <c r="C8" i="2"/>
  <c r="B8" i="2"/>
  <c r="H7" i="2"/>
  <c r="C7" i="2"/>
  <c r="X39" i="1"/>
  <c r="Z32" i="1"/>
  <c r="X32" i="1"/>
  <c r="AB32" i="1" s="1"/>
  <c r="X28" i="1"/>
  <c r="Q27" i="1"/>
  <c r="R27" i="1" s="1"/>
  <c r="X26" i="1"/>
  <c r="O24" i="1"/>
  <c r="N24" i="1"/>
  <c r="G24" i="1"/>
  <c r="F24" i="1"/>
  <c r="Z23" i="1"/>
  <c r="Q23" i="1"/>
  <c r="R23" i="1" s="1"/>
  <c r="W24" i="1"/>
  <c r="V24" i="1"/>
  <c r="T24" i="1"/>
  <c r="P24" i="1"/>
  <c r="M24" i="1"/>
  <c r="L24" i="1"/>
  <c r="K24" i="1"/>
  <c r="J24" i="1"/>
  <c r="I24" i="1"/>
  <c r="H24" i="1"/>
  <c r="E24" i="1"/>
  <c r="D24" i="1"/>
  <c r="C24" i="1"/>
  <c r="N20" i="1"/>
  <c r="M20" i="1"/>
  <c r="F20" i="1"/>
  <c r="E20" i="1"/>
  <c r="X19" i="1"/>
  <c r="Q19" i="1"/>
  <c r="R19" i="1" s="1"/>
  <c r="Z19" i="1" s="1"/>
  <c r="X18" i="1"/>
  <c r="J20" i="1"/>
  <c r="I20" i="1"/>
  <c r="Q18" i="1"/>
  <c r="R18" i="1" s="1"/>
  <c r="W20" i="1"/>
  <c r="V20" i="1"/>
  <c r="U20" i="1"/>
  <c r="T20" i="1"/>
  <c r="P20" i="1"/>
  <c r="O20" i="1"/>
  <c r="L20" i="1"/>
  <c r="K20" i="1"/>
  <c r="H20" i="1"/>
  <c r="G20" i="1"/>
  <c r="Q17" i="1"/>
  <c r="R17" i="1" s="1"/>
  <c r="Z17" i="1" s="1"/>
  <c r="D20" i="1"/>
  <c r="C20" i="1"/>
  <c r="W15" i="1"/>
  <c r="T15" i="1"/>
  <c r="Q14" i="1"/>
  <c r="R14" i="1" s="1"/>
  <c r="X13" i="1"/>
  <c r="Q12" i="1"/>
  <c r="R12" i="1" s="1"/>
  <c r="U15" i="1"/>
  <c r="X11" i="1"/>
  <c r="O15" i="1"/>
  <c r="N15" i="1"/>
  <c r="K15" i="1"/>
  <c r="J15" i="1"/>
  <c r="G15" i="1"/>
  <c r="F15" i="1"/>
  <c r="C1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W9" i="1"/>
  <c r="V9" i="1"/>
  <c r="N9" i="1"/>
  <c r="M9" i="1"/>
  <c r="J9" i="1"/>
  <c r="I9" i="1"/>
  <c r="F9" i="1"/>
  <c r="E9" i="1"/>
  <c r="A9" i="1"/>
  <c r="A10" i="1" s="1"/>
  <c r="U9" i="1"/>
  <c r="T9" i="1"/>
  <c r="P9" i="1"/>
  <c r="O9" i="1"/>
  <c r="L9" i="1"/>
  <c r="K9" i="1"/>
  <c r="H9" i="1"/>
  <c r="G9" i="1"/>
  <c r="Q8" i="1"/>
  <c r="R8" i="1" s="1"/>
  <c r="Z8" i="1" s="1"/>
  <c r="D9" i="1"/>
  <c r="C9" i="1"/>
  <c r="F28" i="2" l="1"/>
  <c r="Z14" i="1"/>
  <c r="AB19" i="1"/>
  <c r="Y19" i="1"/>
  <c r="AA19" i="1" s="1"/>
  <c r="Z12" i="1"/>
  <c r="Y12" i="1"/>
  <c r="AA12" i="1" s="1"/>
  <c r="Z27" i="1"/>
  <c r="Y18" i="1"/>
  <c r="AA18" i="1" s="1"/>
  <c r="Z18" i="1"/>
  <c r="F30" i="1"/>
  <c r="F34" i="1" s="1"/>
  <c r="W30" i="1"/>
  <c r="W34" i="1" s="1"/>
  <c r="F40" i="2"/>
  <c r="F46" i="2" s="1"/>
  <c r="E46" i="2"/>
  <c r="E58" i="2" s="1"/>
  <c r="E12" i="2" s="1"/>
  <c r="D12" i="2"/>
  <c r="C30" i="1"/>
  <c r="C34" i="1" s="1"/>
  <c r="G30" i="1"/>
  <c r="G34" i="1" s="1"/>
  <c r="K30" i="1"/>
  <c r="K34" i="1" s="1"/>
  <c r="O30" i="1"/>
  <c r="O34" i="1" s="1"/>
  <c r="Q9" i="1"/>
  <c r="D15" i="1"/>
  <c r="D30" i="1" s="1"/>
  <c r="D34" i="1" s="1"/>
  <c r="H15" i="1"/>
  <c r="H30" i="1" s="1"/>
  <c r="H34" i="1" s="1"/>
  <c r="L15" i="1"/>
  <c r="L30" i="1" s="1"/>
  <c r="L34" i="1" s="1"/>
  <c r="P15" i="1"/>
  <c r="P30" i="1" s="1"/>
  <c r="P34" i="1" s="1"/>
  <c r="V15" i="1"/>
  <c r="V30" i="1" s="1"/>
  <c r="V34" i="1" s="1"/>
  <c r="X12" i="1"/>
  <c r="AB12" i="1" s="1"/>
  <c r="X14" i="1"/>
  <c r="AB14" i="1" s="1"/>
  <c r="Q20" i="1"/>
  <c r="J30" i="1"/>
  <c r="J34" i="1" s="1"/>
  <c r="R9" i="1"/>
  <c r="E15" i="1"/>
  <c r="I15" i="1"/>
  <c r="I30" i="1" s="1"/>
  <c r="I34" i="1" s="1"/>
  <c r="M15" i="1"/>
  <c r="M30" i="1" s="1"/>
  <c r="M34" i="1" s="1"/>
  <c r="Q13" i="1"/>
  <c r="R13" i="1" s="1"/>
  <c r="R20" i="1"/>
  <c r="Z20" i="1" s="1"/>
  <c r="N30" i="1"/>
  <c r="N34" i="1" s="1"/>
  <c r="T30" i="1"/>
  <c r="T34" i="1" s="1"/>
  <c r="X8" i="1"/>
  <c r="E30" i="1"/>
  <c r="E34" i="1" s="1"/>
  <c r="X17" i="1"/>
  <c r="AB18" i="1"/>
  <c r="X23" i="1"/>
  <c r="AB23" i="1" s="1"/>
  <c r="H20" i="2"/>
  <c r="E15" i="2"/>
  <c r="E66" i="2"/>
  <c r="C78" i="2"/>
  <c r="E13" i="2"/>
  <c r="X22" i="1"/>
  <c r="Q26" i="1"/>
  <c r="R26" i="1" s="1"/>
  <c r="X27" i="1"/>
  <c r="AB27" i="1" s="1"/>
  <c r="Q28" i="1"/>
  <c r="R28" i="1" s="1"/>
  <c r="AB28" i="1" s="1"/>
  <c r="C20" i="2"/>
  <c r="F34" i="2"/>
  <c r="F36" i="2"/>
  <c r="F55" i="2"/>
  <c r="Q11" i="1"/>
  <c r="U24" i="1"/>
  <c r="U30" i="1" s="1"/>
  <c r="U34" i="1" s="1"/>
  <c r="Y32" i="1"/>
  <c r="AA32" i="1" s="1"/>
  <c r="X40" i="1"/>
  <c r="F32" i="2"/>
  <c r="E9" i="2"/>
  <c r="E37" i="2"/>
  <c r="E57" i="2" s="1"/>
  <c r="Q22" i="1"/>
  <c r="F58" i="2" l="1"/>
  <c r="F37" i="2"/>
  <c r="F57" i="2" s="1"/>
  <c r="I11" i="2" s="1"/>
  <c r="I14" i="2"/>
  <c r="I17" i="2"/>
  <c r="I18" i="2"/>
  <c r="K18" i="2" s="1"/>
  <c r="I10" i="2"/>
  <c r="I9" i="2"/>
  <c r="K9" i="2" s="1"/>
  <c r="I13" i="2"/>
  <c r="I16" i="2"/>
  <c r="I8" i="2"/>
  <c r="I15" i="2"/>
  <c r="I12" i="2"/>
  <c r="K12" i="2" s="1"/>
  <c r="J14" i="2"/>
  <c r="J23" i="2"/>
  <c r="J11" i="2"/>
  <c r="J10" i="2"/>
  <c r="J12" i="2"/>
  <c r="J18" i="2"/>
  <c r="J15" i="2"/>
  <c r="J17" i="2"/>
  <c r="J9" i="2"/>
  <c r="J16" i="2"/>
  <c r="J13" i="2"/>
  <c r="J8" i="2"/>
  <c r="Q24" i="1"/>
  <c r="R22" i="1"/>
  <c r="Z13" i="1"/>
  <c r="Y13" i="1"/>
  <c r="AA13" i="1" s="1"/>
  <c r="F12" i="2"/>
  <c r="X15" i="1"/>
  <c r="D23" i="2"/>
  <c r="D17" i="2"/>
  <c r="F17" i="2" s="1"/>
  <c r="D14" i="2"/>
  <c r="D9" i="2"/>
  <c r="F9" i="2" s="1"/>
  <c r="D13" i="2"/>
  <c r="F13" i="2" s="1"/>
  <c r="D10" i="2"/>
  <c r="E16" i="2"/>
  <c r="D15" i="2"/>
  <c r="F15" i="2" s="1"/>
  <c r="E18" i="2"/>
  <c r="D8" i="2"/>
  <c r="E17" i="2"/>
  <c r="D11" i="2"/>
  <c r="X20" i="1"/>
  <c r="AB20" i="1" s="1"/>
  <c r="Y17" i="1"/>
  <c r="AB17" i="1"/>
  <c r="X9" i="1"/>
  <c r="Y8" i="1"/>
  <c r="AB8" i="1"/>
  <c r="D18" i="2"/>
  <c r="AB13" i="1"/>
  <c r="Y27" i="1"/>
  <c r="AA27" i="1" s="1"/>
  <c r="Y14" i="1"/>
  <c r="AA14" i="1" s="1"/>
  <c r="Z28" i="1"/>
  <c r="Y28" i="1"/>
  <c r="AA28" i="1" s="1"/>
  <c r="Z9" i="1"/>
  <c r="E11" i="2"/>
  <c r="E23" i="2"/>
  <c r="E14" i="2"/>
  <c r="E80" i="2"/>
  <c r="E78" i="2"/>
  <c r="B7" i="2"/>
  <c r="Z26" i="1"/>
  <c r="Y26" i="1"/>
  <c r="AA26" i="1" s="1"/>
  <c r="Q15" i="1"/>
  <c r="R11" i="1"/>
  <c r="AB22" i="1"/>
  <c r="X24" i="1"/>
  <c r="E10" i="2"/>
  <c r="D16" i="2"/>
  <c r="F16" i="2" s="1"/>
  <c r="Q30" i="1"/>
  <c r="Q34" i="1" s="1"/>
  <c r="E8" i="2"/>
  <c r="Y23" i="1"/>
  <c r="AA23" i="1" s="1"/>
  <c r="AB26" i="1"/>
  <c r="L12" i="2" l="1"/>
  <c r="M12" i="2" s="1"/>
  <c r="F10" i="2"/>
  <c r="F11" i="2"/>
  <c r="K14" i="2"/>
  <c r="I23" i="2"/>
  <c r="K13" i="2"/>
  <c r="L13" i="2" s="1"/>
  <c r="M13" i="2" s="1"/>
  <c r="F23" i="2"/>
  <c r="F8" i="2"/>
  <c r="Y9" i="1"/>
  <c r="AA8" i="1"/>
  <c r="K11" i="2"/>
  <c r="L11" i="2" s="1"/>
  <c r="M11" i="2" s="1"/>
  <c r="I7" i="2"/>
  <c r="D7" i="2"/>
  <c r="B20" i="2"/>
  <c r="E7" i="2"/>
  <c r="E20" i="2" s="1"/>
  <c r="J7" i="2"/>
  <c r="J20" i="2" s="1"/>
  <c r="B22" i="2"/>
  <c r="X30" i="1"/>
  <c r="AB9" i="1"/>
  <c r="Z22" i="1"/>
  <c r="Y22" i="1"/>
  <c r="R24" i="1"/>
  <c r="Z24" i="1" s="1"/>
  <c r="K8" i="2"/>
  <c r="L9" i="2"/>
  <c r="M9" i="2" s="1"/>
  <c r="AB24" i="1"/>
  <c r="Y20" i="1"/>
  <c r="AA20" i="1" s="1"/>
  <c r="AA17" i="1"/>
  <c r="L18" i="2"/>
  <c r="M18" i="2" s="1"/>
  <c r="K15" i="2"/>
  <c r="L15" i="2" s="1"/>
  <c r="M15" i="2" s="1"/>
  <c r="K17" i="2"/>
  <c r="L17" i="2" s="1"/>
  <c r="M17" i="2" s="1"/>
  <c r="Z11" i="1"/>
  <c r="Y11" i="1"/>
  <c r="R15" i="1"/>
  <c r="AB11" i="1"/>
  <c r="F18" i="2"/>
  <c r="F14" i="2"/>
  <c r="L14" i="2" s="1"/>
  <c r="M14" i="2" s="1"/>
  <c r="K16" i="2"/>
  <c r="L16" i="2" s="1"/>
  <c r="M16" i="2" s="1"/>
  <c r="K10" i="2"/>
  <c r="L10" i="2" s="1"/>
  <c r="M10" i="2" s="1"/>
  <c r="K23" i="2"/>
  <c r="L23" i="2" s="1"/>
  <c r="M23" i="2" s="1"/>
  <c r="L8" i="2" l="1"/>
  <c r="M8" i="2" s="1"/>
  <c r="Y15" i="1"/>
  <c r="AA15" i="1" s="1"/>
  <c r="AA11" i="1"/>
  <c r="Y24" i="1"/>
  <c r="AA24" i="1" s="1"/>
  <c r="AA22" i="1"/>
  <c r="J22" i="2"/>
  <c r="E22" i="2"/>
  <c r="I22" i="2"/>
  <c r="K22" i="2" s="1"/>
  <c r="D22" i="2"/>
  <c r="D20" i="2"/>
  <c r="F7" i="2"/>
  <c r="F20" i="2" s="1"/>
  <c r="Y30" i="1"/>
  <c r="AA9" i="1"/>
  <c r="Z15" i="1"/>
  <c r="R30" i="1"/>
  <c r="AB30" i="1" s="1"/>
  <c r="X34" i="1"/>
  <c r="AB15" i="1"/>
  <c r="I20" i="2"/>
  <c r="K7" i="2"/>
  <c r="F22" i="2" l="1"/>
  <c r="Y34" i="1"/>
  <c r="AA34" i="1" s="1"/>
  <c r="AA30" i="1"/>
  <c r="L7" i="2"/>
  <c r="M7" i="2" s="1"/>
  <c r="K20" i="2"/>
  <c r="L20" i="2" s="1"/>
  <c r="M20" i="2" s="1"/>
  <c r="L22" i="2"/>
  <c r="M22" i="2" s="1"/>
  <c r="R34" i="1"/>
  <c r="Z34" i="1" s="1"/>
  <c r="Z30" i="1"/>
  <c r="AB34" i="1" l="1"/>
</calcChain>
</file>

<file path=xl/sharedStrings.xml><?xml version="1.0" encoding="utf-8"?>
<sst xmlns="http://schemas.openxmlformats.org/spreadsheetml/2006/main" count="173" uniqueCount="130">
  <si>
    <t>Remove:</t>
  </si>
  <si>
    <t>Add:</t>
  </si>
  <si>
    <t>Line No.</t>
  </si>
  <si>
    <t>Tariff</t>
  </si>
  <si>
    <t>Net Adjustments</t>
  </si>
  <si>
    <t>% Change (Net)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</si>
  <si>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</si>
  <si>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</si>
  <si>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</si>
  <si>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</si>
  <si>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</si>
  <si>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</si>
  <si>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</si>
  <si>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</si>
  <si>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</si>
  <si>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</si>
  <si>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</si>
  <si>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</si>
  <si>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</si>
  <si>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</si>
  <si>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</si>
  <si>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</si>
  <si>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</si>
  <si>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</si>
  <si>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</si>
  <si>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</si>
  <si>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</si>
  <si>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</si>
  <si>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</si>
  <si>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</si>
  <si>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</si>
  <si>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Residential</t>
  </si>
  <si>
    <t>24 (8)</t>
  </si>
  <si>
    <t>25 (11, 7A)</t>
  </si>
  <si>
    <t>26 (12,26P)</t>
  </si>
  <si>
    <t>Total Secondary</t>
  </si>
  <si>
    <t>31 (10)</t>
  </si>
  <si>
    <t>Total Primary</t>
  </si>
  <si>
    <t>Total High Voltage</t>
  </si>
  <si>
    <t>50-59</t>
  </si>
  <si>
    <t>Transportation 449-459</t>
  </si>
  <si>
    <t>Special Contract</t>
  </si>
  <si>
    <t>Retail Sales</t>
  </si>
  <si>
    <t>Total Sales</t>
  </si>
  <si>
    <t>Check</t>
  </si>
  <si>
    <t>Net Sch 95 Adjustment</t>
  </si>
  <si>
    <t>Net Sch 139 Adjustment</t>
  </si>
  <si>
    <t>Puget Sound Energy</t>
  </si>
  <si>
    <t>Residential Customer Impacts</t>
  </si>
  <si>
    <t>Current Customer Bill in Notice</t>
  </si>
  <si>
    <t>Proposed Customer Bill in Notice</t>
  </si>
  <si>
    <t>Month</t>
  </si>
  <si>
    <t>kWh</t>
  </si>
  <si>
    <t>Basic Charge</t>
  </si>
  <si>
    <t>First 600 kWh</t>
  </si>
  <si>
    <t>Over 600 kWh</t>
  </si>
  <si>
    <t>Bill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</si>
  <si>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</si>
  <si>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</si>
  <si>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</si>
  <si>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</si>
  <si>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</si>
  <si>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</si>
  <si>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</si>
  <si>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</si>
  <si>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</si>
  <si>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</si>
  <si>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</si>
  <si>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</si>
  <si>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</si>
  <si>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</si>
  <si>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</si>
  <si>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 xml:space="preserve">Typical Residential </t>
  </si>
  <si>
    <t>Residential Schedule 7 Rates</t>
  </si>
  <si>
    <t>Present Rates Effective 12/01/2020</t>
  </si>
  <si>
    <t>Customer Monthly Charge:</t>
  </si>
  <si>
    <t>One Phase Basic Charge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</si>
  <si>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</si>
  <si>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</si>
  <si>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</si>
  <si>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</si>
  <si>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</si>
  <si>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</si>
  <si>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</si>
  <si>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141X EDIT Rider - First 600 kWh</t>
  </si>
  <si>
    <t>Schedule 141Y - Tax Over Collection Rider</t>
  </si>
  <si>
    <t>Schedule 141Z - EDIT Rider</t>
  </si>
  <si>
    <t>Schedule 142 - Decoupling Rider</t>
  </si>
  <si>
    <t>Subtotal Base First 600 kWh Charge</t>
  </si>
  <si>
    <t>Schedule 7 over 600 kWh</t>
  </si>
  <si>
    <t>Schedule 141X EDIT Rider - Over 600 kWh</t>
  </si>
  <si>
    <t>Subtotal Base Over 600 kWh Charge</t>
  </si>
  <si>
    <t>Schedule 194 - BPA Exchange Credit</t>
  </si>
  <si>
    <t>Other Electric Charges and Credits</t>
  </si>
  <si>
    <t>Schedule 95 - Power Cost Adjustment Clause</t>
  </si>
  <si>
    <t>Schedule 95A - Wind Power Production Credit</t>
  </si>
  <si>
    <t>Schedule 120 - Conservation Rider</t>
  </si>
  <si>
    <t>Schedule 137 - Renewable Energy Credit</t>
  </si>
  <si>
    <t>Subtotal Other Charges</t>
  </si>
  <si>
    <t>Total Block 1 Energy Charge</t>
  </si>
  <si>
    <t>Total Block 2 Energy Charge</t>
  </si>
  <si>
    <t>Year</t>
  </si>
  <si>
    <t>Month No.</t>
  </si>
  <si>
    <t>Forecast kWh</t>
  </si>
  <si>
    <t>Forecast Customer Count</t>
  </si>
  <si>
    <t>Average Use per Customer</t>
  </si>
  <si>
    <t>Total</t>
  </si>
  <si>
    <t>Average</t>
  </si>
  <si>
    <t>Rate Impacts</t>
  </si>
  <si>
    <t>Annual kWh Normalized &amp; Delivered Sales  07/01/19 to 06/30/20</t>
  </si>
  <si>
    <t>Estimated Annual
Base Revenue
Rates Effective
10/15/20</t>
  </si>
  <si>
    <t>Schedule 95
PCA/PCORC</t>
  </si>
  <si>
    <t>Schedule 95A
Federal Incentive Credit</t>
  </si>
  <si>
    <t>Schedule 120
Conservation</t>
  </si>
  <si>
    <t>Schedule 129
Low Income</t>
  </si>
  <si>
    <t>Schedule 137 REC's</t>
  </si>
  <si>
    <t>Schedule 139 Green Power</t>
  </si>
  <si>
    <t>Schedule 140
Property Tax</t>
  </si>
  <si>
    <t>Schedule 141X (Protected EDIT)</t>
  </si>
  <si>
    <t>Schedule 
141Y Tax Over Collection</t>
  </si>
  <si>
    <t>Schedule 141Z (Unprotected)
EDIT</t>
  </si>
  <si>
    <t>Schedule 142
 Deferral</t>
  </si>
  <si>
    <t>Schedule 194
BPA Res &amp; Farm Credit</t>
  </si>
  <si>
    <t>Subtotal
Rider
Rates</t>
  </si>
  <si>
    <t>Annual Estimated Revenue @ Rates Effective 10/15/20</t>
  </si>
  <si>
    <t>Total 
Proposed
Rates at 06/01/2021</t>
  </si>
  <si>
    <t>Current  Average 
Rates per KWHs</t>
  </si>
  <si>
    <t>Proposed Average 
Rates per KWHs</t>
  </si>
  <si>
    <t>Test Year Ended June 30, 2020</t>
  </si>
  <si>
    <t>Proposed Rates Effective 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</si>
</sst>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0.0%"/>
    <numFmt numFmtId="168" formatCode="_(&quot;$&quot;* #,##0.000000_);_(&quot;$&quot;* \(#,##0.000000\);_(&quot;$&quot;* &quot;-&quot;??????_);_(@_)"/>
  </numFmts>
  <fonts count="4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quotePrefix="1" applyFont="1" applyFill="1" applyBorder="1" applyAlignment="1">
      <alignment horizontal="center" wrapText="1"/>
    </xf>
    <xf numFmtId="17" fontId="3" fillId="0" borderId="3" xfId="0" quotePrefix="1" applyNumberFormat="1" applyFont="1" applyFill="1" applyBorder="1" applyAlignment="1">
      <alignment horizontal="center" wrapText="1"/>
    </xf>
    <xf numFmtId="17" fontId="3" fillId="0" borderId="0" xfId="0" quotePrefix="1" applyNumberFormat="1" applyFont="1" applyFill="1" applyBorder="1" applyAlignment="1">
      <alignment horizontal="center" wrapText="1"/>
    </xf>
    <xf numFmtId="17" fontId="3" fillId="0" borderId="1" xfId="0" quotePrefix="1" applyNumberFormat="1" applyFont="1" applyFill="1" applyBorder="1" applyAlignment="1">
      <alignment horizontal="center" wrapText="1"/>
    </xf>
    <xf numFmtId="17" fontId="3" fillId="0" borderId="2" xfId="0" quotePrefix="1" applyNumberFormat="1" applyFont="1" applyFill="1" applyBorder="1" applyAlignment="1">
      <alignment horizontal="center" wrapText="1"/>
    </xf>
    <xf numFmtId="17" fontId="3" fillId="0" borderId="4" xfId="0" quotePrefix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17" fontId="3" fillId="0" borderId="7" xfId="0" quotePrefix="1" applyNumberFormat="1" applyFont="1" applyFill="1" applyBorder="1" applyAlignment="1">
      <alignment horizontal="center" wrapText="1"/>
    </xf>
    <xf numFmtId="17" fontId="3" fillId="0" borderId="8" xfId="0" quotePrefix="1" applyNumberFormat="1" applyFont="1" applyFill="1" applyBorder="1" applyAlignment="1">
      <alignment horizontal="center" wrapText="1"/>
    </xf>
    <xf numFmtId="164" fontId="3" fillId="0" borderId="0" xfId="0" applyNumberFormat="1" applyFont="1" applyFill="1"/>
    <xf numFmtId="165" fontId="3" fillId="0" borderId="0" xfId="2" applyNumberFormat="1" applyFont="1" applyFill="1"/>
    <xf numFmtId="165" fontId="3" fillId="0" borderId="0" xfId="0" applyNumberFormat="1" applyFont="1" applyFill="1"/>
    <xf numFmtId="165" fontId="3" fillId="0" borderId="7" xfId="0" applyNumberFormat="1" applyFont="1" applyFill="1" applyBorder="1"/>
    <xf numFmtId="165" fontId="3" fillId="0" borderId="8" xfId="0" applyNumberFormat="1" applyFont="1" applyFill="1" applyBorder="1"/>
    <xf numFmtId="165" fontId="3" fillId="0" borderId="0" xfId="0" applyNumberFormat="1" applyFont="1" applyFill="1" applyBorder="1"/>
    <xf numFmtId="167" fontId="3" fillId="0" borderId="0" xfId="0" applyNumberFormat="1" applyFont="1" applyFill="1"/>
    <xf numFmtId="164" fontId="3" fillId="0" borderId="9" xfId="0" applyNumberFormat="1" applyFont="1" applyFill="1" applyBorder="1"/>
    <xf numFmtId="165" fontId="3" fillId="0" borderId="9" xfId="2" applyNumberFormat="1" applyFont="1" applyFill="1" applyBorder="1"/>
    <xf numFmtId="165" fontId="3" fillId="0" borderId="9" xfId="0" applyNumberFormat="1" applyFont="1" applyFill="1" applyBorder="1"/>
    <xf numFmtId="165" fontId="3" fillId="0" borderId="10" xfId="0" applyNumberFormat="1" applyFont="1" applyFill="1" applyBorder="1"/>
    <xf numFmtId="165" fontId="3" fillId="0" borderId="11" xfId="0" applyNumberFormat="1" applyFont="1" applyFill="1" applyBorder="1"/>
    <xf numFmtId="10" fontId="3" fillId="0" borderId="0" xfId="3" applyNumberFormat="1" applyFont="1" applyFill="1"/>
    <xf numFmtId="164" fontId="3" fillId="0" borderId="0" xfId="0" applyNumberFormat="1" applyFont="1" applyFill="1" applyBorder="1"/>
    <xf numFmtId="165" fontId="3" fillId="0" borderId="0" xfId="2" applyNumberFormat="1" applyFont="1" applyFill="1" applyBorder="1"/>
    <xf numFmtId="164" fontId="3" fillId="0" borderId="12" xfId="0" applyNumberFormat="1" applyFont="1" applyFill="1" applyBorder="1"/>
    <xf numFmtId="165" fontId="3" fillId="0" borderId="12" xfId="2" applyNumberFormat="1" applyFont="1" applyFill="1" applyBorder="1"/>
    <xf numFmtId="165" fontId="3" fillId="0" borderId="13" xfId="2" applyNumberFormat="1" applyFont="1" applyFill="1" applyBorder="1"/>
    <xf numFmtId="165" fontId="3" fillId="0" borderId="14" xfId="2" applyNumberFormat="1" applyFont="1" applyFill="1" applyBorder="1"/>
    <xf numFmtId="165" fontId="3" fillId="0" borderId="10" xfId="2" applyNumberFormat="1" applyFont="1" applyFill="1" applyBorder="1"/>
    <xf numFmtId="165" fontId="3" fillId="0" borderId="11" xfId="2" applyNumberFormat="1" applyFont="1" applyFill="1" applyBorder="1"/>
    <xf numFmtId="44" fontId="3" fillId="0" borderId="0" xfId="0" applyNumberFormat="1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164" fontId="3" fillId="0" borderId="0" xfId="1" applyNumberFormat="1" applyFont="1" applyFill="1"/>
    <xf numFmtId="165" fontId="3" fillId="0" borderId="7" xfId="2" applyNumberFormat="1" applyFont="1" applyFill="1" applyBorder="1"/>
    <xf numFmtId="165" fontId="3" fillId="0" borderId="8" xfId="2" applyNumberFormat="1" applyFont="1" applyFill="1" applyBorder="1"/>
    <xf numFmtId="0" fontId="3" fillId="0" borderId="19" xfId="0" applyFont="1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3" fillId="0" borderId="0" xfId="0" quotePrefix="1" applyFont="1" applyFill="1" applyAlignment="1">
      <alignment horizontal="left"/>
    </xf>
    <xf numFmtId="17" fontId="2" fillId="0" borderId="5" xfId="0" quotePrefix="1" applyNumberFormat="1" applyFont="1" applyFill="1" applyBorder="1" applyAlignment="1">
      <alignment horizontal="center" wrapText="1"/>
    </xf>
    <xf numFmtId="0" fontId="2" fillId="0" borderId="6" xfId="0" quotePrefix="1" applyFont="1" applyFill="1" applyBorder="1" applyAlignment="1">
      <alignment horizontal="center" wrapText="1"/>
    </xf>
    <xf numFmtId="17" fontId="2" fillId="0" borderId="0" xfId="0" quotePrefix="1" applyNumberFormat="1" applyFont="1" applyFill="1" applyBorder="1" applyAlignment="1">
      <alignment horizontal="center" wrapText="1"/>
    </xf>
    <xf numFmtId="0" fontId="2" fillId="0" borderId="8" xfId="0" quotePrefix="1" applyFont="1" applyFill="1" applyBorder="1" applyAlignment="1">
      <alignment horizontal="center" wrapText="1"/>
    </xf>
    <xf numFmtId="166" fontId="3" fillId="0" borderId="0" xfId="0" applyNumberFormat="1" applyFont="1" applyFill="1" applyBorder="1"/>
    <xf numFmtId="10" fontId="3" fillId="0" borderId="8" xfId="0" applyNumberFormat="1" applyFont="1" applyFill="1" applyBorder="1"/>
    <xf numFmtId="166" fontId="3" fillId="0" borderId="9" xfId="0" applyNumberFormat="1" applyFont="1" applyFill="1" applyBorder="1"/>
    <xf numFmtId="10" fontId="3" fillId="0" borderId="11" xfId="0" applyNumberFormat="1" applyFont="1" applyFill="1" applyBorder="1"/>
    <xf numFmtId="166" fontId="3" fillId="0" borderId="12" xfId="0" applyNumberFormat="1" applyFont="1" applyFill="1" applyBorder="1"/>
    <xf numFmtId="10" fontId="3" fillId="0" borderId="14" xfId="0" applyNumberFormat="1" applyFont="1" applyFill="1" applyBorder="1"/>
    <xf numFmtId="165" fontId="3" fillId="0" borderId="15" xfId="0" applyNumberFormat="1" applyFont="1" applyFill="1" applyBorder="1"/>
    <xf numFmtId="166" fontId="3" fillId="0" borderId="16" xfId="0" applyNumberFormat="1" applyFont="1" applyFill="1" applyBorder="1"/>
    <xf numFmtId="10" fontId="3" fillId="0" borderId="17" xfId="0" applyNumberFormat="1" applyFont="1" applyFill="1" applyBorder="1"/>
    <xf numFmtId="165" fontId="3" fillId="0" borderId="15" xfId="2" applyNumberFormat="1" applyFont="1" applyFill="1" applyBorder="1"/>
    <xf numFmtId="10" fontId="3" fillId="0" borderId="18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3" xfId="0" quotePrefix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horizontal="center"/>
    </xf>
    <xf numFmtId="44" fontId="3" fillId="0" borderId="0" xfId="4" applyFont="1" applyFill="1"/>
    <xf numFmtId="10" fontId="3" fillId="0" borderId="0" xfId="5" applyNumberFormat="1" applyFont="1" applyFill="1"/>
    <xf numFmtId="44" fontId="3" fillId="0" borderId="12" xfId="4" applyFont="1" applyFill="1" applyBorder="1"/>
    <xf numFmtId="10" fontId="3" fillId="0" borderId="12" xfId="5" applyNumberFormat="1" applyFont="1" applyFill="1" applyBorder="1"/>
    <xf numFmtId="0" fontId="3" fillId="0" borderId="0" xfId="0" applyFont="1" applyFill="1" applyAlignment="1">
      <alignment horizontal="left"/>
    </xf>
    <xf numFmtId="44" fontId="3" fillId="0" borderId="12" xfId="0" applyNumberFormat="1" applyFont="1" applyFill="1" applyBorder="1"/>
    <xf numFmtId="0" fontId="3" fillId="0" borderId="3" xfId="0" quotePrefix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20" xfId="0" quotePrefix="1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left" indent="1"/>
    </xf>
    <xf numFmtId="0" fontId="3" fillId="0" borderId="21" xfId="0" quotePrefix="1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left" indent="2"/>
    </xf>
    <xf numFmtId="166" fontId="3" fillId="0" borderId="21" xfId="0" applyNumberFormat="1" applyFont="1" applyFill="1" applyBorder="1"/>
    <xf numFmtId="0" fontId="3" fillId="0" borderId="0" xfId="0" quotePrefix="1" applyFont="1" applyFill="1" applyAlignment="1">
      <alignment horizontal="left" indent="3"/>
    </xf>
    <xf numFmtId="166" fontId="3" fillId="0" borderId="22" xfId="0" applyNumberFormat="1" applyFont="1" applyFill="1" applyBorder="1"/>
    <xf numFmtId="0" fontId="3" fillId="0" borderId="21" xfId="0" applyFont="1" applyFill="1" applyBorder="1"/>
    <xf numFmtId="166" fontId="3" fillId="0" borderId="23" xfId="0" quotePrefix="1" applyNumberFormat="1" applyFont="1" applyFill="1" applyBorder="1" applyAlignment="1"/>
    <xf numFmtId="166" fontId="3" fillId="0" borderId="22" xfId="0" quotePrefix="1" applyNumberFormat="1" applyFont="1" applyFill="1" applyBorder="1" applyAlignment="1"/>
    <xf numFmtId="0" fontId="3" fillId="0" borderId="0" xfId="0" quotePrefix="1" applyFont="1" applyFill="1" applyAlignment="1">
      <alignment horizontal="left" indent="2"/>
    </xf>
    <xf numFmtId="166" fontId="3" fillId="0" borderId="24" xfId="0" quotePrefix="1" applyNumberFormat="1" applyFont="1" applyFill="1" applyBorder="1" applyAlignment="1"/>
    <xf numFmtId="166" fontId="3" fillId="0" borderId="23" xfId="0" applyNumberFormat="1" applyFont="1" applyFill="1" applyBorder="1"/>
    <xf numFmtId="168" fontId="3" fillId="0" borderId="0" xfId="0" applyNumberFormat="1" applyFont="1" applyFill="1"/>
    <xf numFmtId="166" fontId="3" fillId="0" borderId="24" xfId="0" applyNumberFormat="1" applyFont="1" applyFill="1" applyBorder="1"/>
    <xf numFmtId="0" fontId="3" fillId="0" borderId="25" xfId="0" quotePrefix="1" applyFont="1" applyFill="1" applyBorder="1" applyAlignment="1">
      <alignment horizontal="centerContinuous"/>
    </xf>
    <xf numFmtId="0" fontId="3" fillId="0" borderId="4" xfId="0" quotePrefix="1" applyFont="1" applyFill="1" applyBorder="1" applyAlignment="1">
      <alignment horizontal="centerContinuous"/>
    </xf>
    <xf numFmtId="0" fontId="3" fillId="0" borderId="2" xfId="0" quotePrefix="1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3" fillId="0" borderId="8" xfId="0" applyNumberFormat="1" applyFont="1" applyFill="1" applyBorder="1"/>
    <xf numFmtId="164" fontId="3" fillId="0" borderId="15" xfId="0" applyNumberFormat="1" applyFont="1" applyFill="1" applyBorder="1"/>
    <xf numFmtId="164" fontId="3" fillId="0" borderId="18" xfId="0" applyNumberFormat="1" applyFont="1" applyFill="1" applyBorder="1"/>
  </cellXfs>
  <cellStyles count="6">
    <cellStyle name="Comma" xfId="1" builtinId="3"/>
    <cellStyle name="Currency" xfId="2" builtinId="4"/>
    <cellStyle name="Currency 2 12" xfId="4" xr:uid="{00000000-0005-0000-0000-000002000000}"/>
    <cellStyle name="Normal" xfId="0" builtinId="0"/>
    <cellStyle name="Percent" xfId="3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93\WC-RB%20GRC%20TY0903%20RY02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2F\Due%20Diligence\August%20New%20Model\Fred%20Value%209.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93\FCR%20for%20PSE%20S40%20V0%20%20HM%20edi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7%20GRC\Supplemental%20Filing%202017%20GRC\NO%20MS%20SUPP%202017%20GRC%20Workpapers\%23Electric%20Model%202017%20GRC%20CONT%20CALCULATION%20(SUPP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oljh\Local%20Settings\MSN%20Rate%20v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1%20GRC\RebuttalFiling2011%20GRC\Electric%20Model%202011%20GRC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C0\Aurora%20Prices%20for%20ROR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cartwri\My%20Documents\Projects\PSE\Projects\BHP\Due%20Diligence\BHP%20IS.BS.CF%20Mod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Proforma%20Adj_not%20use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Load%20Research\GRC%202007%20(not%20filed)\Load%20Research%20Analyses\RLW\From%20RLW\Off%20System%20Results\M9_Statistics_All_R991_ADJ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Inputs\General%20Accounting\Reports\SalesOfElectricity\2009%20SOE\04-2009\02-2009%20SOE%20preli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tabSelected="1" zoomScaleNormal="100" workbookViewId="0">
      <pane xSplit="4" ySplit="6" topLeftCell="E7" activePane="bottomRight" state="frozen"/>
      <selection activeCell="AD13" sqref="AD13:AF14"/>
      <selection pane="topRight" activeCell="AD13" sqref="AD13:AF14"/>
      <selection pane="bottomLeft" activeCell="AD13" sqref="AD13:AF14"/>
      <selection pane="bottomRight" activeCell="I12" sqref="I12"/>
    </sheetView>
  </sheetViews>
  <sheetFormatPr defaultColWidth="6.33203125" defaultRowHeight="10.199999999999999" x14ac:dyDescent="0.2"/>
  <cols>
    <col min="1" max="1" width="3.88671875" style="4" bestFit="1" customWidth="1"/>
    <col min="2" max="2" width="17.44140625" style="4" bestFit="1" customWidth="1"/>
    <col min="3" max="3" width="14.6640625" style="4" customWidth="1"/>
    <col min="4" max="4" width="13.6640625" style="4" bestFit="1" customWidth="1"/>
    <col min="5" max="6" width="12" style="4" bestFit="1" customWidth="1"/>
    <col min="7" max="8" width="11.5546875" style="4" bestFit="1" customWidth="1"/>
    <col min="9" max="9" width="11.33203125" style="4" bestFit="1" customWidth="1"/>
    <col min="10" max="10" width="11.33203125" style="4" customWidth="1"/>
    <col min="11" max="11" width="11.5546875" style="4" bestFit="1" customWidth="1"/>
    <col min="12" max="13" width="12" style="4" bestFit="1" customWidth="1"/>
    <col min="14" max="14" width="12" style="4" customWidth="1"/>
    <col min="15" max="15" width="11.5546875" style="4" bestFit="1" customWidth="1"/>
    <col min="16" max="16" width="12.109375" style="4" bestFit="1" customWidth="1"/>
    <col min="17" max="17" width="11.5546875" style="4" bestFit="1" customWidth="1"/>
    <col min="18" max="18" width="13.6640625" style="4" bestFit="1" customWidth="1"/>
    <col min="19" max="19" width="1.6640625" style="4" customWidth="1"/>
    <col min="20" max="21" width="11.109375" style="4" customWidth="1"/>
    <col min="22" max="23" width="11.5546875" style="4" bestFit="1" customWidth="1"/>
    <col min="24" max="24" width="11.33203125" style="4" customWidth="1"/>
    <col min="25" max="25" width="12.88671875" style="4" bestFit="1" customWidth="1"/>
    <col min="26" max="26" width="10" style="4" customWidth="1"/>
    <col min="27" max="27" width="9.44140625" style="4" customWidth="1"/>
    <col min="28" max="28" width="7.44140625" style="4" bestFit="1" customWidth="1"/>
    <col min="29" max="29" width="6.33203125" style="4"/>
    <col min="30" max="30" width="11.5546875" style="4" bestFit="1" customWidth="1"/>
    <col min="31" max="31" width="12.88671875" style="4" bestFit="1" customWidth="1"/>
    <col min="32" max="32" width="7.44140625" style="4" bestFit="1" customWidth="1"/>
    <col min="33" max="16384" width="6.33203125" style="4"/>
  </cols>
  <sheetData>
    <row r="1" spans="1:32" x14ac:dyDescent="0.2">
      <c r="A1" s="1"/>
      <c r="B1" s="1"/>
      <c r="C1" s="70" t="s">
        <v>47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  <c r="P1" s="70" t="s">
        <v>47</v>
      </c>
      <c r="Q1" s="69"/>
      <c r="R1" s="69"/>
      <c r="S1" s="70"/>
      <c r="T1" s="70"/>
      <c r="U1" s="70"/>
      <c r="V1" s="70"/>
      <c r="W1" s="70"/>
      <c r="X1" s="70"/>
      <c r="Y1" s="70"/>
      <c r="Z1" s="70"/>
      <c r="AA1" s="70"/>
    </row>
    <row r="2" spans="1:32" x14ac:dyDescent="0.2">
      <c r="A2" s="1"/>
      <c r="B2" s="1"/>
      <c r="C2" s="70" t="s">
        <v>108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"/>
      <c r="P2" s="70" t="s">
        <v>108</v>
      </c>
      <c r="Q2" s="69"/>
      <c r="R2" s="69"/>
      <c r="S2" s="70"/>
      <c r="T2" s="70"/>
      <c r="U2" s="70"/>
      <c r="V2" s="70"/>
      <c r="W2" s="70"/>
      <c r="X2" s="70"/>
      <c r="Y2" s="70"/>
      <c r="Z2" s="70"/>
      <c r="AA2" s="70"/>
    </row>
    <row r="3" spans="1:32" x14ac:dyDescent="0.2">
      <c r="A3" s="1"/>
      <c r="B3" s="1"/>
      <c r="C3" s="70" t="s">
        <v>128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"/>
      <c r="P3" s="70" t="s">
        <v>128</v>
      </c>
      <c r="Q3" s="69"/>
      <c r="R3" s="69"/>
      <c r="S3" s="70"/>
      <c r="T3" s="70"/>
      <c r="U3" s="70"/>
      <c r="V3" s="70"/>
      <c r="W3" s="70"/>
      <c r="X3" s="70"/>
      <c r="Y3" s="70"/>
      <c r="Z3" s="70"/>
      <c r="AA3" s="70"/>
    </row>
    <row r="4" spans="1:32" ht="10.8" thickBo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T4" s="6"/>
      <c r="U4" s="6"/>
      <c r="V4" s="6"/>
      <c r="W4" s="6"/>
    </row>
    <row r="5" spans="1:32" ht="13.5" customHeight="1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67" t="s">
        <v>0</v>
      </c>
      <c r="U5" s="68"/>
      <c r="V5" s="67" t="s">
        <v>1</v>
      </c>
      <c r="W5" s="68"/>
      <c r="X5" s="8"/>
    </row>
    <row r="6" spans="1:32" ht="41.4" thickBot="1" x14ac:dyDescent="0.25">
      <c r="A6" s="9" t="s">
        <v>2</v>
      </c>
      <c r="B6" s="9" t="s">
        <v>3</v>
      </c>
      <c r="C6" s="10" t="s">
        <v>109</v>
      </c>
      <c r="D6" s="11" t="s">
        <v>110</v>
      </c>
      <c r="E6" s="11" t="s">
        <v>111</v>
      </c>
      <c r="F6" s="11" t="s">
        <v>112</v>
      </c>
      <c r="G6" s="11" t="s">
        <v>113</v>
      </c>
      <c r="H6" s="11" t="s">
        <v>114</v>
      </c>
      <c r="I6" s="11" t="s">
        <v>115</v>
      </c>
      <c r="J6" s="11" t="s">
        <v>116</v>
      </c>
      <c r="K6" s="11" t="s">
        <v>117</v>
      </c>
      <c r="L6" s="11" t="s">
        <v>118</v>
      </c>
      <c r="M6" s="11" t="s">
        <v>119</v>
      </c>
      <c r="N6" s="11" t="s">
        <v>120</v>
      </c>
      <c r="O6" s="11" t="s">
        <v>121</v>
      </c>
      <c r="P6" s="11" t="s">
        <v>122</v>
      </c>
      <c r="Q6" s="11" t="s">
        <v>123</v>
      </c>
      <c r="R6" s="11" t="s">
        <v>124</v>
      </c>
      <c r="S6" s="12"/>
      <c r="T6" s="13" t="s">
        <v>111</v>
      </c>
      <c r="U6" s="14" t="s">
        <v>116</v>
      </c>
      <c r="V6" s="15" t="s">
        <v>111</v>
      </c>
      <c r="W6" s="14" t="s">
        <v>116</v>
      </c>
      <c r="X6" s="52" t="s">
        <v>4</v>
      </c>
      <c r="Y6" s="52" t="s">
        <v>125</v>
      </c>
      <c r="Z6" s="52" t="s">
        <v>126</v>
      </c>
      <c r="AA6" s="52" t="s">
        <v>127</v>
      </c>
      <c r="AB6" s="53" t="s">
        <v>5</v>
      </c>
    </row>
    <row r="7" spans="1:32" x14ac:dyDescent="0.2">
      <c r="A7" s="16"/>
      <c r="B7" s="16"/>
      <c r="C7" s="17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2" t="s">
        <v>21</v>
      </c>
      <c r="S7" s="12"/>
      <c r="T7" s="18" t="s">
        <v>22</v>
      </c>
      <c r="U7" s="19" t="s">
        <v>23</v>
      </c>
      <c r="V7" s="12" t="s">
        <v>24</v>
      </c>
      <c r="W7" s="19" t="s">
        <v>25</v>
      </c>
      <c r="X7" s="54" t="s">
        <v>26</v>
      </c>
      <c r="Y7" s="54" t="s">
        <v>27</v>
      </c>
      <c r="Z7" s="54" t="s">
        <v>28</v>
      </c>
      <c r="AA7" s="54" t="s">
        <v>29</v>
      </c>
      <c r="AB7" s="55" t="s">
        <v>30</v>
      </c>
    </row>
    <row r="8" spans="1:32" x14ac:dyDescent="0.2">
      <c r="A8" s="6">
        <v>1</v>
      </c>
      <c r="B8" s="6">
        <v>7</v>
      </c>
      <c r="C8" s="20">
        <v>10863043096.272161</v>
      </c>
      <c r="D8" s="21">
        <v>1198750986.2385011</v>
      </c>
      <c r="E8" s="21">
        <v>23188538</v>
      </c>
      <c r="F8" s="21">
        <v>-20563741</v>
      </c>
      <c r="G8" s="21">
        <v>50610918</v>
      </c>
      <c r="H8" s="21">
        <v>11558278</v>
      </c>
      <c r="I8" s="21">
        <v>-890770</v>
      </c>
      <c r="J8" s="21">
        <v>-254</v>
      </c>
      <c r="K8" s="21">
        <v>34859505</v>
      </c>
      <c r="L8" s="21">
        <v>-32762938</v>
      </c>
      <c r="M8" s="21">
        <v>-662646</v>
      </c>
      <c r="N8" s="21">
        <v>-9602930</v>
      </c>
      <c r="O8" s="21">
        <v>3410996</v>
      </c>
      <c r="P8" s="21">
        <v>-80235816</v>
      </c>
      <c r="Q8" s="22">
        <f>SUM(E8:P8)</f>
        <v>-21090860</v>
      </c>
      <c r="R8" s="22">
        <f>SUM(Q8,D8)</f>
        <v>1177660126.2385011</v>
      </c>
      <c r="T8" s="23">
        <v>-23188538</v>
      </c>
      <c r="U8" s="24">
        <v>254</v>
      </c>
      <c r="V8" s="25">
        <v>64475351</v>
      </c>
      <c r="W8" s="24">
        <v>-776</v>
      </c>
      <c r="X8" s="25">
        <f>SUM(T8:W8)</f>
        <v>41286291</v>
      </c>
      <c r="Y8" s="25">
        <f>SUM(R8,X8)</f>
        <v>1218946417.2385011</v>
      </c>
      <c r="Z8" s="56">
        <f>R8/C8</f>
        <v>0.10840978129255836</v>
      </c>
      <c r="AA8" s="56">
        <f>Y8/C8</f>
        <v>0.11221040056968966</v>
      </c>
      <c r="AB8" s="57">
        <f>X8/R8</f>
        <v>3.5057900051239953E-2</v>
      </c>
      <c r="AC8" s="26"/>
      <c r="AD8" s="22"/>
      <c r="AE8" s="21"/>
      <c r="AF8" s="22"/>
    </row>
    <row r="9" spans="1:32" x14ac:dyDescent="0.2">
      <c r="A9" s="6">
        <f>+A8+1</f>
        <v>2</v>
      </c>
      <c r="B9" s="6" t="s">
        <v>31</v>
      </c>
      <c r="C9" s="27">
        <f>SUM(C8:C8)</f>
        <v>10863043096.272161</v>
      </c>
      <c r="D9" s="28">
        <f t="shared" ref="D9:O9" si="0">SUM(D8:D8)</f>
        <v>1198750986.2385011</v>
      </c>
      <c r="E9" s="28">
        <f t="shared" si="0"/>
        <v>23188538</v>
      </c>
      <c r="F9" s="28">
        <f t="shared" si="0"/>
        <v>-20563741</v>
      </c>
      <c r="G9" s="28">
        <f t="shared" si="0"/>
        <v>50610918</v>
      </c>
      <c r="H9" s="28">
        <f t="shared" si="0"/>
        <v>11558278</v>
      </c>
      <c r="I9" s="28">
        <f t="shared" si="0"/>
        <v>-890770</v>
      </c>
      <c r="J9" s="28">
        <f t="shared" si="0"/>
        <v>-254</v>
      </c>
      <c r="K9" s="28">
        <f t="shared" si="0"/>
        <v>34859505</v>
      </c>
      <c r="L9" s="28">
        <f t="shared" si="0"/>
        <v>-32762938</v>
      </c>
      <c r="M9" s="28">
        <f t="shared" si="0"/>
        <v>-662646</v>
      </c>
      <c r="N9" s="28">
        <f t="shared" si="0"/>
        <v>-9602930</v>
      </c>
      <c r="O9" s="28">
        <f t="shared" si="0"/>
        <v>3410996</v>
      </c>
      <c r="P9" s="28">
        <f>SUM(P8:P8)</f>
        <v>-80235816</v>
      </c>
      <c r="Q9" s="29">
        <f>SUM(Q8:Q8)</f>
        <v>-21090860</v>
      </c>
      <c r="R9" s="29">
        <f>SUM(R8:R8)</f>
        <v>1177660126.2385011</v>
      </c>
      <c r="T9" s="30">
        <f t="shared" ref="T9:Y9" si="1">SUM(T8:T8)</f>
        <v>-23188538</v>
      </c>
      <c r="U9" s="31">
        <f t="shared" si="1"/>
        <v>254</v>
      </c>
      <c r="V9" s="29">
        <f t="shared" si="1"/>
        <v>64475351</v>
      </c>
      <c r="W9" s="31">
        <f t="shared" si="1"/>
        <v>-776</v>
      </c>
      <c r="X9" s="29">
        <f t="shared" si="1"/>
        <v>41286291</v>
      </c>
      <c r="Y9" s="29">
        <f t="shared" si="1"/>
        <v>1218946417.2385011</v>
      </c>
      <c r="Z9" s="58">
        <f>R9/C9</f>
        <v>0.10840978129255836</v>
      </c>
      <c r="AA9" s="58">
        <f>Y9/C9</f>
        <v>0.11221040056968966</v>
      </c>
      <c r="AB9" s="59">
        <f>X9/R9</f>
        <v>3.5057900051239953E-2</v>
      </c>
      <c r="AC9" s="26"/>
      <c r="AD9" s="22"/>
      <c r="AF9" s="22"/>
    </row>
    <row r="10" spans="1:32" x14ac:dyDescent="0.2">
      <c r="A10" s="6">
        <f t="shared" ref="A10:A40" si="2">+A9+1</f>
        <v>3</v>
      </c>
      <c r="B10" s="6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T10" s="23"/>
      <c r="U10" s="24"/>
      <c r="V10" s="25"/>
      <c r="W10" s="24"/>
      <c r="X10" s="25"/>
      <c r="Y10" s="25"/>
      <c r="Z10" s="56"/>
      <c r="AA10" s="56"/>
      <c r="AB10" s="57"/>
      <c r="AD10" s="22"/>
      <c r="AF10" s="22"/>
    </row>
    <row r="11" spans="1:32" x14ac:dyDescent="0.2">
      <c r="A11" s="6">
        <f t="shared" si="2"/>
        <v>4</v>
      </c>
      <c r="B11" s="5" t="s">
        <v>32</v>
      </c>
      <c r="C11" s="20">
        <v>2586338527.0017586</v>
      </c>
      <c r="D11" s="21">
        <v>266717014</v>
      </c>
      <c r="E11" s="21">
        <v>5573098</v>
      </c>
      <c r="F11" s="21">
        <v>-4531265</v>
      </c>
      <c r="G11" s="21">
        <v>11170396</v>
      </c>
      <c r="H11" s="21">
        <v>2625134</v>
      </c>
      <c r="I11" s="21">
        <v>-196562</v>
      </c>
      <c r="J11" s="21">
        <v>-393006</v>
      </c>
      <c r="K11" s="21">
        <v>6833106</v>
      </c>
      <c r="L11" s="21">
        <v>-6292561</v>
      </c>
      <c r="M11" s="21">
        <v>-129317</v>
      </c>
      <c r="N11" s="21">
        <v>-1844060</v>
      </c>
      <c r="O11" s="21">
        <v>3106193</v>
      </c>
      <c r="P11" s="21">
        <v>-1863985</v>
      </c>
      <c r="Q11" s="22">
        <f>SUM(E11:P11)</f>
        <v>14057171</v>
      </c>
      <c r="R11" s="22">
        <f>SUM(Q11,D11)</f>
        <v>280774185</v>
      </c>
      <c r="T11" s="23">
        <v>-5573098</v>
      </c>
      <c r="U11" s="24">
        <v>393006</v>
      </c>
      <c r="V11" s="25">
        <v>17146841</v>
      </c>
      <c r="W11" s="24">
        <v>-1064898</v>
      </c>
      <c r="X11" s="25">
        <f>SUM(T11:W11)</f>
        <v>10901851</v>
      </c>
      <c r="Y11" s="25">
        <f>SUM(R11,X11)</f>
        <v>291676036</v>
      </c>
      <c r="Z11" s="56">
        <f>R11/C11</f>
        <v>0.10856049278494512</v>
      </c>
      <c r="AA11" s="56">
        <f>Y11/C11</f>
        <v>0.11277566063176141</v>
      </c>
      <c r="AB11" s="57">
        <f>X11/R11</f>
        <v>3.8827825286003412E-2</v>
      </c>
      <c r="AC11" s="26"/>
      <c r="AD11" s="22"/>
      <c r="AE11" s="21"/>
      <c r="AF11" s="22"/>
    </row>
    <row r="12" spans="1:32" x14ac:dyDescent="0.2">
      <c r="A12" s="6">
        <f t="shared" si="2"/>
        <v>5</v>
      </c>
      <c r="B12" s="5" t="s">
        <v>33</v>
      </c>
      <c r="C12" s="20">
        <v>2884671453.8191686</v>
      </c>
      <c r="D12" s="21">
        <v>271468431</v>
      </c>
      <c r="E12" s="21">
        <v>6414072</v>
      </c>
      <c r="F12" s="21">
        <v>-4802978</v>
      </c>
      <c r="G12" s="21">
        <v>11818499</v>
      </c>
      <c r="H12" s="21">
        <v>2639474</v>
      </c>
      <c r="I12" s="21">
        <v>-207696</v>
      </c>
      <c r="J12" s="21">
        <v>-104076</v>
      </c>
      <c r="K12" s="21">
        <v>6614551</v>
      </c>
      <c r="L12" s="21">
        <v>-6582821</v>
      </c>
      <c r="M12" s="21">
        <v>-129810</v>
      </c>
      <c r="N12" s="21">
        <v>-1929845</v>
      </c>
      <c r="O12" s="21">
        <v>-175965</v>
      </c>
      <c r="P12" s="21">
        <v>-1021759</v>
      </c>
      <c r="Q12" s="22">
        <f>SUM(E12:P12)</f>
        <v>12531646</v>
      </c>
      <c r="R12" s="22">
        <f>SUM(Q12,D12)</f>
        <v>284000077</v>
      </c>
      <c r="T12" s="23">
        <v>-6414072</v>
      </c>
      <c r="U12" s="24">
        <v>104076</v>
      </c>
      <c r="V12" s="25">
        <v>17966023</v>
      </c>
      <c r="W12" s="24">
        <v>-289496</v>
      </c>
      <c r="X12" s="25">
        <f>SUM(T12:W12)</f>
        <v>11366531</v>
      </c>
      <c r="Y12" s="25">
        <f>SUM(R12,X12)</f>
        <v>295366608</v>
      </c>
      <c r="Z12" s="56">
        <f>R12/C12</f>
        <v>9.8451446394006964E-2</v>
      </c>
      <c r="AA12" s="56">
        <f>Y12/C12</f>
        <v>0.10239176721804785</v>
      </c>
      <c r="AB12" s="57">
        <f>X12/R12</f>
        <v>4.0022985627570798E-2</v>
      </c>
      <c r="AC12" s="26"/>
      <c r="AD12" s="22"/>
      <c r="AE12" s="21"/>
      <c r="AF12" s="32"/>
    </row>
    <row r="13" spans="1:32" x14ac:dyDescent="0.2">
      <c r="A13" s="6">
        <f t="shared" si="2"/>
        <v>6</v>
      </c>
      <c r="B13" s="5" t="s">
        <v>34</v>
      </c>
      <c r="C13" s="20">
        <v>1841173274.7668719</v>
      </c>
      <c r="D13" s="21">
        <v>159383675</v>
      </c>
      <c r="E13" s="21">
        <v>4283949</v>
      </c>
      <c r="F13" s="21">
        <v>-3371188</v>
      </c>
      <c r="G13" s="21">
        <v>8325786</v>
      </c>
      <c r="H13" s="21">
        <v>1563156</v>
      </c>
      <c r="I13" s="21">
        <v>-145453</v>
      </c>
      <c r="J13" s="21">
        <v>-98556</v>
      </c>
      <c r="K13" s="21">
        <v>4168417</v>
      </c>
      <c r="L13" s="21">
        <v>-3625271</v>
      </c>
      <c r="M13" s="21">
        <v>-82852</v>
      </c>
      <c r="N13" s="21">
        <v>-1062357</v>
      </c>
      <c r="O13" s="21">
        <v>558730</v>
      </c>
      <c r="P13" s="21">
        <v>-121354</v>
      </c>
      <c r="Q13" s="22">
        <f>SUM(E13:P13)</f>
        <v>10393007</v>
      </c>
      <c r="R13" s="22">
        <f>SUM(Q13,D13)</f>
        <v>169776682</v>
      </c>
      <c r="T13" s="23">
        <v>-4283949</v>
      </c>
      <c r="U13" s="24">
        <v>98556</v>
      </c>
      <c r="V13" s="25">
        <v>11561933</v>
      </c>
      <c r="W13" s="24">
        <v>-289077</v>
      </c>
      <c r="X13" s="25">
        <f>SUM(T13:W13)</f>
        <v>7087463</v>
      </c>
      <c r="Y13" s="25">
        <f>SUM(R13,X13)</f>
        <v>176864145</v>
      </c>
      <c r="Z13" s="56">
        <f>R13/C13</f>
        <v>9.2211137499536536E-2</v>
      </c>
      <c r="AA13" s="56">
        <f>Y13/C13</f>
        <v>9.6060564979900884E-2</v>
      </c>
      <c r="AB13" s="57">
        <f>X13/R13</f>
        <v>4.1745797576607131E-2</v>
      </c>
      <c r="AC13" s="26"/>
      <c r="AD13" s="22"/>
      <c r="AE13" s="21"/>
      <c r="AF13" s="22"/>
    </row>
    <row r="14" spans="1:32" x14ac:dyDescent="0.2">
      <c r="A14" s="6">
        <f t="shared" si="2"/>
        <v>7</v>
      </c>
      <c r="B14" s="6">
        <v>29</v>
      </c>
      <c r="C14" s="20">
        <v>11424740.434375001</v>
      </c>
      <c r="D14" s="21">
        <v>1039246</v>
      </c>
      <c r="E14" s="21">
        <v>21164</v>
      </c>
      <c r="F14" s="21">
        <v>-15606</v>
      </c>
      <c r="G14" s="21">
        <v>38102</v>
      </c>
      <c r="H14" s="21">
        <v>9208</v>
      </c>
      <c r="I14" s="21">
        <v>-674</v>
      </c>
      <c r="J14" s="21">
        <v>0</v>
      </c>
      <c r="K14" s="21">
        <v>26197</v>
      </c>
      <c r="L14" s="21">
        <v>-26071</v>
      </c>
      <c r="M14" s="21">
        <v>-514</v>
      </c>
      <c r="N14" s="21">
        <v>-7643</v>
      </c>
      <c r="O14" s="21">
        <v>-697</v>
      </c>
      <c r="P14" s="21">
        <v>-84385</v>
      </c>
      <c r="Q14" s="22">
        <f>SUM(E14:P14)</f>
        <v>-40919</v>
      </c>
      <c r="R14" s="22">
        <f>SUM(Q14,D14)</f>
        <v>998327</v>
      </c>
      <c r="T14" s="23">
        <v>-21164</v>
      </c>
      <c r="U14" s="24">
        <v>0</v>
      </c>
      <c r="V14" s="25">
        <v>68772</v>
      </c>
      <c r="W14" s="24">
        <v>0</v>
      </c>
      <c r="X14" s="25">
        <f>SUM(T14:W14)</f>
        <v>47608</v>
      </c>
      <c r="Y14" s="25">
        <f>SUM(R14,X14)</f>
        <v>1045935</v>
      </c>
      <c r="Z14" s="56">
        <f>R14/C14</f>
        <v>8.7382904297432659E-2</v>
      </c>
      <c r="AA14" s="56">
        <f>Y14/C14</f>
        <v>9.1550001158273026E-2</v>
      </c>
      <c r="AB14" s="57">
        <f>X14/R14</f>
        <v>4.7687781658715032E-2</v>
      </c>
      <c r="AC14" s="26"/>
      <c r="AD14" s="22"/>
      <c r="AE14" s="21"/>
      <c r="AF14" s="22"/>
    </row>
    <row r="15" spans="1:32" x14ac:dyDescent="0.2">
      <c r="A15" s="6">
        <f t="shared" si="2"/>
        <v>8</v>
      </c>
      <c r="B15" s="5" t="s">
        <v>35</v>
      </c>
      <c r="C15" s="27">
        <f>SUM(C11:C14)</f>
        <v>7323607996.0221739</v>
      </c>
      <c r="D15" s="28">
        <f t="shared" ref="D15:O15" si="3">SUM(D11:D14)</f>
        <v>698608366</v>
      </c>
      <c r="E15" s="28">
        <f t="shared" si="3"/>
        <v>16292283</v>
      </c>
      <c r="F15" s="28">
        <f t="shared" si="3"/>
        <v>-12721037</v>
      </c>
      <c r="G15" s="28">
        <f t="shared" si="3"/>
        <v>31352783</v>
      </c>
      <c r="H15" s="28">
        <f t="shared" si="3"/>
        <v>6836972</v>
      </c>
      <c r="I15" s="28">
        <f t="shared" si="3"/>
        <v>-550385</v>
      </c>
      <c r="J15" s="28">
        <f t="shared" si="3"/>
        <v>-595638</v>
      </c>
      <c r="K15" s="28">
        <f t="shared" si="3"/>
        <v>17642271</v>
      </c>
      <c r="L15" s="28">
        <f t="shared" si="3"/>
        <v>-16526724</v>
      </c>
      <c r="M15" s="28">
        <f t="shared" si="3"/>
        <v>-342493</v>
      </c>
      <c r="N15" s="28">
        <f t="shared" si="3"/>
        <v>-4843905</v>
      </c>
      <c r="O15" s="28">
        <f t="shared" si="3"/>
        <v>3488261</v>
      </c>
      <c r="P15" s="28">
        <f>SUM(P11:P14)</f>
        <v>-3091483</v>
      </c>
      <c r="Q15" s="29">
        <f>SUM(Q11:Q14)</f>
        <v>36940905</v>
      </c>
      <c r="R15" s="29">
        <f>SUM(R11:R14)</f>
        <v>735549271</v>
      </c>
      <c r="T15" s="30">
        <f t="shared" ref="T15:Y15" si="4">SUM(T11:T14)</f>
        <v>-16292283</v>
      </c>
      <c r="U15" s="31">
        <f t="shared" si="4"/>
        <v>595638</v>
      </c>
      <c r="V15" s="29">
        <f t="shared" si="4"/>
        <v>46743569</v>
      </c>
      <c r="W15" s="31">
        <f t="shared" si="4"/>
        <v>-1643471</v>
      </c>
      <c r="X15" s="29">
        <f t="shared" si="4"/>
        <v>29403453</v>
      </c>
      <c r="Y15" s="29">
        <f t="shared" si="4"/>
        <v>764952724</v>
      </c>
      <c r="Z15" s="58">
        <f>R15/C15</f>
        <v>0.10043536893284218</v>
      </c>
      <c r="AA15" s="58">
        <f>Y15/C15</f>
        <v>0.10445025517688616</v>
      </c>
      <c r="AB15" s="59">
        <f>X15/R15</f>
        <v>3.9974824473723122E-2</v>
      </c>
      <c r="AC15" s="26"/>
      <c r="AD15" s="22"/>
      <c r="AE15" s="21"/>
      <c r="AF15" s="22"/>
    </row>
    <row r="16" spans="1:32" x14ac:dyDescent="0.2">
      <c r="A16" s="6">
        <f t="shared" si="2"/>
        <v>9</v>
      </c>
      <c r="B16" s="6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2"/>
      <c r="T16" s="23"/>
      <c r="U16" s="24"/>
      <c r="V16" s="25"/>
      <c r="W16" s="24"/>
      <c r="X16" s="25"/>
      <c r="Y16" s="25"/>
      <c r="Z16" s="56"/>
      <c r="AA16" s="56"/>
      <c r="AB16" s="57"/>
      <c r="AD16" s="22"/>
      <c r="AE16" s="21"/>
      <c r="AF16" s="22"/>
    </row>
    <row r="17" spans="1:32" x14ac:dyDescent="0.2">
      <c r="A17" s="6">
        <f t="shared" si="2"/>
        <v>10</v>
      </c>
      <c r="B17" s="6" t="s">
        <v>36</v>
      </c>
      <c r="C17" s="20">
        <v>1335654341.1168144</v>
      </c>
      <c r="D17" s="21">
        <v>114022050</v>
      </c>
      <c r="E17" s="21">
        <v>2844020</v>
      </c>
      <c r="F17" s="21">
        <v>-2193144</v>
      </c>
      <c r="G17" s="21">
        <v>5410736</v>
      </c>
      <c r="H17" s="21">
        <v>1124621</v>
      </c>
      <c r="I17" s="21">
        <v>-94832</v>
      </c>
      <c r="J17" s="21">
        <v>-87808</v>
      </c>
      <c r="K17" s="21">
        <v>2828916</v>
      </c>
      <c r="L17" s="21">
        <v>-2690008</v>
      </c>
      <c r="M17" s="21">
        <v>-56097</v>
      </c>
      <c r="N17" s="21">
        <v>-788036</v>
      </c>
      <c r="O17" s="21">
        <v>1125689</v>
      </c>
      <c r="P17" s="21">
        <v>-188893</v>
      </c>
      <c r="Q17" s="22">
        <f>SUM(E17:P17)</f>
        <v>7235164</v>
      </c>
      <c r="R17" s="22">
        <f>SUM(Q17,D17)</f>
        <v>121257214</v>
      </c>
      <c r="T17" s="23">
        <v>-2844020</v>
      </c>
      <c r="U17" s="24">
        <v>87808</v>
      </c>
      <c r="V17" s="25">
        <v>7959189</v>
      </c>
      <c r="W17" s="24">
        <v>-245576</v>
      </c>
      <c r="X17" s="25">
        <f>SUM(T17:W17)</f>
        <v>4957401</v>
      </c>
      <c r="Y17" s="25">
        <f>SUM(R17,X17)</f>
        <v>126214615</v>
      </c>
      <c r="Z17" s="56">
        <f>R17/C17</f>
        <v>9.0784876196793665E-2</v>
      </c>
      <c r="AA17" s="56">
        <f>Y17/C17</f>
        <v>9.4496465975220045E-2</v>
      </c>
      <c r="AB17" s="57">
        <f>X17/R17</f>
        <v>4.0883349010476196E-2</v>
      </c>
      <c r="AC17" s="26"/>
      <c r="AD17" s="22"/>
      <c r="AE17" s="21"/>
      <c r="AF17" s="22"/>
    </row>
    <row r="18" spans="1:32" x14ac:dyDescent="0.2">
      <c r="A18" s="6">
        <f t="shared" si="2"/>
        <v>11</v>
      </c>
      <c r="B18" s="6">
        <v>35</v>
      </c>
      <c r="C18" s="20">
        <v>5945040</v>
      </c>
      <c r="D18" s="21">
        <v>399858</v>
      </c>
      <c r="E18" s="21">
        <v>9446</v>
      </c>
      <c r="F18" s="21">
        <v>-7764</v>
      </c>
      <c r="G18" s="21">
        <v>18947</v>
      </c>
      <c r="H18" s="21">
        <v>3579</v>
      </c>
      <c r="I18" s="21">
        <v>-333</v>
      </c>
      <c r="J18" s="21">
        <v>0</v>
      </c>
      <c r="K18" s="21">
        <v>12592</v>
      </c>
      <c r="L18" s="21">
        <v>-19827</v>
      </c>
      <c r="M18" s="21">
        <v>-250</v>
      </c>
      <c r="N18" s="21">
        <v>-5814</v>
      </c>
      <c r="O18" s="21">
        <v>-363</v>
      </c>
      <c r="P18" s="21">
        <v>-43911</v>
      </c>
      <c r="Q18" s="22">
        <f>SUM(E18:P18)</f>
        <v>-33698</v>
      </c>
      <c r="R18" s="22">
        <f>SUM(Q18,D18)</f>
        <v>366160</v>
      </c>
      <c r="T18" s="23">
        <v>-9446</v>
      </c>
      <c r="U18" s="24">
        <v>0</v>
      </c>
      <c r="V18" s="25">
        <v>21562</v>
      </c>
      <c r="W18" s="24">
        <v>0</v>
      </c>
      <c r="X18" s="25">
        <f>SUM(T18:W18)</f>
        <v>12116</v>
      </c>
      <c r="Y18" s="25">
        <f>SUM(R18,X18)</f>
        <v>378276</v>
      </c>
      <c r="Z18" s="56">
        <f>R18/C18</f>
        <v>6.1590838749613123E-2</v>
      </c>
      <c r="AA18" s="56">
        <f>Y18/C18</f>
        <v>6.3628840176012266E-2</v>
      </c>
      <c r="AB18" s="57">
        <f>X18/R18</f>
        <v>3.3089359842691721E-2</v>
      </c>
      <c r="AC18" s="26"/>
      <c r="AD18" s="22"/>
      <c r="AE18" s="21"/>
      <c r="AF18" s="22"/>
    </row>
    <row r="19" spans="1:32" x14ac:dyDescent="0.2">
      <c r="A19" s="6">
        <f t="shared" si="2"/>
        <v>12</v>
      </c>
      <c r="B19" s="6">
        <v>43</v>
      </c>
      <c r="C19" s="20">
        <v>116280759.88464826</v>
      </c>
      <c r="D19" s="21">
        <v>10673527</v>
      </c>
      <c r="E19" s="21">
        <v>197712</v>
      </c>
      <c r="F19" s="21">
        <v>-158491</v>
      </c>
      <c r="G19" s="21">
        <v>390936</v>
      </c>
      <c r="H19" s="21">
        <v>103490</v>
      </c>
      <c r="I19" s="21">
        <v>-6861</v>
      </c>
      <c r="J19" s="21">
        <v>-1610</v>
      </c>
      <c r="K19" s="21">
        <v>350470</v>
      </c>
      <c r="L19" s="21">
        <v>-322447</v>
      </c>
      <c r="M19" s="21">
        <v>-6861</v>
      </c>
      <c r="N19" s="21">
        <v>-94536</v>
      </c>
      <c r="O19" s="21">
        <v>-7093</v>
      </c>
      <c r="P19" s="21">
        <v>0</v>
      </c>
      <c r="Q19" s="22">
        <f>SUM(E19:P19)</f>
        <v>444709</v>
      </c>
      <c r="R19" s="22">
        <f>SUM(Q19,D19)</f>
        <v>11118236</v>
      </c>
      <c r="T19" s="23">
        <v>-197712</v>
      </c>
      <c r="U19" s="24">
        <v>1610</v>
      </c>
      <c r="V19" s="25">
        <v>535504</v>
      </c>
      <c r="W19" s="24">
        <v>-4908</v>
      </c>
      <c r="X19" s="25">
        <f>SUM(T19:W19)</f>
        <v>334494</v>
      </c>
      <c r="Y19" s="25">
        <f>SUM(R19,X19)</f>
        <v>11452730</v>
      </c>
      <c r="Z19" s="56">
        <f>R19/C19</f>
        <v>9.5615439828819551E-2</v>
      </c>
      <c r="AA19" s="56">
        <f>Y19/C19</f>
        <v>9.8492046417319845E-2</v>
      </c>
      <c r="AB19" s="57">
        <f>X19/R19</f>
        <v>3.0085168186751929E-2</v>
      </c>
      <c r="AC19" s="26"/>
      <c r="AD19" s="22"/>
      <c r="AE19" s="21"/>
      <c r="AF19" s="22"/>
    </row>
    <row r="20" spans="1:32" x14ac:dyDescent="0.2">
      <c r="A20" s="6">
        <f t="shared" si="2"/>
        <v>13</v>
      </c>
      <c r="B20" s="5" t="s">
        <v>37</v>
      </c>
      <c r="C20" s="27">
        <f>SUM(C17:C19)</f>
        <v>1457880141.0014627</v>
      </c>
      <c r="D20" s="28">
        <f t="shared" ref="D20:O20" si="5">SUM(D17:D19)</f>
        <v>125095435</v>
      </c>
      <c r="E20" s="28">
        <f t="shared" si="5"/>
        <v>3051178</v>
      </c>
      <c r="F20" s="28">
        <f t="shared" si="5"/>
        <v>-2359399</v>
      </c>
      <c r="G20" s="28">
        <f t="shared" si="5"/>
        <v>5820619</v>
      </c>
      <c r="H20" s="28">
        <f t="shared" si="5"/>
        <v>1231690</v>
      </c>
      <c r="I20" s="28">
        <f t="shared" si="5"/>
        <v>-102026</v>
      </c>
      <c r="J20" s="28">
        <f t="shared" si="5"/>
        <v>-89418</v>
      </c>
      <c r="K20" s="28">
        <f t="shared" si="5"/>
        <v>3191978</v>
      </c>
      <c r="L20" s="28">
        <f t="shared" si="5"/>
        <v>-3032282</v>
      </c>
      <c r="M20" s="28">
        <f t="shared" si="5"/>
        <v>-63208</v>
      </c>
      <c r="N20" s="28">
        <f t="shared" si="5"/>
        <v>-888386</v>
      </c>
      <c r="O20" s="28">
        <f t="shared" si="5"/>
        <v>1118233</v>
      </c>
      <c r="P20" s="28">
        <f>SUM(P17:P19)</f>
        <v>-232804</v>
      </c>
      <c r="Q20" s="29">
        <f>SUM(Q17:Q19)</f>
        <v>7646175</v>
      </c>
      <c r="R20" s="29">
        <f>SUM(R17:R19)</f>
        <v>132741610</v>
      </c>
      <c r="T20" s="30">
        <f t="shared" ref="T20:Y20" si="6">SUM(T17:T19)</f>
        <v>-3051178</v>
      </c>
      <c r="U20" s="31">
        <f t="shared" si="6"/>
        <v>89418</v>
      </c>
      <c r="V20" s="29">
        <f t="shared" si="6"/>
        <v>8516255</v>
      </c>
      <c r="W20" s="31">
        <f t="shared" si="6"/>
        <v>-250484</v>
      </c>
      <c r="X20" s="29">
        <f t="shared" si="6"/>
        <v>5304011</v>
      </c>
      <c r="Y20" s="29">
        <f t="shared" si="6"/>
        <v>138045621</v>
      </c>
      <c r="Z20" s="58">
        <f>R20/C20</f>
        <v>9.1051113371237571E-2</v>
      </c>
      <c r="AA20" s="58">
        <f>Y20/C20</f>
        <v>9.4689280083870425E-2</v>
      </c>
      <c r="AB20" s="59">
        <f>X20/R20</f>
        <v>3.9957410490953062E-2</v>
      </c>
      <c r="AC20" s="26"/>
      <c r="AD20" s="22"/>
      <c r="AE20" s="21"/>
      <c r="AF20" s="22"/>
    </row>
    <row r="21" spans="1:32" x14ac:dyDescent="0.2">
      <c r="A21" s="6">
        <f t="shared" si="2"/>
        <v>14</v>
      </c>
      <c r="B21" s="6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T21" s="23"/>
      <c r="U21" s="24"/>
      <c r="V21" s="25"/>
      <c r="W21" s="24"/>
      <c r="X21" s="25"/>
      <c r="Y21" s="25"/>
      <c r="Z21" s="56"/>
      <c r="AA21" s="56"/>
      <c r="AB21" s="57"/>
      <c r="AD21" s="22"/>
      <c r="AE21" s="21"/>
      <c r="AF21" s="22"/>
    </row>
    <row r="22" spans="1:32" x14ac:dyDescent="0.2">
      <c r="A22" s="6">
        <f t="shared" si="2"/>
        <v>15</v>
      </c>
      <c r="B22" s="6">
        <v>46</v>
      </c>
      <c r="C22" s="20">
        <v>81635228</v>
      </c>
      <c r="D22" s="21">
        <v>5647851</v>
      </c>
      <c r="E22" s="21">
        <v>148375</v>
      </c>
      <c r="F22" s="21">
        <v>-84492</v>
      </c>
      <c r="G22" s="21">
        <v>208088</v>
      </c>
      <c r="H22" s="21">
        <v>55594</v>
      </c>
      <c r="I22" s="21">
        <v>-3674</v>
      </c>
      <c r="J22" s="21">
        <v>-20254</v>
      </c>
      <c r="K22" s="21">
        <v>136984</v>
      </c>
      <c r="L22" s="21">
        <v>-125310</v>
      </c>
      <c r="M22" s="21">
        <v>-2776</v>
      </c>
      <c r="N22" s="21">
        <v>-36736</v>
      </c>
      <c r="O22" s="21">
        <v>0</v>
      </c>
      <c r="P22" s="21">
        <v>0</v>
      </c>
      <c r="Q22" s="22">
        <f>SUM(E22:P22)</f>
        <v>275799</v>
      </c>
      <c r="R22" s="22">
        <f>SUM(Q22,D22)</f>
        <v>5923650</v>
      </c>
      <c r="T22" s="23">
        <v>-148375</v>
      </c>
      <c r="U22" s="24">
        <v>20254</v>
      </c>
      <c r="V22" s="25">
        <v>397516</v>
      </c>
      <c r="W22" s="24">
        <v>-49639</v>
      </c>
      <c r="X22" s="25">
        <f>SUM(T22:W22)</f>
        <v>219756</v>
      </c>
      <c r="Y22" s="25">
        <f>SUM(R22,X22)</f>
        <v>6143406</v>
      </c>
      <c r="Z22" s="56">
        <f>R22/C22</f>
        <v>7.2562423663470377E-2</v>
      </c>
      <c r="AA22" s="56">
        <f>Y22/C22</f>
        <v>7.5254349752045771E-2</v>
      </c>
      <c r="AB22" s="57">
        <f>X22/R22</f>
        <v>3.7098072978653363E-2</v>
      </c>
      <c r="AC22" s="26"/>
      <c r="AD22" s="22"/>
      <c r="AE22" s="21"/>
      <c r="AF22" s="22"/>
    </row>
    <row r="23" spans="1:32" x14ac:dyDescent="0.2">
      <c r="A23" s="6">
        <f t="shared" si="2"/>
        <v>16</v>
      </c>
      <c r="B23" s="6">
        <v>49</v>
      </c>
      <c r="C23" s="20">
        <v>563071445.51999998</v>
      </c>
      <c r="D23" s="21">
        <v>38129814</v>
      </c>
      <c r="E23" s="21">
        <v>1107541</v>
      </c>
      <c r="F23" s="21">
        <v>-915554</v>
      </c>
      <c r="G23" s="21">
        <v>2252286</v>
      </c>
      <c r="H23" s="21">
        <v>375006</v>
      </c>
      <c r="I23" s="21">
        <v>-39415</v>
      </c>
      <c r="J23" s="21">
        <v>-150594</v>
      </c>
      <c r="K23" s="21">
        <v>944834</v>
      </c>
      <c r="L23" s="21">
        <v>-864315</v>
      </c>
      <c r="M23" s="21">
        <v>-19144</v>
      </c>
      <c r="N23" s="21">
        <v>-253382</v>
      </c>
      <c r="O23" s="21">
        <v>0</v>
      </c>
      <c r="P23" s="21">
        <v>0</v>
      </c>
      <c r="Q23" s="22">
        <f>SUM(E23:P23)</f>
        <v>2437263</v>
      </c>
      <c r="R23" s="22">
        <f>SUM(Q23,D23)</f>
        <v>40567077</v>
      </c>
      <c r="T23" s="23">
        <v>-1107541</v>
      </c>
      <c r="U23" s="24">
        <v>150594</v>
      </c>
      <c r="V23" s="25">
        <v>3419611</v>
      </c>
      <c r="W23" s="24">
        <v>-433625</v>
      </c>
      <c r="X23" s="25">
        <f>SUM(T23:W23)</f>
        <v>2029039</v>
      </c>
      <c r="Y23" s="25">
        <f>SUM(R23,X23)</f>
        <v>42596116</v>
      </c>
      <c r="Z23" s="56">
        <f>R23/C23</f>
        <v>7.2046056184816923E-2</v>
      </c>
      <c r="AA23" s="56">
        <f>Y23/C23</f>
        <v>7.5649575802342842E-2</v>
      </c>
      <c r="AB23" s="57">
        <f>X23/R23</f>
        <v>5.0016889311497593E-2</v>
      </c>
      <c r="AC23" s="26"/>
      <c r="AD23" s="22"/>
      <c r="AE23" s="21"/>
      <c r="AF23" s="22"/>
    </row>
    <row r="24" spans="1:32" x14ac:dyDescent="0.2">
      <c r="A24" s="6">
        <f t="shared" si="2"/>
        <v>17</v>
      </c>
      <c r="B24" s="6" t="s">
        <v>38</v>
      </c>
      <c r="C24" s="27">
        <f>SUM(C22:C23)</f>
        <v>644706673.51999998</v>
      </c>
      <c r="D24" s="28">
        <f>SUM(D22:D23)</f>
        <v>43777665</v>
      </c>
      <c r="E24" s="28">
        <f t="shared" ref="E24:O24" si="7">SUM(E22:E23)</f>
        <v>1255916</v>
      </c>
      <c r="F24" s="28">
        <f t="shared" si="7"/>
        <v>-1000046</v>
      </c>
      <c r="G24" s="28">
        <f t="shared" si="7"/>
        <v>2460374</v>
      </c>
      <c r="H24" s="28">
        <f t="shared" si="7"/>
        <v>430600</v>
      </c>
      <c r="I24" s="28">
        <f t="shared" si="7"/>
        <v>-43089</v>
      </c>
      <c r="J24" s="28">
        <f t="shared" si="7"/>
        <v>-170848</v>
      </c>
      <c r="K24" s="28">
        <f t="shared" si="7"/>
        <v>1081818</v>
      </c>
      <c r="L24" s="28">
        <f t="shared" si="7"/>
        <v>-989625</v>
      </c>
      <c r="M24" s="28">
        <f t="shared" si="7"/>
        <v>-21920</v>
      </c>
      <c r="N24" s="28">
        <f t="shared" si="7"/>
        <v>-290118</v>
      </c>
      <c r="O24" s="28">
        <f t="shared" si="7"/>
        <v>0</v>
      </c>
      <c r="P24" s="28">
        <f>SUM(P22:P23)</f>
        <v>0</v>
      </c>
      <c r="Q24" s="29">
        <f>SUM(Q22:Q23)</f>
        <v>2713062</v>
      </c>
      <c r="R24" s="29">
        <f>SUM(R22:R23)</f>
        <v>46490727</v>
      </c>
      <c r="T24" s="30">
        <f t="shared" ref="T24:Y24" si="8">SUM(T22:T23)</f>
        <v>-1255916</v>
      </c>
      <c r="U24" s="31">
        <f t="shared" si="8"/>
        <v>170848</v>
      </c>
      <c r="V24" s="29">
        <f t="shared" si="8"/>
        <v>3817127</v>
      </c>
      <c r="W24" s="31">
        <f t="shared" si="8"/>
        <v>-483264</v>
      </c>
      <c r="X24" s="29">
        <f t="shared" si="8"/>
        <v>2248795</v>
      </c>
      <c r="Y24" s="29">
        <f t="shared" si="8"/>
        <v>48739522</v>
      </c>
      <c r="Z24" s="58">
        <f>R24/C24</f>
        <v>7.211144061246913E-2</v>
      </c>
      <c r="AA24" s="58">
        <f>Y24/C24</f>
        <v>7.5599530766278025E-2</v>
      </c>
      <c r="AB24" s="59">
        <f>X24/R24</f>
        <v>4.8370828875186227E-2</v>
      </c>
      <c r="AC24" s="26"/>
      <c r="AD24" s="22"/>
      <c r="AE24" s="21"/>
      <c r="AF24" s="22"/>
    </row>
    <row r="25" spans="1:32" x14ac:dyDescent="0.2">
      <c r="A25" s="6">
        <f t="shared" si="2"/>
        <v>18</v>
      </c>
      <c r="B25" s="6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2"/>
      <c r="T25" s="23"/>
      <c r="U25" s="24"/>
      <c r="V25" s="25"/>
      <c r="W25" s="24"/>
      <c r="X25" s="25"/>
      <c r="Y25" s="25"/>
      <c r="Z25" s="56"/>
      <c r="AA25" s="56"/>
      <c r="AB25" s="57"/>
      <c r="AD25" s="22"/>
      <c r="AE25" s="21"/>
      <c r="AF25" s="22"/>
    </row>
    <row r="26" spans="1:32" x14ac:dyDescent="0.2">
      <c r="A26" s="6">
        <f t="shared" si="2"/>
        <v>19</v>
      </c>
      <c r="B26" s="6" t="s">
        <v>39</v>
      </c>
      <c r="C26" s="20">
        <v>68936797.67750001</v>
      </c>
      <c r="D26" s="21">
        <v>17648843</v>
      </c>
      <c r="E26" s="21">
        <v>146866</v>
      </c>
      <c r="F26" s="21">
        <v>-140355</v>
      </c>
      <c r="G26" s="21">
        <v>345098</v>
      </c>
      <c r="H26" s="21">
        <v>164070</v>
      </c>
      <c r="I26" s="21">
        <v>-6066</v>
      </c>
      <c r="J26" s="21">
        <v>-1</v>
      </c>
      <c r="K26" s="21">
        <v>656623</v>
      </c>
      <c r="L26" s="21">
        <v>-588376</v>
      </c>
      <c r="M26" s="21">
        <v>-12478</v>
      </c>
      <c r="N26" s="21">
        <v>-172549</v>
      </c>
      <c r="O26" s="21">
        <v>0</v>
      </c>
      <c r="P26" s="21">
        <v>-13604</v>
      </c>
      <c r="Q26" s="22">
        <f>SUM(E26:P26)</f>
        <v>379228</v>
      </c>
      <c r="R26" s="22">
        <f>SUM(Q26,D26)</f>
        <v>18028071</v>
      </c>
      <c r="T26" s="23">
        <v>-146866</v>
      </c>
      <c r="U26" s="24">
        <v>1</v>
      </c>
      <c r="V26" s="25">
        <v>386391</v>
      </c>
      <c r="W26" s="24">
        <v>-3</v>
      </c>
      <c r="X26" s="25">
        <f>SUM(T26:W26)</f>
        <v>239523</v>
      </c>
      <c r="Y26" s="25">
        <f>SUM(R26,X26)</f>
        <v>18267594</v>
      </c>
      <c r="Z26" s="56">
        <f>R26/C26</f>
        <v>0.26151593354160263</v>
      </c>
      <c r="AA26" s="56">
        <f>Y26/C26</f>
        <v>0.26499046395307513</v>
      </c>
      <c r="AB26" s="57">
        <f>X26/R26</f>
        <v>1.3286113639113136E-2</v>
      </c>
      <c r="AC26" s="26"/>
      <c r="AD26" s="22"/>
      <c r="AE26" s="21"/>
      <c r="AF26" s="22"/>
    </row>
    <row r="27" spans="1:32" x14ac:dyDescent="0.2">
      <c r="A27" s="6">
        <f t="shared" si="2"/>
        <v>20</v>
      </c>
      <c r="B27" s="6" t="s">
        <v>40</v>
      </c>
      <c r="C27" s="20">
        <v>1993508561.5469999</v>
      </c>
      <c r="D27" s="21">
        <v>9257176.9800000004</v>
      </c>
      <c r="E27" s="21">
        <v>0</v>
      </c>
      <c r="F27" s="21">
        <v>0</v>
      </c>
      <c r="G27" s="21">
        <v>2087203</v>
      </c>
      <c r="H27" s="21">
        <v>85721</v>
      </c>
      <c r="I27" s="21">
        <v>0</v>
      </c>
      <c r="J27" s="21">
        <v>0</v>
      </c>
      <c r="K27" s="21">
        <v>49838</v>
      </c>
      <c r="L27" s="21">
        <v>-31896</v>
      </c>
      <c r="M27" s="21">
        <v>-13955</v>
      </c>
      <c r="N27" s="21">
        <v>-9968</v>
      </c>
      <c r="O27" s="21">
        <v>0</v>
      </c>
      <c r="P27" s="21">
        <v>0</v>
      </c>
      <c r="Q27" s="22">
        <f>SUM(E27:P27)</f>
        <v>2166943</v>
      </c>
      <c r="R27" s="22">
        <f>SUM(Q27,D27)</f>
        <v>11424119.98</v>
      </c>
      <c r="T27" s="23">
        <v>0</v>
      </c>
      <c r="U27" s="24">
        <v>0</v>
      </c>
      <c r="V27" s="25">
        <v>0</v>
      </c>
      <c r="W27" s="24">
        <v>0</v>
      </c>
      <c r="X27" s="25">
        <f>SUM(T27:W27)</f>
        <v>0</v>
      </c>
      <c r="Y27" s="25">
        <f>SUM(R27,X27)</f>
        <v>11424119.98</v>
      </c>
      <c r="Z27" s="56">
        <f>R27/C27</f>
        <v>5.7306601036790483E-3</v>
      </c>
      <c r="AA27" s="56">
        <f>Y27/C27</f>
        <v>5.7306601036790483E-3</v>
      </c>
      <c r="AB27" s="57">
        <f>X27/R27</f>
        <v>0</v>
      </c>
      <c r="AC27" s="22"/>
      <c r="AD27" s="22"/>
      <c r="AE27" s="21"/>
      <c r="AF27" s="22"/>
    </row>
    <row r="28" spans="1:32" x14ac:dyDescent="0.2">
      <c r="A28" s="6">
        <f t="shared" si="2"/>
        <v>21</v>
      </c>
      <c r="B28" s="5" t="s">
        <v>41</v>
      </c>
      <c r="C28" s="20">
        <v>303234527.03700018</v>
      </c>
      <c r="D28" s="21">
        <v>4716790.9999999981</v>
      </c>
      <c r="E28" s="21">
        <v>0</v>
      </c>
      <c r="F28" s="21">
        <v>0</v>
      </c>
      <c r="G28" s="21">
        <v>1244778</v>
      </c>
      <c r="H28" s="21">
        <v>186186</v>
      </c>
      <c r="I28" s="21">
        <v>0</v>
      </c>
      <c r="J28" s="21">
        <v>0</v>
      </c>
      <c r="K28" s="21">
        <v>630728</v>
      </c>
      <c r="L28" s="21">
        <v>-290195</v>
      </c>
      <c r="M28" s="21">
        <v>-12129</v>
      </c>
      <c r="N28" s="21">
        <v>-85209</v>
      </c>
      <c r="O28" s="21">
        <v>781435</v>
      </c>
      <c r="P28" s="21">
        <v>0</v>
      </c>
      <c r="Q28" s="22">
        <f>SUM(E28:P28)</f>
        <v>2455594</v>
      </c>
      <c r="R28" s="22">
        <f>SUM(Q28,D28)</f>
        <v>7172384.9999999981</v>
      </c>
      <c r="T28" s="23">
        <v>0</v>
      </c>
      <c r="U28" s="24">
        <v>0</v>
      </c>
      <c r="V28" s="25">
        <v>0</v>
      </c>
      <c r="W28" s="24">
        <v>0</v>
      </c>
      <c r="X28" s="25">
        <f>SUM(T28:W28)</f>
        <v>0</v>
      </c>
      <c r="Y28" s="25">
        <f>SUM(R28,X28)</f>
        <v>7172384.9999999981</v>
      </c>
      <c r="Z28" s="56">
        <f>R28/C28</f>
        <v>2.3652929862847828E-2</v>
      </c>
      <c r="AA28" s="56">
        <f>Y28/C28</f>
        <v>2.3652929862847828E-2</v>
      </c>
      <c r="AB28" s="57">
        <f>X28/R28</f>
        <v>0</v>
      </c>
      <c r="AC28" s="22"/>
      <c r="AD28" s="22"/>
      <c r="AE28" s="21"/>
      <c r="AF28" s="22"/>
    </row>
    <row r="29" spans="1:32" x14ac:dyDescent="0.2">
      <c r="A29" s="6">
        <f t="shared" si="2"/>
        <v>22</v>
      </c>
      <c r="B29" s="6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5"/>
      <c r="R29" s="25"/>
      <c r="T29" s="23"/>
      <c r="U29" s="24"/>
      <c r="V29" s="25"/>
      <c r="W29" s="24"/>
      <c r="X29" s="25"/>
      <c r="Y29" s="25"/>
      <c r="Z29" s="56"/>
      <c r="AA29" s="56"/>
      <c r="AB29" s="57"/>
      <c r="AC29" s="22"/>
      <c r="AD29" s="22"/>
      <c r="AE29" s="21"/>
      <c r="AF29" s="22"/>
    </row>
    <row r="30" spans="1:32" ht="10.8" thickBot="1" x14ac:dyDescent="0.25">
      <c r="A30" s="6">
        <f t="shared" si="2"/>
        <v>23</v>
      </c>
      <c r="B30" s="6" t="s">
        <v>42</v>
      </c>
      <c r="C30" s="35">
        <f>SUM(C9,C15,C20,C24,C26:C28)</f>
        <v>22654917793.077297</v>
      </c>
      <c r="D30" s="36">
        <f>SUM(D9,D15,D20,D24,D26:D28)</f>
        <v>2097855263.2185011</v>
      </c>
      <c r="E30" s="36">
        <f t="shared" ref="E30:R30" si="9">SUM(E9,E15,E20,E24,E26:E28)</f>
        <v>43934781</v>
      </c>
      <c r="F30" s="36">
        <f t="shared" si="9"/>
        <v>-36784578</v>
      </c>
      <c r="G30" s="36">
        <f t="shared" si="9"/>
        <v>93921773</v>
      </c>
      <c r="H30" s="36">
        <f t="shared" si="9"/>
        <v>20493517</v>
      </c>
      <c r="I30" s="36">
        <f t="shared" si="9"/>
        <v>-1592336</v>
      </c>
      <c r="J30" s="36">
        <f t="shared" si="9"/>
        <v>-856159</v>
      </c>
      <c r="K30" s="36">
        <f t="shared" si="9"/>
        <v>58112761</v>
      </c>
      <c r="L30" s="36">
        <f t="shared" si="9"/>
        <v>-54222036</v>
      </c>
      <c r="M30" s="36">
        <f t="shared" si="9"/>
        <v>-1128829</v>
      </c>
      <c r="N30" s="36">
        <f t="shared" si="9"/>
        <v>-15893065</v>
      </c>
      <c r="O30" s="36">
        <f t="shared" si="9"/>
        <v>8798925</v>
      </c>
      <c r="P30" s="36">
        <f t="shared" si="9"/>
        <v>-83573707</v>
      </c>
      <c r="Q30" s="36">
        <f t="shared" si="9"/>
        <v>31211047</v>
      </c>
      <c r="R30" s="36">
        <f t="shared" si="9"/>
        <v>2129066310.2185011</v>
      </c>
      <c r="T30" s="37">
        <f>SUM(T9,T15,T20,T24,T26:T28)</f>
        <v>-43934781</v>
      </c>
      <c r="U30" s="38">
        <f t="shared" ref="U30:W30" si="10">SUM(U9,U15,U20,U24,U26:U28)</f>
        <v>856159</v>
      </c>
      <c r="V30" s="36">
        <f t="shared" si="10"/>
        <v>123938693</v>
      </c>
      <c r="W30" s="38">
        <f t="shared" si="10"/>
        <v>-2377998</v>
      </c>
      <c r="X30" s="36">
        <f>SUM(X9,X15,X20,X24,X26:X28)</f>
        <v>78482073</v>
      </c>
      <c r="Y30" s="36">
        <f>SUM(Y9,Y15,Y20,Y24,Y26:Y28)</f>
        <v>2207548383.2185011</v>
      </c>
      <c r="Z30" s="60">
        <f>R30/C30</f>
        <v>9.3978107961578378E-2</v>
      </c>
      <c r="AA30" s="60">
        <f>Y30/C30</f>
        <v>9.7442347987378941E-2</v>
      </c>
      <c r="AB30" s="61">
        <f>X30/R30</f>
        <v>3.6862202282438805E-2</v>
      </c>
      <c r="AC30" s="22"/>
      <c r="AD30" s="22"/>
      <c r="AE30" s="21"/>
      <c r="AF30" s="22"/>
    </row>
    <row r="31" spans="1:32" ht="10.8" thickTop="1" x14ac:dyDescent="0.2">
      <c r="A31" s="6">
        <f t="shared" si="2"/>
        <v>24</v>
      </c>
      <c r="B31" s="6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5"/>
      <c r="R31" s="25"/>
      <c r="T31" s="23"/>
      <c r="U31" s="24"/>
      <c r="V31" s="25"/>
      <c r="W31" s="24"/>
      <c r="X31" s="25"/>
      <c r="Y31" s="25"/>
      <c r="Z31" s="56"/>
      <c r="AA31" s="56"/>
      <c r="AB31" s="57"/>
      <c r="AC31" s="22"/>
      <c r="AD31" s="22"/>
      <c r="AE31" s="21"/>
      <c r="AF31" s="22"/>
    </row>
    <row r="32" spans="1:32" x14ac:dyDescent="0.2">
      <c r="A32" s="6">
        <f t="shared" si="2"/>
        <v>25</v>
      </c>
      <c r="B32" s="6">
        <v>5</v>
      </c>
      <c r="C32" s="27">
        <v>7369853.2214806583</v>
      </c>
      <c r="D32" s="28">
        <v>346070.24</v>
      </c>
      <c r="E32" s="28">
        <v>15016</v>
      </c>
      <c r="F32" s="28">
        <v>0</v>
      </c>
      <c r="G32" s="28">
        <v>0</v>
      </c>
      <c r="H32" s="28">
        <v>0</v>
      </c>
      <c r="I32" s="28">
        <v>-560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14456</v>
      </c>
      <c r="R32" s="28">
        <v>360526.24</v>
      </c>
      <c r="T32" s="39">
        <v>-15016</v>
      </c>
      <c r="U32" s="40">
        <v>0</v>
      </c>
      <c r="V32" s="28">
        <v>41641</v>
      </c>
      <c r="W32" s="40">
        <v>0</v>
      </c>
      <c r="X32" s="29">
        <f>SUM(T32:W32)</f>
        <v>26625</v>
      </c>
      <c r="Y32" s="29">
        <f>SUM(R32,X32)</f>
        <v>387151.24</v>
      </c>
      <c r="Z32" s="58">
        <f>R32/C32</f>
        <v>4.8919052953346011E-2</v>
      </c>
      <c r="AA32" s="58">
        <f>Y32/C32</f>
        <v>5.2531743627075717E-2</v>
      </c>
      <c r="AB32" s="59">
        <f>X32/R32</f>
        <v>7.3850380488255166E-2</v>
      </c>
      <c r="AC32" s="22"/>
      <c r="AD32" s="22"/>
      <c r="AE32" s="21"/>
      <c r="AF32" s="22"/>
    </row>
    <row r="33" spans="1:32" ht="10.8" thickBot="1" x14ac:dyDescent="0.25">
      <c r="A33" s="6">
        <f t="shared" si="2"/>
        <v>26</v>
      </c>
      <c r="B33" s="6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5"/>
      <c r="R33" s="25"/>
      <c r="T33" s="23"/>
      <c r="U33" s="24"/>
      <c r="V33" s="25"/>
      <c r="W33" s="24"/>
      <c r="X33" s="62"/>
      <c r="Y33" s="62"/>
      <c r="Z33" s="63"/>
      <c r="AA33" s="63"/>
      <c r="AB33" s="64"/>
      <c r="AC33" s="22"/>
      <c r="AD33" s="22"/>
      <c r="AE33" s="21"/>
      <c r="AF33" s="22"/>
    </row>
    <row r="34" spans="1:32" ht="10.8" thickBot="1" x14ac:dyDescent="0.25">
      <c r="A34" s="6">
        <f t="shared" si="2"/>
        <v>27</v>
      </c>
      <c r="B34" s="6" t="s">
        <v>43</v>
      </c>
      <c r="C34" s="35">
        <f>SUM(C30,C32)</f>
        <v>22662287646.298779</v>
      </c>
      <c r="D34" s="36">
        <f>SUM(D30,D32)</f>
        <v>2098201333.4585011</v>
      </c>
      <c r="E34" s="36">
        <f t="shared" ref="E34:Y34" si="11">SUM(E30,E32)</f>
        <v>43949797</v>
      </c>
      <c r="F34" s="36">
        <f t="shared" si="11"/>
        <v>-36784578</v>
      </c>
      <c r="G34" s="36">
        <f t="shared" si="11"/>
        <v>93921773</v>
      </c>
      <c r="H34" s="36">
        <f>SUM(H30,H32)</f>
        <v>20493517</v>
      </c>
      <c r="I34" s="36">
        <f t="shared" si="11"/>
        <v>-1592896</v>
      </c>
      <c r="J34" s="36">
        <f t="shared" si="11"/>
        <v>-856159</v>
      </c>
      <c r="K34" s="36">
        <f t="shared" si="11"/>
        <v>58112761</v>
      </c>
      <c r="L34" s="36">
        <f t="shared" si="11"/>
        <v>-54222036</v>
      </c>
      <c r="M34" s="36">
        <f t="shared" si="11"/>
        <v>-1128829</v>
      </c>
      <c r="N34" s="36">
        <f t="shared" si="11"/>
        <v>-15893065</v>
      </c>
      <c r="O34" s="36">
        <f t="shared" si="11"/>
        <v>8798925</v>
      </c>
      <c r="P34" s="36">
        <f>SUM(P30,P32)</f>
        <v>-83573707</v>
      </c>
      <c r="Q34" s="36">
        <f t="shared" si="11"/>
        <v>31225503</v>
      </c>
      <c r="R34" s="36">
        <f t="shared" si="11"/>
        <v>2129426836.4585011</v>
      </c>
      <c r="T34" s="37">
        <f t="shared" si="11"/>
        <v>-43949797</v>
      </c>
      <c r="U34" s="38">
        <f t="shared" si="11"/>
        <v>856159</v>
      </c>
      <c r="V34" s="36">
        <f t="shared" si="11"/>
        <v>123980334</v>
      </c>
      <c r="W34" s="38">
        <f t="shared" si="11"/>
        <v>-2377998</v>
      </c>
      <c r="X34" s="65">
        <f t="shared" si="11"/>
        <v>78508698</v>
      </c>
      <c r="Y34" s="65">
        <f t="shared" si="11"/>
        <v>2207935534.4585009</v>
      </c>
      <c r="Z34" s="63">
        <f>R34/C34</f>
        <v>9.3963454603237309E-2</v>
      </c>
      <c r="AA34" s="63">
        <f>Y34/C34</f>
        <v>9.7427742905694809E-2</v>
      </c>
      <c r="AB34" s="66">
        <f>X34/R34</f>
        <v>3.6868464628993604E-2</v>
      </c>
      <c r="AC34" s="22"/>
    </row>
    <row r="35" spans="1:32" ht="10.8" thickTop="1" x14ac:dyDescent="0.2">
      <c r="A35" s="6">
        <f t="shared" si="2"/>
        <v>28</v>
      </c>
      <c r="D35" s="41"/>
      <c r="T35" s="42"/>
      <c r="U35" s="43"/>
      <c r="V35" s="44"/>
      <c r="W35" s="43"/>
    </row>
    <row r="36" spans="1:32" x14ac:dyDescent="0.2">
      <c r="A36" s="6">
        <f t="shared" si="2"/>
        <v>29</v>
      </c>
      <c r="B36" s="4" t="s">
        <v>44</v>
      </c>
      <c r="C36" s="45">
        <v>22662287646.298779</v>
      </c>
      <c r="D36" s="21">
        <v>2098201333.4585011</v>
      </c>
      <c r="E36" s="21">
        <v>43949797</v>
      </c>
      <c r="F36" s="21">
        <v>-36784578</v>
      </c>
      <c r="G36" s="21">
        <v>93921773</v>
      </c>
      <c r="H36" s="21">
        <v>20493517</v>
      </c>
      <c r="I36" s="21">
        <v>-1592896</v>
      </c>
      <c r="J36" s="21">
        <v>-856159</v>
      </c>
      <c r="K36" s="21">
        <v>58112761</v>
      </c>
      <c r="L36" s="21">
        <v>-54222036</v>
      </c>
      <c r="M36" s="21">
        <v>-1128829</v>
      </c>
      <c r="N36" s="21">
        <v>-15893065</v>
      </c>
      <c r="O36" s="21">
        <v>8798925</v>
      </c>
      <c r="P36" s="21">
        <v>-83573707</v>
      </c>
      <c r="Q36" s="21">
        <v>31225503</v>
      </c>
      <c r="R36" s="21">
        <v>2129426836.4585011</v>
      </c>
      <c r="T36" s="46">
        <v>-43949797</v>
      </c>
      <c r="U36" s="47">
        <v>856159</v>
      </c>
      <c r="V36" s="34">
        <v>123980334</v>
      </c>
      <c r="W36" s="47">
        <v>-2377998</v>
      </c>
      <c r="X36" s="21">
        <v>78508698</v>
      </c>
      <c r="Y36" s="21">
        <v>2207935534.4585009</v>
      </c>
    </row>
    <row r="37" spans="1:32" ht="10.8" thickBot="1" x14ac:dyDescent="0.25">
      <c r="A37" s="6">
        <f t="shared" si="2"/>
        <v>30</v>
      </c>
      <c r="T37" s="48"/>
      <c r="U37" s="49"/>
      <c r="V37" s="50"/>
      <c r="W37" s="49"/>
    </row>
    <row r="38" spans="1:32" x14ac:dyDescent="0.2">
      <c r="A38" s="6">
        <f t="shared" si="2"/>
        <v>31</v>
      </c>
    </row>
    <row r="39" spans="1:32" x14ac:dyDescent="0.2">
      <c r="A39" s="6">
        <f t="shared" si="2"/>
        <v>32</v>
      </c>
      <c r="B39" s="51" t="s">
        <v>45</v>
      </c>
      <c r="X39" s="22">
        <f>+V36+T36</f>
        <v>80030537</v>
      </c>
    </row>
    <row r="40" spans="1:32" x14ac:dyDescent="0.2">
      <c r="A40" s="6">
        <f t="shared" si="2"/>
        <v>33</v>
      </c>
      <c r="B40" s="4" t="s">
        <v>46</v>
      </c>
      <c r="X40" s="22">
        <f>+W36+U36</f>
        <v>-1521839</v>
      </c>
    </row>
  </sheetData>
  <mergeCells count="8">
    <mergeCell ref="T5:U5"/>
    <mergeCell ref="V5:W5"/>
    <mergeCell ref="C1:N1"/>
    <mergeCell ref="C2:N2"/>
    <mergeCell ref="C3:N3"/>
    <mergeCell ref="P1:AA1"/>
    <mergeCell ref="P2:AA2"/>
    <mergeCell ref="P3:AA3"/>
  </mergeCells>
  <pageMargins left="0.7" right="0.7" top="0.75" bottom="0.75" header="0.3" footer="0.3"/>
  <pageSetup scale="70" fitToWidth="0" orientation="landscape" r:id="rId1"/>
  <headerFooter scaleWithDoc="0" alignWithMargins="0">
    <oddFooter>&amp;R&amp;"Times New Roman,Regular"&amp;12Exh. BDJ-8
Page &amp;P of &amp;N</oddFooter>
  </headerFooter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0"/>
  <sheetViews>
    <sheetView topLeftCell="A73" zoomScaleNormal="100" workbookViewId="0">
      <selection activeCell="F95" sqref="F95"/>
    </sheetView>
  </sheetViews>
  <sheetFormatPr defaultColWidth="8.88671875" defaultRowHeight="10.199999999999999" x14ac:dyDescent="0.2"/>
  <cols>
    <col min="1" max="1" width="21.5546875" style="4" customWidth="1"/>
    <col min="2" max="2" width="7.88671875" style="4" bestFit="1" customWidth="1"/>
    <col min="3" max="3" width="12.88671875" style="4" bestFit="1" customWidth="1"/>
    <col min="4" max="4" width="9.88671875" style="4" bestFit="1" customWidth="1"/>
    <col min="5" max="6" width="10" style="4" bestFit="1" customWidth="1"/>
    <col min="7" max="7" width="2" style="4" customWidth="1"/>
    <col min="8" max="8" width="7.109375" style="4" customWidth="1"/>
    <col min="9" max="9" width="9.109375" style="4" bestFit="1" customWidth="1"/>
    <col min="10" max="10" width="7.6640625" style="4" bestFit="1" customWidth="1"/>
    <col min="11" max="11" width="9" style="4" bestFit="1" customWidth="1"/>
    <col min="12" max="13" width="9" style="4" customWidth="1"/>
    <col min="14" max="14" width="4" style="4" customWidth="1"/>
    <col min="15" max="16384" width="8.88671875" style="4"/>
  </cols>
  <sheetData>
    <row r="1" spans="1:18" s="72" customFormat="1" x14ac:dyDescent="0.2">
      <c r="A1" s="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s="72" customFormat="1" x14ac:dyDescent="0.2">
      <c r="A2" s="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8" x14ac:dyDescent="0.2">
      <c r="A3" s="1" t="s">
        <v>128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8" x14ac:dyDescent="0.2">
      <c r="C5" s="73" t="s">
        <v>49</v>
      </c>
      <c r="D5" s="73"/>
      <c r="E5" s="73"/>
      <c r="F5" s="73"/>
      <c r="G5" s="74"/>
      <c r="H5" s="73" t="s">
        <v>50</v>
      </c>
      <c r="I5" s="73"/>
      <c r="J5" s="73"/>
      <c r="K5" s="73"/>
      <c r="L5" s="75"/>
      <c r="M5" s="75"/>
      <c r="O5" s="3"/>
      <c r="P5" s="3"/>
      <c r="Q5" s="3"/>
      <c r="R5" s="3"/>
    </row>
    <row r="6" spans="1:18" ht="20.399999999999999" x14ac:dyDescent="0.2">
      <c r="A6" s="9" t="s">
        <v>51</v>
      </c>
      <c r="B6" s="9" t="s">
        <v>52</v>
      </c>
      <c r="C6" s="9" t="s">
        <v>53</v>
      </c>
      <c r="D6" s="9" t="s">
        <v>54</v>
      </c>
      <c r="E6" s="9" t="s">
        <v>55</v>
      </c>
      <c r="F6" s="9" t="s">
        <v>56</v>
      </c>
      <c r="G6" s="74"/>
      <c r="H6" s="9" t="s">
        <v>53</v>
      </c>
      <c r="I6" s="9" t="s">
        <v>54</v>
      </c>
      <c r="J6" s="9" t="s">
        <v>55</v>
      </c>
      <c r="K6" s="9" t="s">
        <v>56</v>
      </c>
      <c r="L6" s="10" t="s">
        <v>57</v>
      </c>
      <c r="M6" s="9" t="s">
        <v>58</v>
      </c>
    </row>
    <row r="7" spans="1:18" x14ac:dyDescent="0.2">
      <c r="A7" s="4" t="s">
        <v>59</v>
      </c>
      <c r="B7" s="20">
        <f t="shared" ref="B7:B18" si="0">ROUND(+E66,0)</f>
        <v>1167</v>
      </c>
      <c r="C7" s="76">
        <f>ROUND(+$E$27,2)</f>
        <v>7.49</v>
      </c>
      <c r="D7" s="76">
        <f>ROUND(IF($B7&gt;600,600*$E$57,$B7*$E$37),2)</f>
        <v>54.68</v>
      </c>
      <c r="E7" s="76">
        <f>ROUND(IF($B7&gt;600,($B7-600)*$E$58,0),2)</f>
        <v>63.13</v>
      </c>
      <c r="F7" s="41">
        <f t="shared" ref="F7:F18" si="1">SUM(C7:E7)</f>
        <v>125.30000000000001</v>
      </c>
      <c r="G7" s="74"/>
      <c r="H7" s="76">
        <f>ROUND(+$F$27,2)</f>
        <v>7.49</v>
      </c>
      <c r="I7" s="76">
        <f>ROUND(IF($B7&gt;600,600*$F$57,$B7*$F$37),2)</f>
        <v>56.96</v>
      </c>
      <c r="J7" s="76">
        <f>ROUND(IF($B7&gt;600,($B7-600)*$F$58,0),2)</f>
        <v>65.28</v>
      </c>
      <c r="K7" s="41">
        <f t="shared" ref="K7:K18" si="2">SUM(H7:J7)</f>
        <v>129.73000000000002</v>
      </c>
      <c r="L7" s="41">
        <f>+K7-F7</f>
        <v>4.4300000000000068</v>
      </c>
      <c r="M7" s="77">
        <f>+L7/F7</f>
        <v>3.5355147645650488E-2</v>
      </c>
    </row>
    <row r="8" spans="1:18" x14ac:dyDescent="0.2">
      <c r="A8" s="4" t="s">
        <v>60</v>
      </c>
      <c r="B8" s="20">
        <f t="shared" si="0"/>
        <v>953</v>
      </c>
      <c r="C8" s="76">
        <f t="shared" ref="C8:C18" si="3">ROUND(+$E$27,2)</f>
        <v>7.49</v>
      </c>
      <c r="D8" s="76">
        <f t="shared" ref="D8:D18" si="4">ROUND(IF($B8&gt;600,600*$E$57,$B8*$E$37),2)</f>
        <v>54.68</v>
      </c>
      <c r="E8" s="76">
        <f t="shared" ref="E8:E18" si="5">ROUND(IF($B8&gt;600,($B8-600)*$E$58,0),2)</f>
        <v>39.299999999999997</v>
      </c>
      <c r="F8" s="41">
        <f t="shared" si="1"/>
        <v>101.47</v>
      </c>
      <c r="G8" s="74"/>
      <c r="H8" s="76">
        <f t="shared" ref="H8:H18" si="6">ROUND(+$F$27,2)</f>
        <v>7.49</v>
      </c>
      <c r="I8" s="76">
        <f t="shared" ref="I8:I18" si="7">ROUND(IF($B8&gt;600,600*$F$57,$B8*$F$37),2)</f>
        <v>56.96</v>
      </c>
      <c r="J8" s="76">
        <f t="shared" ref="J8:J18" si="8">ROUND(IF($B8&gt;600,($B8-600)*$F$58,0),2)</f>
        <v>40.64</v>
      </c>
      <c r="K8" s="41">
        <f t="shared" si="2"/>
        <v>105.09</v>
      </c>
      <c r="L8" s="41">
        <f t="shared" ref="L8:L18" si="9">+K8-F8</f>
        <v>3.6200000000000045</v>
      </c>
      <c r="M8" s="77">
        <f t="shared" ref="M8:M18" si="10">+L8/F8</f>
        <v>3.5675569133734153E-2</v>
      </c>
    </row>
    <row r="9" spans="1:18" x14ac:dyDescent="0.2">
      <c r="A9" s="4" t="s">
        <v>61</v>
      </c>
      <c r="B9" s="20">
        <f t="shared" si="0"/>
        <v>991</v>
      </c>
      <c r="C9" s="76">
        <f t="shared" si="3"/>
        <v>7.49</v>
      </c>
      <c r="D9" s="76">
        <f t="shared" si="4"/>
        <v>54.68</v>
      </c>
      <c r="E9" s="76">
        <f t="shared" si="5"/>
        <v>43.53</v>
      </c>
      <c r="F9" s="41">
        <f t="shared" si="1"/>
        <v>105.7</v>
      </c>
      <c r="G9" s="74"/>
      <c r="H9" s="76">
        <f t="shared" si="6"/>
        <v>7.49</v>
      </c>
      <c r="I9" s="76">
        <f t="shared" si="7"/>
        <v>56.96</v>
      </c>
      <c r="J9" s="76">
        <f t="shared" si="8"/>
        <v>45.02</v>
      </c>
      <c r="K9" s="41">
        <f t="shared" si="2"/>
        <v>109.47</v>
      </c>
      <c r="L9" s="41">
        <f t="shared" si="9"/>
        <v>3.769999999999996</v>
      </c>
      <c r="M9" s="77">
        <f t="shared" si="10"/>
        <v>3.5666982024597879E-2</v>
      </c>
    </row>
    <row r="10" spans="1:18" x14ac:dyDescent="0.2">
      <c r="A10" s="4" t="s">
        <v>62</v>
      </c>
      <c r="B10" s="20">
        <f t="shared" si="0"/>
        <v>796</v>
      </c>
      <c r="C10" s="76">
        <f t="shared" si="3"/>
        <v>7.49</v>
      </c>
      <c r="D10" s="76">
        <f t="shared" si="4"/>
        <v>54.68</v>
      </c>
      <c r="E10" s="76">
        <f t="shared" si="5"/>
        <v>21.82</v>
      </c>
      <c r="F10" s="41">
        <f t="shared" si="1"/>
        <v>83.990000000000009</v>
      </c>
      <c r="G10" s="74"/>
      <c r="H10" s="76">
        <f t="shared" si="6"/>
        <v>7.49</v>
      </c>
      <c r="I10" s="76">
        <f t="shared" si="7"/>
        <v>56.96</v>
      </c>
      <c r="J10" s="76">
        <f t="shared" si="8"/>
        <v>22.57</v>
      </c>
      <c r="K10" s="41">
        <f t="shared" si="2"/>
        <v>87.02000000000001</v>
      </c>
      <c r="L10" s="41">
        <f t="shared" si="9"/>
        <v>3.0300000000000011</v>
      </c>
      <c r="M10" s="77">
        <f t="shared" si="10"/>
        <v>3.6075723300392916E-2</v>
      </c>
    </row>
    <row r="11" spans="1:18" x14ac:dyDescent="0.2">
      <c r="A11" s="4" t="s">
        <v>63</v>
      </c>
      <c r="B11" s="20">
        <f t="shared" si="0"/>
        <v>711</v>
      </c>
      <c r="C11" s="76">
        <f t="shared" si="3"/>
        <v>7.49</v>
      </c>
      <c r="D11" s="76">
        <f t="shared" si="4"/>
        <v>54.68</v>
      </c>
      <c r="E11" s="76">
        <f t="shared" si="5"/>
        <v>12.36</v>
      </c>
      <c r="F11" s="41">
        <f t="shared" si="1"/>
        <v>74.53</v>
      </c>
      <c r="G11" s="74"/>
      <c r="H11" s="76">
        <f t="shared" si="6"/>
        <v>7.49</v>
      </c>
      <c r="I11" s="76">
        <f t="shared" si="7"/>
        <v>56.96</v>
      </c>
      <c r="J11" s="76">
        <f t="shared" si="8"/>
        <v>12.78</v>
      </c>
      <c r="K11" s="41">
        <f t="shared" si="2"/>
        <v>77.23</v>
      </c>
      <c r="L11" s="41">
        <f t="shared" si="9"/>
        <v>2.7000000000000028</v>
      </c>
      <c r="M11" s="77">
        <f t="shared" si="10"/>
        <v>3.6227022675432749E-2</v>
      </c>
    </row>
    <row r="12" spans="1:18" x14ac:dyDescent="0.2">
      <c r="A12" s="4" t="s">
        <v>64</v>
      </c>
      <c r="B12" s="20">
        <f t="shared" si="0"/>
        <v>671</v>
      </c>
      <c r="C12" s="76">
        <f t="shared" si="3"/>
        <v>7.49</v>
      </c>
      <c r="D12" s="76">
        <f t="shared" si="4"/>
        <v>54.68</v>
      </c>
      <c r="E12" s="76">
        <f t="shared" si="5"/>
        <v>7.9</v>
      </c>
      <c r="F12" s="41">
        <f t="shared" si="1"/>
        <v>70.070000000000007</v>
      </c>
      <c r="G12" s="74"/>
      <c r="H12" s="76">
        <f t="shared" si="6"/>
        <v>7.49</v>
      </c>
      <c r="I12" s="76">
        <f t="shared" si="7"/>
        <v>56.96</v>
      </c>
      <c r="J12" s="76">
        <f t="shared" si="8"/>
        <v>8.17</v>
      </c>
      <c r="K12" s="41">
        <f t="shared" si="2"/>
        <v>72.62</v>
      </c>
      <c r="L12" s="41">
        <f t="shared" si="9"/>
        <v>2.5499999999999972</v>
      </c>
      <c r="M12" s="77">
        <f t="shared" si="10"/>
        <v>3.639217924932206E-2</v>
      </c>
    </row>
    <row r="13" spans="1:18" x14ac:dyDescent="0.2">
      <c r="A13" s="4" t="s">
        <v>65</v>
      </c>
      <c r="B13" s="20">
        <f t="shared" si="0"/>
        <v>666</v>
      </c>
      <c r="C13" s="76">
        <f t="shared" si="3"/>
        <v>7.49</v>
      </c>
      <c r="D13" s="76">
        <f t="shared" si="4"/>
        <v>54.68</v>
      </c>
      <c r="E13" s="76">
        <f t="shared" si="5"/>
        <v>7.35</v>
      </c>
      <c r="F13" s="41">
        <f t="shared" si="1"/>
        <v>69.52</v>
      </c>
      <c r="G13" s="74"/>
      <c r="H13" s="76">
        <f t="shared" si="6"/>
        <v>7.49</v>
      </c>
      <c r="I13" s="76">
        <f t="shared" si="7"/>
        <v>56.96</v>
      </c>
      <c r="J13" s="76">
        <f t="shared" si="8"/>
        <v>7.6</v>
      </c>
      <c r="K13" s="41">
        <f t="shared" si="2"/>
        <v>72.05</v>
      </c>
      <c r="L13" s="41">
        <f t="shared" si="9"/>
        <v>2.5300000000000011</v>
      </c>
      <c r="M13" s="77">
        <f t="shared" si="10"/>
        <v>3.639240506329116E-2</v>
      </c>
    </row>
    <row r="14" spans="1:18" x14ac:dyDescent="0.2">
      <c r="A14" s="4" t="s">
        <v>66</v>
      </c>
      <c r="B14" s="20">
        <f t="shared" si="0"/>
        <v>678</v>
      </c>
      <c r="C14" s="76">
        <f t="shared" si="3"/>
        <v>7.49</v>
      </c>
      <c r="D14" s="76">
        <f t="shared" si="4"/>
        <v>54.68</v>
      </c>
      <c r="E14" s="76">
        <f t="shared" si="5"/>
        <v>8.68</v>
      </c>
      <c r="F14" s="41">
        <f t="shared" si="1"/>
        <v>70.849999999999994</v>
      </c>
      <c r="G14" s="74"/>
      <c r="H14" s="76">
        <f t="shared" si="6"/>
        <v>7.49</v>
      </c>
      <c r="I14" s="76">
        <f t="shared" si="7"/>
        <v>56.96</v>
      </c>
      <c r="J14" s="76">
        <f t="shared" si="8"/>
        <v>8.98</v>
      </c>
      <c r="K14" s="41">
        <f t="shared" si="2"/>
        <v>73.430000000000007</v>
      </c>
      <c r="L14" s="41">
        <f t="shared" si="9"/>
        <v>2.5800000000000125</v>
      </c>
      <c r="M14" s="77">
        <f t="shared" si="10"/>
        <v>3.641496118560357E-2</v>
      </c>
    </row>
    <row r="15" spans="1:18" x14ac:dyDescent="0.2">
      <c r="A15" s="4" t="s">
        <v>67</v>
      </c>
      <c r="B15" s="20">
        <f t="shared" si="0"/>
        <v>623</v>
      </c>
      <c r="C15" s="76">
        <f t="shared" si="3"/>
        <v>7.49</v>
      </c>
      <c r="D15" s="76">
        <f t="shared" si="4"/>
        <v>54.68</v>
      </c>
      <c r="E15" s="76">
        <f t="shared" si="5"/>
        <v>2.56</v>
      </c>
      <c r="F15" s="41">
        <f t="shared" si="1"/>
        <v>64.73</v>
      </c>
      <c r="G15" s="74"/>
      <c r="H15" s="76">
        <f t="shared" si="6"/>
        <v>7.49</v>
      </c>
      <c r="I15" s="76">
        <f t="shared" si="7"/>
        <v>56.96</v>
      </c>
      <c r="J15" s="76">
        <f t="shared" si="8"/>
        <v>2.65</v>
      </c>
      <c r="K15" s="41">
        <f t="shared" si="2"/>
        <v>67.100000000000009</v>
      </c>
      <c r="L15" s="41">
        <f t="shared" si="9"/>
        <v>2.3700000000000045</v>
      </c>
      <c r="M15" s="77">
        <f t="shared" si="10"/>
        <v>3.6613625830372386E-2</v>
      </c>
    </row>
    <row r="16" spans="1:18" x14ac:dyDescent="0.2">
      <c r="A16" s="4" t="s">
        <v>68</v>
      </c>
      <c r="B16" s="20">
        <f t="shared" si="0"/>
        <v>805</v>
      </c>
      <c r="C16" s="76">
        <f t="shared" si="3"/>
        <v>7.49</v>
      </c>
      <c r="D16" s="76">
        <f t="shared" si="4"/>
        <v>54.68</v>
      </c>
      <c r="E16" s="76">
        <f t="shared" si="5"/>
        <v>22.82</v>
      </c>
      <c r="F16" s="41">
        <f t="shared" si="1"/>
        <v>84.990000000000009</v>
      </c>
      <c r="G16" s="74"/>
      <c r="H16" s="76">
        <f t="shared" si="6"/>
        <v>7.49</v>
      </c>
      <c r="I16" s="76">
        <f t="shared" si="7"/>
        <v>56.96</v>
      </c>
      <c r="J16" s="76">
        <f t="shared" si="8"/>
        <v>23.6</v>
      </c>
      <c r="K16" s="41">
        <f t="shared" si="2"/>
        <v>88.050000000000011</v>
      </c>
      <c r="L16" s="41">
        <f t="shared" si="9"/>
        <v>3.0600000000000023</v>
      </c>
      <c r="M16" s="77">
        <f t="shared" si="10"/>
        <v>3.6004235792446194E-2</v>
      </c>
    </row>
    <row r="17" spans="1:13" x14ac:dyDescent="0.2">
      <c r="A17" s="4" t="s">
        <v>69</v>
      </c>
      <c r="B17" s="20">
        <f t="shared" si="0"/>
        <v>1022</v>
      </c>
      <c r="C17" s="76">
        <f t="shared" si="3"/>
        <v>7.49</v>
      </c>
      <c r="D17" s="76">
        <f t="shared" si="4"/>
        <v>54.68</v>
      </c>
      <c r="E17" s="76">
        <f t="shared" si="5"/>
        <v>46.98</v>
      </c>
      <c r="F17" s="41">
        <f t="shared" si="1"/>
        <v>109.15</v>
      </c>
      <c r="G17" s="74"/>
      <c r="H17" s="76">
        <f t="shared" si="6"/>
        <v>7.49</v>
      </c>
      <c r="I17" s="76">
        <f t="shared" si="7"/>
        <v>56.96</v>
      </c>
      <c r="J17" s="76">
        <f t="shared" si="8"/>
        <v>48.59</v>
      </c>
      <c r="K17" s="41">
        <f t="shared" si="2"/>
        <v>113.04</v>
      </c>
      <c r="L17" s="41">
        <f t="shared" si="9"/>
        <v>3.8900000000000006</v>
      </c>
      <c r="M17" s="77">
        <f t="shared" si="10"/>
        <v>3.5639028859367844E-2</v>
      </c>
    </row>
    <row r="18" spans="1:13" x14ac:dyDescent="0.2">
      <c r="A18" s="4" t="s">
        <v>70</v>
      </c>
      <c r="B18" s="20">
        <f t="shared" si="0"/>
        <v>1163</v>
      </c>
      <c r="C18" s="76">
        <f t="shared" si="3"/>
        <v>7.49</v>
      </c>
      <c r="D18" s="76">
        <f t="shared" si="4"/>
        <v>54.68</v>
      </c>
      <c r="E18" s="76">
        <f t="shared" si="5"/>
        <v>62.68</v>
      </c>
      <c r="F18" s="41">
        <f t="shared" si="1"/>
        <v>124.85</v>
      </c>
      <c r="G18" s="74"/>
      <c r="H18" s="76">
        <f t="shared" si="6"/>
        <v>7.49</v>
      </c>
      <c r="I18" s="76">
        <f t="shared" si="7"/>
        <v>56.96</v>
      </c>
      <c r="J18" s="76">
        <f t="shared" si="8"/>
        <v>64.819999999999993</v>
      </c>
      <c r="K18" s="41">
        <f t="shared" si="2"/>
        <v>129.26999999999998</v>
      </c>
      <c r="L18" s="41">
        <f t="shared" si="9"/>
        <v>4.4199999999999875</v>
      </c>
      <c r="M18" s="77">
        <f t="shared" si="10"/>
        <v>3.5402482979575392E-2</v>
      </c>
    </row>
    <row r="19" spans="1:13" x14ac:dyDescent="0.2">
      <c r="C19" s="76"/>
      <c r="G19" s="74"/>
      <c r="H19" s="76"/>
      <c r="M19" s="77"/>
    </row>
    <row r="20" spans="1:13" ht="10.8" thickBot="1" x14ac:dyDescent="0.25">
      <c r="A20" s="51" t="s">
        <v>71</v>
      </c>
      <c r="B20" s="35">
        <f>SUM(B7:B19)</f>
        <v>10246</v>
      </c>
      <c r="C20" s="78">
        <f>SUM(C7:C19)</f>
        <v>89.88</v>
      </c>
      <c r="D20" s="78">
        <f>SUM(D7:D19)</f>
        <v>656.15999999999985</v>
      </c>
      <c r="E20" s="78">
        <f>SUM(E7:E19)</f>
        <v>339.11</v>
      </c>
      <c r="F20" s="78">
        <f>SUM(F7:F19)</f>
        <v>1085.1500000000001</v>
      </c>
      <c r="G20" s="74"/>
      <c r="H20" s="78">
        <f>SUM(H7:H19)</f>
        <v>89.88</v>
      </c>
      <c r="I20" s="78">
        <f>SUM(I7:I19)</f>
        <v>683.5200000000001</v>
      </c>
      <c r="J20" s="78">
        <f>SUM(J7:J19)</f>
        <v>350.7</v>
      </c>
      <c r="K20" s="78">
        <f>SUM(K7:K19)</f>
        <v>1124.1000000000001</v>
      </c>
      <c r="L20" s="78">
        <f t="shared" ref="L20" si="11">+K20-F20</f>
        <v>38.950000000000045</v>
      </c>
      <c r="M20" s="79">
        <f t="shared" ref="M20" si="12">+L20/F20</f>
        <v>3.5893655255033907E-2</v>
      </c>
    </row>
    <row r="21" spans="1:13" ht="10.8" thickTop="1" x14ac:dyDescent="0.2">
      <c r="G21" s="74"/>
      <c r="M21" s="77"/>
    </row>
    <row r="22" spans="1:13" ht="10.8" thickBot="1" x14ac:dyDescent="0.25">
      <c r="A22" s="80" t="s">
        <v>72</v>
      </c>
      <c r="B22" s="35">
        <f>ROUND(AVERAGE(B7:B18),-2)</f>
        <v>900</v>
      </c>
      <c r="C22" s="81">
        <f t="shared" ref="C22:C23" si="13">ROUND(+$E$27,2)</f>
        <v>7.49</v>
      </c>
      <c r="D22" s="81">
        <f t="shared" ref="D22:D23" si="14">ROUND(IF($B22&gt;600,600*$E$57,$B22*$E$37),2)</f>
        <v>54.68</v>
      </c>
      <c r="E22" s="81">
        <f t="shared" ref="E22:E23" si="15">ROUND(IF($B22&gt;600,($B22-600)*$E$58,0),2)</f>
        <v>33.4</v>
      </c>
      <c r="F22" s="81">
        <f>SUM(C22:E22)</f>
        <v>95.57</v>
      </c>
      <c r="G22" s="74"/>
      <c r="H22" s="81">
        <f t="shared" ref="H22:H23" si="16">ROUND(+$F$27,2)</f>
        <v>7.49</v>
      </c>
      <c r="I22" s="81">
        <f t="shared" ref="I22:I23" si="17">ROUND(IF($B22&gt;600,600*$F$57,$B22*$F$37),2)</f>
        <v>56.96</v>
      </c>
      <c r="J22" s="81">
        <f t="shared" ref="J22:J23" si="18">ROUND(IF($B22&gt;600,($B22-600)*$F$58,0),2)</f>
        <v>34.54</v>
      </c>
      <c r="K22" s="81">
        <f>SUM(H22:J22)</f>
        <v>98.990000000000009</v>
      </c>
      <c r="L22" s="81">
        <f t="shared" ref="L22:L23" si="19">+K22-F22</f>
        <v>3.4200000000000159</v>
      </c>
      <c r="M22" s="79">
        <f t="shared" ref="M22:M23" si="20">+L22/F22</f>
        <v>3.5785288270377906E-2</v>
      </c>
    </row>
    <row r="23" spans="1:13" ht="11.4" thickTop="1" thickBot="1" x14ac:dyDescent="0.25">
      <c r="A23" s="80" t="s">
        <v>72</v>
      </c>
      <c r="B23" s="35">
        <v>1000</v>
      </c>
      <c r="C23" s="81">
        <f t="shared" si="13"/>
        <v>7.49</v>
      </c>
      <c r="D23" s="81">
        <f t="shared" si="14"/>
        <v>54.68</v>
      </c>
      <c r="E23" s="81">
        <f t="shared" si="15"/>
        <v>44.53</v>
      </c>
      <c r="F23" s="81">
        <f>SUM(C23:E23)</f>
        <v>106.7</v>
      </c>
      <c r="G23" s="74"/>
      <c r="H23" s="81">
        <f t="shared" si="16"/>
        <v>7.49</v>
      </c>
      <c r="I23" s="81">
        <f t="shared" si="17"/>
        <v>56.96</v>
      </c>
      <c r="J23" s="81">
        <f t="shared" si="18"/>
        <v>46.05</v>
      </c>
      <c r="K23" s="81">
        <f>SUM(H23:J23)</f>
        <v>110.5</v>
      </c>
      <c r="L23" s="81">
        <f t="shared" si="19"/>
        <v>3.7999999999999972</v>
      </c>
      <c r="M23" s="79">
        <f t="shared" si="20"/>
        <v>3.5613870665417033E-2</v>
      </c>
    </row>
    <row r="24" spans="1:13" ht="10.8" thickTop="1" x14ac:dyDescent="0.2"/>
    <row r="25" spans="1:13" ht="30.6" x14ac:dyDescent="0.2">
      <c r="A25" s="82" t="s">
        <v>73</v>
      </c>
      <c r="B25" s="83"/>
      <c r="C25" s="83"/>
      <c r="D25" s="83"/>
      <c r="E25" s="84" t="s">
        <v>74</v>
      </c>
      <c r="F25" s="84" t="s">
        <v>129</v>
      </c>
    </row>
    <row r="26" spans="1:13" x14ac:dyDescent="0.2">
      <c r="A26" s="85" t="s">
        <v>75</v>
      </c>
      <c r="B26" s="85"/>
      <c r="C26" s="85"/>
      <c r="D26" s="85"/>
      <c r="E26" s="86"/>
      <c r="F26" s="86"/>
    </row>
    <row r="27" spans="1:13" x14ac:dyDescent="0.2">
      <c r="A27" s="87" t="s">
        <v>76</v>
      </c>
      <c r="B27" s="87"/>
      <c r="C27" s="87"/>
      <c r="D27" s="87"/>
      <c r="E27" s="88">
        <v>7.49</v>
      </c>
      <c r="F27" s="88">
        <f>+E27</f>
        <v>7.49</v>
      </c>
      <c r="G27" s="4" t="s">
        <v>77</v>
      </c>
    </row>
    <row r="28" spans="1:13" ht="10.8" thickBot="1" x14ac:dyDescent="0.25">
      <c r="A28" s="89" t="s">
        <v>78</v>
      </c>
      <c r="B28" s="89"/>
      <c r="C28" s="89"/>
      <c r="D28" s="89"/>
      <c r="E28" s="90">
        <f>SUM(E27)</f>
        <v>7.49</v>
      </c>
      <c r="F28" s="90">
        <f>SUM(F27:F27)</f>
        <v>7.49</v>
      </c>
    </row>
    <row r="29" spans="1:13" ht="10.8" thickTop="1" x14ac:dyDescent="0.2">
      <c r="A29" s="85" t="s">
        <v>79</v>
      </c>
      <c r="B29" s="85"/>
      <c r="C29" s="85"/>
      <c r="D29" s="85"/>
      <c r="E29" s="91"/>
      <c r="F29" s="91"/>
    </row>
    <row r="30" spans="1:13" x14ac:dyDescent="0.2">
      <c r="A30" s="87" t="s">
        <v>80</v>
      </c>
      <c r="B30" s="87"/>
      <c r="C30" s="87"/>
      <c r="D30" s="87"/>
      <c r="E30" s="92">
        <v>9.3071000000000001E-2</v>
      </c>
      <c r="F30" s="92">
        <f>+E30</f>
        <v>9.3071000000000001E-2</v>
      </c>
      <c r="G30" s="4" t="s">
        <v>81</v>
      </c>
    </row>
    <row r="31" spans="1:13" x14ac:dyDescent="0.2">
      <c r="A31" s="87" t="s">
        <v>82</v>
      </c>
      <c r="B31" s="87"/>
      <c r="C31" s="87"/>
      <c r="D31" s="87"/>
      <c r="E31" s="92">
        <v>1.0640000000000001E-3</v>
      </c>
      <c r="F31" s="92">
        <f t="shared" ref="F31:F36" si="21">+E31</f>
        <v>1.0640000000000001E-3</v>
      </c>
      <c r="G31" s="4" t="s">
        <v>81</v>
      </c>
    </row>
    <row r="32" spans="1:13" x14ac:dyDescent="0.2">
      <c r="A32" s="87" t="s">
        <v>83</v>
      </c>
      <c r="B32" s="87"/>
      <c r="C32" s="87"/>
      <c r="D32" s="87"/>
      <c r="E32" s="92">
        <v>3.209E-3</v>
      </c>
      <c r="F32" s="92">
        <f t="shared" si="21"/>
        <v>3.209E-3</v>
      </c>
      <c r="G32" s="4" t="s">
        <v>81</v>
      </c>
    </row>
    <row r="33" spans="1:7" x14ac:dyDescent="0.2">
      <c r="A33" s="87" t="s">
        <v>84</v>
      </c>
      <c r="B33" s="87"/>
      <c r="C33" s="87"/>
      <c r="D33" s="87"/>
      <c r="E33" s="92">
        <v>-3.016E-3</v>
      </c>
      <c r="F33" s="92">
        <f t="shared" si="21"/>
        <v>-3.016E-3</v>
      </c>
      <c r="G33" s="4" t="s">
        <v>81</v>
      </c>
    </row>
    <row r="34" spans="1:7" x14ac:dyDescent="0.2">
      <c r="A34" s="87" t="s">
        <v>85</v>
      </c>
      <c r="B34" s="87"/>
      <c r="C34" s="87"/>
      <c r="D34" s="87"/>
      <c r="E34" s="92">
        <v>-6.0999999999999999E-5</v>
      </c>
      <c r="F34" s="92">
        <f t="shared" si="21"/>
        <v>-6.0999999999999999E-5</v>
      </c>
      <c r="G34" s="4" t="s">
        <v>81</v>
      </c>
    </row>
    <row r="35" spans="1:7" x14ac:dyDescent="0.2">
      <c r="A35" s="87" t="s">
        <v>86</v>
      </c>
      <c r="B35" s="87"/>
      <c r="C35" s="87"/>
      <c r="D35" s="87"/>
      <c r="E35" s="92">
        <v>-8.8400000000000002E-4</v>
      </c>
      <c r="F35" s="92">
        <f t="shared" si="21"/>
        <v>-8.8400000000000002E-4</v>
      </c>
      <c r="G35" s="4" t="s">
        <v>81</v>
      </c>
    </row>
    <row r="36" spans="1:7" x14ac:dyDescent="0.2">
      <c r="A36" s="87" t="s">
        <v>87</v>
      </c>
      <c r="B36" s="87"/>
      <c r="C36" s="87"/>
      <c r="D36" s="87"/>
      <c r="E36" s="92">
        <v>3.1399999999999999E-4</v>
      </c>
      <c r="F36" s="92">
        <f t="shared" si="21"/>
        <v>3.1399999999999999E-4</v>
      </c>
      <c r="G36" s="4" t="s">
        <v>81</v>
      </c>
    </row>
    <row r="37" spans="1:7" ht="10.8" thickBot="1" x14ac:dyDescent="0.25">
      <c r="A37" s="89" t="s">
        <v>88</v>
      </c>
      <c r="B37" s="89"/>
      <c r="C37" s="89"/>
      <c r="D37" s="89"/>
      <c r="E37" s="93">
        <f>SUM(E30:E36)</f>
        <v>9.3696999999999989E-2</v>
      </c>
      <c r="F37" s="93">
        <f>SUM(F30:F36)</f>
        <v>9.3696999999999989E-2</v>
      </c>
      <c r="G37" s="4" t="s">
        <v>81</v>
      </c>
    </row>
    <row r="38" spans="1:7" ht="10.8" thickTop="1" x14ac:dyDescent="0.2">
      <c r="A38" s="85"/>
      <c r="B38" s="85"/>
      <c r="C38" s="85"/>
      <c r="D38" s="85"/>
      <c r="E38" s="92"/>
      <c r="F38" s="92"/>
    </row>
    <row r="39" spans="1:7" x14ac:dyDescent="0.2">
      <c r="A39" s="85" t="s">
        <v>89</v>
      </c>
      <c r="B39" s="85"/>
      <c r="C39" s="85"/>
      <c r="D39" s="85"/>
      <c r="E39" s="92">
        <v>0.113277</v>
      </c>
      <c r="F39" s="92">
        <f>+E39</f>
        <v>0.113277</v>
      </c>
      <c r="G39" s="4" t="s">
        <v>81</v>
      </c>
    </row>
    <row r="40" spans="1:7" x14ac:dyDescent="0.2">
      <c r="A40" s="87" t="s">
        <v>82</v>
      </c>
      <c r="B40" s="87"/>
      <c r="C40" s="87"/>
      <c r="D40" s="87"/>
      <c r="E40" s="92">
        <f>+E31</f>
        <v>1.0640000000000001E-3</v>
      </c>
      <c r="F40" s="92">
        <f t="shared" ref="F40:F45" si="22">+E40</f>
        <v>1.0640000000000001E-3</v>
      </c>
      <c r="G40" s="4" t="s">
        <v>81</v>
      </c>
    </row>
    <row r="41" spans="1:7" x14ac:dyDescent="0.2">
      <c r="A41" s="94" t="s">
        <v>83</v>
      </c>
      <c r="B41" s="94"/>
      <c r="C41" s="94"/>
      <c r="D41" s="94"/>
      <c r="E41" s="92">
        <f t="shared" ref="E41:E45" si="23">+E32</f>
        <v>3.209E-3</v>
      </c>
      <c r="F41" s="92">
        <f t="shared" si="22"/>
        <v>3.209E-3</v>
      </c>
      <c r="G41" s="4" t="s">
        <v>81</v>
      </c>
    </row>
    <row r="42" spans="1:7" x14ac:dyDescent="0.2">
      <c r="A42" s="94" t="s">
        <v>90</v>
      </c>
      <c r="B42" s="94"/>
      <c r="C42" s="94"/>
      <c r="D42" s="94"/>
      <c r="E42" s="92">
        <f t="shared" si="23"/>
        <v>-3.016E-3</v>
      </c>
      <c r="F42" s="92">
        <f t="shared" si="22"/>
        <v>-3.016E-3</v>
      </c>
      <c r="G42" s="4" t="s">
        <v>81</v>
      </c>
    </row>
    <row r="43" spans="1:7" x14ac:dyDescent="0.2">
      <c r="A43" s="94" t="s">
        <v>85</v>
      </c>
      <c r="B43" s="94"/>
      <c r="C43" s="94"/>
      <c r="D43" s="94"/>
      <c r="E43" s="92">
        <f t="shared" si="23"/>
        <v>-6.0999999999999999E-5</v>
      </c>
      <c r="F43" s="92">
        <f t="shared" si="22"/>
        <v>-6.0999999999999999E-5</v>
      </c>
      <c r="G43" s="4" t="s">
        <v>81</v>
      </c>
    </row>
    <row r="44" spans="1:7" x14ac:dyDescent="0.2">
      <c r="A44" s="87" t="s">
        <v>86</v>
      </c>
      <c r="B44" s="87"/>
      <c r="C44" s="87"/>
      <c r="D44" s="87"/>
      <c r="E44" s="92">
        <f t="shared" si="23"/>
        <v>-8.8400000000000002E-4</v>
      </c>
      <c r="F44" s="92">
        <f t="shared" si="22"/>
        <v>-8.8400000000000002E-4</v>
      </c>
      <c r="G44" s="4" t="s">
        <v>81</v>
      </c>
    </row>
    <row r="45" spans="1:7" x14ac:dyDescent="0.2">
      <c r="A45" s="94" t="s">
        <v>87</v>
      </c>
      <c r="B45" s="94"/>
      <c r="C45" s="94"/>
      <c r="D45" s="94"/>
      <c r="E45" s="92">
        <f t="shared" si="23"/>
        <v>3.1399999999999999E-4</v>
      </c>
      <c r="F45" s="92">
        <f t="shared" si="22"/>
        <v>3.1399999999999999E-4</v>
      </c>
      <c r="G45" s="4" t="s">
        <v>81</v>
      </c>
    </row>
    <row r="46" spans="1:7" ht="10.8" thickBot="1" x14ac:dyDescent="0.25">
      <c r="A46" s="89" t="s">
        <v>91</v>
      </c>
      <c r="B46" s="89"/>
      <c r="C46" s="89"/>
      <c r="D46" s="89"/>
      <c r="E46" s="93">
        <f>SUM(E39:E45)</f>
        <v>0.11390299999999999</v>
      </c>
      <c r="F46" s="93">
        <f>SUM(F39:F45)</f>
        <v>0.11390299999999999</v>
      </c>
      <c r="G46" s="4" t="s">
        <v>81</v>
      </c>
    </row>
    <row r="47" spans="1:7" ht="10.8" thickTop="1" x14ac:dyDescent="0.2">
      <c r="A47" s="85"/>
      <c r="B47" s="85"/>
      <c r="C47" s="85"/>
      <c r="D47" s="85"/>
      <c r="E47" s="92"/>
      <c r="F47" s="92"/>
    </row>
    <row r="48" spans="1:7" x14ac:dyDescent="0.2">
      <c r="A48" s="89" t="s">
        <v>92</v>
      </c>
      <c r="B48" s="89"/>
      <c r="C48" s="89"/>
      <c r="D48" s="89"/>
      <c r="E48" s="92">
        <v>-7.3861270000000001E-3</v>
      </c>
      <c r="F48" s="92">
        <f>+E48</f>
        <v>-7.3861270000000001E-3</v>
      </c>
      <c r="G48" s="4" t="s">
        <v>81</v>
      </c>
    </row>
    <row r="49" spans="1:9" x14ac:dyDescent="0.2">
      <c r="A49" s="85"/>
      <c r="B49" s="85"/>
      <c r="C49" s="85"/>
      <c r="D49" s="85"/>
      <c r="E49" s="92"/>
      <c r="F49" s="92"/>
    </row>
    <row r="50" spans="1:9" x14ac:dyDescent="0.2">
      <c r="A50" s="85" t="s">
        <v>93</v>
      </c>
      <c r="B50" s="85"/>
      <c r="C50" s="85"/>
      <c r="D50" s="85"/>
      <c r="E50" s="92"/>
      <c r="F50" s="92"/>
      <c r="G50" s="4" t="s">
        <v>81</v>
      </c>
    </row>
    <row r="51" spans="1:9" x14ac:dyDescent="0.2">
      <c r="A51" s="87" t="s">
        <v>94</v>
      </c>
      <c r="B51" s="87"/>
      <c r="C51" s="87"/>
      <c r="D51" s="87"/>
      <c r="E51" s="92">
        <v>2.1350000000000002E-3</v>
      </c>
      <c r="F51" s="92">
        <v>5.9350000000000002E-3</v>
      </c>
      <c r="G51" s="4" t="s">
        <v>81</v>
      </c>
    </row>
    <row r="52" spans="1:9" x14ac:dyDescent="0.2">
      <c r="A52" s="94" t="s">
        <v>95</v>
      </c>
      <c r="B52" s="94"/>
      <c r="C52" s="94"/>
      <c r="D52" s="94"/>
      <c r="E52" s="92">
        <v>-1.8929999999999999E-3</v>
      </c>
      <c r="F52" s="92">
        <f>+E52</f>
        <v>-1.8929999999999999E-3</v>
      </c>
      <c r="G52" s="4" t="s">
        <v>81</v>
      </c>
    </row>
    <row r="53" spans="1:9" x14ac:dyDescent="0.2">
      <c r="A53" s="87" t="s">
        <v>96</v>
      </c>
      <c r="B53" s="87"/>
      <c r="C53" s="87"/>
      <c r="D53" s="87"/>
      <c r="E53" s="92">
        <v>4.6589999999999999E-3</v>
      </c>
      <c r="F53" s="92">
        <f>+E53</f>
        <v>4.6589999999999999E-3</v>
      </c>
      <c r="G53" s="4" t="s">
        <v>81</v>
      </c>
    </row>
    <row r="54" spans="1:9" x14ac:dyDescent="0.2">
      <c r="A54" s="87" t="s">
        <v>97</v>
      </c>
      <c r="B54" s="87"/>
      <c r="C54" s="87"/>
      <c r="D54" s="87"/>
      <c r="E54" s="95">
        <v>-8.2000000000000001E-5</v>
      </c>
      <c r="F54" s="95">
        <f>+E54</f>
        <v>-8.2000000000000001E-5</v>
      </c>
      <c r="G54" s="4" t="s">
        <v>81</v>
      </c>
    </row>
    <row r="55" spans="1:9" ht="10.8" thickBot="1" x14ac:dyDescent="0.25">
      <c r="A55" s="89" t="s">
        <v>98</v>
      </c>
      <c r="B55" s="89"/>
      <c r="C55" s="89"/>
      <c r="D55" s="89"/>
      <c r="E55" s="93">
        <f>SUM(E51:E54)</f>
        <v>4.8190000000000004E-3</v>
      </c>
      <c r="F55" s="93">
        <f>SUM(F51:F54)</f>
        <v>8.6189999999999999E-3</v>
      </c>
      <c r="G55" s="4" t="s">
        <v>81</v>
      </c>
    </row>
    <row r="56" spans="1:9" ht="10.8" thickTop="1" x14ac:dyDescent="0.2">
      <c r="A56" s="85"/>
      <c r="B56" s="85"/>
      <c r="C56" s="85"/>
      <c r="D56" s="85"/>
      <c r="E56" s="96"/>
      <c r="F56" s="96"/>
    </row>
    <row r="57" spans="1:9" x14ac:dyDescent="0.2">
      <c r="A57" s="89" t="s">
        <v>99</v>
      </c>
      <c r="B57" s="89"/>
      <c r="C57" s="89"/>
      <c r="D57" s="89"/>
      <c r="E57" s="96">
        <f>SUM(E37,E48:E48,E55)</f>
        <v>9.1129872999999986E-2</v>
      </c>
      <c r="F57" s="96">
        <f>SUM(F37,F48:F48,F55)</f>
        <v>9.4929872999999984E-2</v>
      </c>
      <c r="G57" s="4" t="s">
        <v>81</v>
      </c>
      <c r="I57" s="97"/>
    </row>
    <row r="58" spans="1:9" x14ac:dyDescent="0.2">
      <c r="A58" s="89" t="s">
        <v>100</v>
      </c>
      <c r="B58" s="89"/>
      <c r="C58" s="89"/>
      <c r="D58" s="89"/>
      <c r="E58" s="98">
        <f>SUM(E46,E48:E48,E55)</f>
        <v>0.11133587299999999</v>
      </c>
      <c r="F58" s="98">
        <f>SUM(F46,F48:F48,F55)</f>
        <v>0.11513587299999999</v>
      </c>
      <c r="G58" s="4" t="s">
        <v>81</v>
      </c>
      <c r="I58" s="97"/>
    </row>
    <row r="60" spans="1:9" x14ac:dyDescent="0.2">
      <c r="F60" s="41"/>
    </row>
    <row r="61" spans="1:9" x14ac:dyDescent="0.2">
      <c r="F61" s="41"/>
    </row>
    <row r="63" spans="1:9" ht="10.8" thickBot="1" x14ac:dyDescent="0.25"/>
    <row r="64" spans="1:9" ht="10.8" thickBot="1" x14ac:dyDescent="0.25">
      <c r="A64" s="99" t="str">
        <f>"Average Residential Usage Rate Year Ended May 2022"</f>
        <v>Average Residential Usage Rate Year Ended May 2022</v>
      </c>
      <c r="B64" s="100"/>
      <c r="C64" s="100"/>
      <c r="D64" s="100"/>
      <c r="E64" s="101"/>
    </row>
    <row r="65" spans="1:14" ht="31.2" thickBot="1" x14ac:dyDescent="0.25">
      <c r="A65" s="102" t="s">
        <v>101</v>
      </c>
      <c r="B65" s="102" t="s">
        <v>102</v>
      </c>
      <c r="C65" s="102" t="s">
        <v>103</v>
      </c>
      <c r="D65" s="102" t="s">
        <v>104</v>
      </c>
      <c r="E65" s="103" t="s">
        <v>105</v>
      </c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x14ac:dyDescent="0.2">
      <c r="A66" s="44">
        <v>2022</v>
      </c>
      <c r="B66" s="44">
        <v>1</v>
      </c>
      <c r="C66" s="33">
        <v>1233473000.0000002</v>
      </c>
      <c r="D66" s="33">
        <v>1057402</v>
      </c>
      <c r="E66" s="105">
        <f>ROUND(+C66/D66,0)</f>
        <v>1167</v>
      </c>
    </row>
    <row r="67" spans="1:14" x14ac:dyDescent="0.2">
      <c r="A67" s="44">
        <v>2022</v>
      </c>
      <c r="B67" s="44">
        <v>2</v>
      </c>
      <c r="C67" s="33">
        <v>1007809000</v>
      </c>
      <c r="D67" s="33">
        <v>1058018</v>
      </c>
      <c r="E67" s="105">
        <f t="shared" ref="E67:E77" si="24">ROUND(+C67/D67,0)</f>
        <v>953</v>
      </c>
    </row>
    <row r="68" spans="1:14" x14ac:dyDescent="0.2">
      <c r="A68" s="44">
        <v>2022</v>
      </c>
      <c r="B68" s="44">
        <v>3</v>
      </c>
      <c r="C68" s="33">
        <v>1048899999.9999999</v>
      </c>
      <c r="D68" s="33">
        <v>1058633</v>
      </c>
      <c r="E68" s="105">
        <f t="shared" si="24"/>
        <v>991</v>
      </c>
    </row>
    <row r="69" spans="1:14" x14ac:dyDescent="0.2">
      <c r="A69" s="44">
        <v>2022</v>
      </c>
      <c r="B69" s="44">
        <v>4</v>
      </c>
      <c r="C69" s="33">
        <v>843431000</v>
      </c>
      <c r="D69" s="33">
        <v>1059249</v>
      </c>
      <c r="E69" s="105">
        <f t="shared" si="24"/>
        <v>796</v>
      </c>
    </row>
    <row r="70" spans="1:14" x14ac:dyDescent="0.2">
      <c r="A70" s="44">
        <v>2022</v>
      </c>
      <c r="B70" s="44">
        <v>5</v>
      </c>
      <c r="C70" s="33">
        <v>753997999.99999988</v>
      </c>
      <c r="D70" s="33">
        <v>1059754</v>
      </c>
      <c r="E70" s="105">
        <f t="shared" si="24"/>
        <v>711</v>
      </c>
    </row>
    <row r="71" spans="1:14" x14ac:dyDescent="0.2">
      <c r="A71" s="44">
        <v>2021</v>
      </c>
      <c r="B71" s="44">
        <v>6</v>
      </c>
      <c r="C71" s="33">
        <v>704328000</v>
      </c>
      <c r="D71" s="33">
        <v>1050246</v>
      </c>
      <c r="E71" s="105">
        <f t="shared" si="24"/>
        <v>671</v>
      </c>
    </row>
    <row r="72" spans="1:14" x14ac:dyDescent="0.2">
      <c r="A72" s="44">
        <v>2021</v>
      </c>
      <c r="B72" s="44">
        <v>7</v>
      </c>
      <c r="C72" s="33">
        <v>699409000.00000012</v>
      </c>
      <c r="D72" s="33">
        <v>1050812</v>
      </c>
      <c r="E72" s="105">
        <f t="shared" si="24"/>
        <v>666</v>
      </c>
    </row>
    <row r="73" spans="1:14" x14ac:dyDescent="0.2">
      <c r="A73" s="44">
        <v>2021</v>
      </c>
      <c r="B73" s="44">
        <v>8</v>
      </c>
      <c r="C73" s="33">
        <v>713052999.99999988</v>
      </c>
      <c r="D73" s="33">
        <v>1051819</v>
      </c>
      <c r="E73" s="105">
        <f t="shared" si="24"/>
        <v>678</v>
      </c>
    </row>
    <row r="74" spans="1:14" x14ac:dyDescent="0.2">
      <c r="A74" s="44">
        <v>2021</v>
      </c>
      <c r="B74" s="44">
        <v>9</v>
      </c>
      <c r="C74" s="33">
        <v>656152000</v>
      </c>
      <c r="D74" s="33">
        <v>1052826</v>
      </c>
      <c r="E74" s="105">
        <f t="shared" si="24"/>
        <v>623</v>
      </c>
    </row>
    <row r="75" spans="1:14" x14ac:dyDescent="0.2">
      <c r="A75" s="44">
        <v>2021</v>
      </c>
      <c r="B75" s="44">
        <v>10</v>
      </c>
      <c r="C75" s="33">
        <v>848450000</v>
      </c>
      <c r="D75" s="33">
        <v>1053834</v>
      </c>
      <c r="E75" s="105">
        <f t="shared" si="24"/>
        <v>805</v>
      </c>
    </row>
    <row r="76" spans="1:14" x14ac:dyDescent="0.2">
      <c r="A76" s="44">
        <v>2021</v>
      </c>
      <c r="B76" s="44">
        <v>11</v>
      </c>
      <c r="C76" s="33">
        <v>1078386000</v>
      </c>
      <c r="D76" s="33">
        <v>1055023</v>
      </c>
      <c r="E76" s="105">
        <f t="shared" si="24"/>
        <v>1022</v>
      </c>
    </row>
    <row r="77" spans="1:14" x14ac:dyDescent="0.2">
      <c r="A77" s="44">
        <v>2021</v>
      </c>
      <c r="B77" s="44">
        <v>12</v>
      </c>
      <c r="C77" s="33">
        <v>1228696000.0000002</v>
      </c>
      <c r="D77" s="33">
        <v>1056213</v>
      </c>
      <c r="E77" s="105">
        <f t="shared" si="24"/>
        <v>1163</v>
      </c>
    </row>
    <row r="78" spans="1:14" x14ac:dyDescent="0.2">
      <c r="A78" s="44"/>
      <c r="B78" s="44" t="s">
        <v>106</v>
      </c>
      <c r="C78" s="33">
        <f>SUM(C66:C77)</f>
        <v>10816085000</v>
      </c>
      <c r="D78" s="33">
        <f>SUM(D66:D77)</f>
        <v>12663829</v>
      </c>
      <c r="E78" s="105">
        <f>SUM(E66:E77)</f>
        <v>10246</v>
      </c>
    </row>
    <row r="79" spans="1:14" x14ac:dyDescent="0.2">
      <c r="A79" s="44"/>
      <c r="B79" s="44"/>
      <c r="C79" s="44"/>
      <c r="D79" s="44"/>
      <c r="E79" s="105"/>
    </row>
    <row r="80" spans="1:14" ht="10.8" thickBot="1" x14ac:dyDescent="0.25">
      <c r="A80" s="50"/>
      <c r="B80" s="50" t="s">
        <v>107</v>
      </c>
      <c r="C80" s="106"/>
      <c r="D80" s="106"/>
      <c r="E80" s="107">
        <f>ROUND(AVERAGE(E66:E77),0)</f>
        <v>854</v>
      </c>
    </row>
  </sheetData>
  <mergeCells count="30">
    <mergeCell ref="A29:D29"/>
    <mergeCell ref="C5:F5"/>
    <mergeCell ref="H5:K5"/>
    <mergeCell ref="A26:D26"/>
    <mergeCell ref="A27:D27"/>
    <mergeCell ref="A28:D28"/>
    <mergeCell ref="A44:D44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58:D58"/>
    <mergeCell ref="A46:D46"/>
    <mergeCell ref="A47:D47"/>
    <mergeCell ref="A48:D48"/>
    <mergeCell ref="A49:D49"/>
    <mergeCell ref="A50:D50"/>
    <mergeCell ref="A51:D51"/>
    <mergeCell ref="A53:D53"/>
    <mergeCell ref="A54:D54"/>
    <mergeCell ref="A55:D55"/>
    <mergeCell ref="A56:D56"/>
    <mergeCell ref="A57:D57"/>
  </mergeCells>
  <printOptions horizontalCentered="1"/>
  <pageMargins left="0.25" right="0.25" top="0.75" bottom="0.75" header="0.3" footer="0.3"/>
  <pageSetup scale="86" orientation="landscape" r:id="rId1"/>
  <headerFooter scaleWithDoc="0" alignWithMargins="0">
    <oddFooter>&amp;R&amp;"Times New Roman,Regular"&amp;12Exh. BDJ-8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2E3A51-35AD-41E2-930B-653F98D205C1}"/>
</file>

<file path=customXml/itemProps2.xml><?xml version="1.0" encoding="utf-8"?>
<ds:datastoreItem xmlns:ds="http://schemas.openxmlformats.org/officeDocument/2006/customXml" ds:itemID="{7B96A5D5-4B89-4EC5-BECF-573C960D400A}"/>
</file>

<file path=customXml/itemProps3.xml><?xml version="1.0" encoding="utf-8"?>
<ds:datastoreItem xmlns:ds="http://schemas.openxmlformats.org/officeDocument/2006/customXml" ds:itemID="{0AAFC4C5-0518-43BA-820E-0B9851DB229F}"/>
</file>

<file path=customXml/itemProps4.xml><?xml version="1.0" encoding="utf-8"?>
<ds:datastoreItem xmlns:ds="http://schemas.openxmlformats.org/officeDocument/2006/customXml" ds:itemID="{69B7EAE1-EE3D-40AD-974A-6800A22B1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 BDJ-8 p1-2 (Rate Impacts)</vt:lpstr>
      <vt:lpstr>Exh BDJ-8 p3-4 (Typ Res Bill)</vt:lpstr>
      <vt:lpstr>'Exh BDJ-8 p1-2 (Rate Impacts)'!Print_Area</vt:lpstr>
      <vt:lpstr>'Exh BDJ-8 p3-4 (Typ Res Bill)'!Print_Area</vt:lpstr>
      <vt:lpstr>'Exh BDJ-8 p1-2 (Rate Impacts)'!Print_Titles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Kuzma, Jason (BEL)</cp:lastModifiedBy>
  <cp:lastPrinted>2020-12-06T03:36:28Z</cp:lastPrinted>
  <dcterms:created xsi:type="dcterms:W3CDTF">2020-12-05T01:02:30Z</dcterms:created>
  <dcterms:modified xsi:type="dcterms:W3CDTF">2020-12-06T03:37:43Z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