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3176" tabRatio="922"/>
  </bookViews>
  <sheets>
    <sheet name="TY Pwr Cost" sheetId="1" r:id="rId1"/>
    <sheet name="12ME Sept 16 SAP" sheetId="3" r:id="rId2"/>
    <sheet name="E Margin Sept16" sheetId="4" r:id="rId3"/>
    <sheet name="ZRW_Z103 Margin Rpt 12ME 9-2016" sheetId="2" r:id="rId4"/>
    <sheet name="557" sheetId="5" r:id="rId5"/>
    <sheet name="Trans Rev 45610005" sheetId="6" r:id="rId6"/>
    <sheet name="Montana Tax 40810005" sheetId="7" r:id="rId7"/>
    <sheet name="500KV 12ME 9-2016" sheetId="8" r:id="rId8"/>
    <sheet name="O&amp;M 9-2016" sheetId="9" r:id="rId9"/>
  </sheets>
  <externalReferences>
    <externalReference r:id="rId10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J56" i="1" l="1"/>
  <c r="J50" i="1"/>
  <c r="J42" i="1"/>
  <c r="J36" i="1"/>
  <c r="J13" i="1"/>
  <c r="F66" i="1" l="1"/>
  <c r="F65" i="1"/>
  <c r="B58" i="1" l="1"/>
  <c r="C10" i="1"/>
  <c r="C9" i="1"/>
  <c r="D63" i="5" l="1"/>
  <c r="C34" i="5"/>
  <c r="C63" i="5" s="1"/>
  <c r="D34" i="5"/>
  <c r="E34" i="5"/>
  <c r="E63" i="5" s="1"/>
  <c r="B34" i="5"/>
  <c r="B63" i="5" s="1"/>
  <c r="C6" i="5"/>
  <c r="D6" i="5"/>
  <c r="E6" i="5"/>
  <c r="B6" i="5"/>
  <c r="E55" i="4"/>
  <c r="E52" i="4"/>
  <c r="E50" i="4"/>
  <c r="E48" i="4"/>
  <c r="E44" i="4"/>
  <c r="E42" i="4"/>
  <c r="E40" i="4"/>
  <c r="D54" i="4"/>
  <c r="C52" i="4"/>
  <c r="C50" i="4"/>
  <c r="C48" i="4"/>
  <c r="C44" i="4"/>
  <c r="C42" i="4"/>
  <c r="C54" i="4" s="1"/>
  <c r="C40" i="4"/>
  <c r="A52" i="4"/>
  <c r="A50" i="4"/>
  <c r="A48" i="4"/>
  <c r="A46" i="4"/>
  <c r="A44" i="4"/>
  <c r="A42" i="4"/>
  <c r="A40" i="4"/>
  <c r="E54" i="4" l="1"/>
  <c r="E56" i="4" s="1"/>
  <c r="C161" i="3" l="1"/>
  <c r="D262" i="4" l="1"/>
  <c r="C261" i="4"/>
  <c r="C261" i="3"/>
  <c r="C54" i="3"/>
  <c r="C161" i="4"/>
  <c r="C213" i="4"/>
  <c r="C213" i="3"/>
  <c r="C231" i="4"/>
  <c r="C231" i="3"/>
  <c r="C259" i="4"/>
  <c r="C259" i="3"/>
  <c r="C31" i="4" l="1"/>
  <c r="B44" i="1" l="1"/>
  <c r="E25" i="1"/>
  <c r="C79" i="9"/>
  <c r="D48" i="1" s="1"/>
  <c r="D79" i="9"/>
  <c r="D49" i="1" s="1"/>
  <c r="E79" i="9"/>
  <c r="B79" i="9"/>
  <c r="B46" i="1" s="1"/>
  <c r="B46" i="8"/>
  <c r="B60" i="1" s="1"/>
  <c r="D18" i="1"/>
  <c r="D17" i="1"/>
  <c r="C34" i="4" l="1"/>
  <c r="C33" i="4"/>
  <c r="C29" i="4"/>
  <c r="C30" i="4"/>
  <c r="C28" i="4"/>
  <c r="C20" i="4"/>
  <c r="C21" i="4"/>
  <c r="C22" i="4"/>
  <c r="C23" i="4"/>
  <c r="C24" i="4"/>
  <c r="C19" i="4"/>
  <c r="C12" i="4"/>
  <c r="C13" i="4"/>
  <c r="C14" i="4"/>
  <c r="C15" i="4"/>
  <c r="C16" i="4"/>
  <c r="C11" i="4"/>
  <c r="C10" i="4"/>
  <c r="B262" i="3"/>
  <c r="B15" i="1"/>
  <c r="F19" i="1" l="1"/>
  <c r="B38" i="1"/>
  <c r="B52" i="1"/>
  <c r="B7" i="1"/>
  <c r="C32" i="4"/>
  <c r="C35" i="4" s="1"/>
  <c r="C17" i="4"/>
  <c r="C25" i="4" s="1"/>
  <c r="C36" i="4" l="1"/>
  <c r="B32" i="1" l="1"/>
  <c r="C13" i="3"/>
  <c r="B74" i="1"/>
  <c r="E64" i="1"/>
  <c r="F60" i="1"/>
  <c r="B73" i="1"/>
  <c r="F58" i="1"/>
  <c r="B72" i="1"/>
  <c r="F44" i="1"/>
  <c r="F42" i="1"/>
  <c r="I42" i="1" s="1"/>
  <c r="D28" i="1"/>
  <c r="F25" i="1"/>
  <c r="D22" i="1"/>
  <c r="D21" i="1"/>
  <c r="C55" i="1"/>
  <c r="F36" i="1" l="1"/>
  <c r="F23" i="1"/>
  <c r="C262" i="3"/>
  <c r="D262" i="3" s="1"/>
  <c r="B3" i="1"/>
  <c r="F13" i="1"/>
  <c r="I13" i="1" s="1"/>
  <c r="D27" i="1"/>
  <c r="F29" i="1" s="1"/>
  <c r="F50" i="1"/>
  <c r="I50" i="1" s="1"/>
  <c r="C54" i="1"/>
  <c r="C64" i="1" l="1"/>
  <c r="F5" i="1"/>
  <c r="I36" i="1" s="1"/>
  <c r="B64" i="1"/>
  <c r="B75" i="1" s="1"/>
  <c r="F56" i="1"/>
  <c r="I56" i="1" s="1"/>
  <c r="D64" i="1"/>
  <c r="B76" i="1" l="1"/>
  <c r="F64" i="1"/>
</calcChain>
</file>

<file path=xl/sharedStrings.xml><?xml version="1.0" encoding="utf-8"?>
<sst xmlns="http://schemas.openxmlformats.org/spreadsheetml/2006/main" count="618" uniqueCount="478">
  <si>
    <t>Test Year Power Costs</t>
  </si>
  <si>
    <t>EITF</t>
  </si>
  <si>
    <t>Tax and Benefits</t>
  </si>
  <si>
    <t>Montana Tax</t>
  </si>
  <si>
    <t>Adj Test Year</t>
  </si>
  <si>
    <t>A-1 Line No.</t>
  </si>
  <si>
    <t>SAP 501</t>
  </si>
  <si>
    <t>Less Colstrip 1&amp;2 (WECO) Dedication Fee Prepay</t>
  </si>
  <si>
    <t>501-Steam Fuel</t>
  </si>
  <si>
    <t>Line 13</t>
  </si>
  <si>
    <t>SAP 555</t>
  </si>
  <si>
    <t>Reclass:</t>
  </si>
  <si>
    <t xml:space="preserve">  44799996  PURCH POWER FIRM - EITF 03-11 RECLASS</t>
  </si>
  <si>
    <t xml:space="preserve">  44799999  PURCH POWER SECOND- EITF 03-11 RECLASS</t>
  </si>
  <si>
    <t xml:space="preserve">  55500007 - BEP Regulatory Amort</t>
  </si>
  <si>
    <t xml:space="preserve">  55500153 - Chelan PUD Contract Initiation Fee</t>
  </si>
  <si>
    <t>555-Purchased power</t>
  </si>
  <si>
    <t>Line 14</t>
  </si>
  <si>
    <t>SAP 557</t>
  </si>
  <si>
    <t xml:space="preserve">  Taxes</t>
  </si>
  <si>
    <t xml:space="preserve">  Benefits</t>
  </si>
  <si>
    <t>557-Other Power Exp</t>
  </si>
  <si>
    <t>Line 15</t>
  </si>
  <si>
    <t>557 Benefits</t>
  </si>
  <si>
    <t>O&amp;M Benefit</t>
  </si>
  <si>
    <t>Payroll Overheads</t>
  </si>
  <si>
    <t>Line 15a</t>
  </si>
  <si>
    <t>Montana Electric Energy Tax</t>
  </si>
  <si>
    <t>Line 15c</t>
  </si>
  <si>
    <t>557 Taxes</t>
  </si>
  <si>
    <t>O&amp;M Taxes</t>
  </si>
  <si>
    <t>Payroll Taxes</t>
  </si>
  <si>
    <t>Line 15d</t>
  </si>
  <si>
    <t>547 SAP</t>
  </si>
  <si>
    <t xml:space="preserve">  54700010 FB Energy Reg Amort</t>
  </si>
  <si>
    <t xml:space="preserve">  54700005 BNP Westcoast Reg Amort</t>
  </si>
  <si>
    <t>547-Fuel</t>
  </si>
  <si>
    <t>Line 16</t>
  </si>
  <si>
    <t>SAP 565</t>
  </si>
  <si>
    <t xml:space="preserve">  56500085  5360 - LSR Ph1 Pt-to-Pt Transm Exp - BPA</t>
  </si>
  <si>
    <t xml:space="preserve">  56500095  5360 - LSR BPA Credit</t>
  </si>
  <si>
    <t>565-Wheeling</t>
  </si>
  <si>
    <t>Line 17</t>
  </si>
  <si>
    <t>Variable Transmission Income</t>
  </si>
  <si>
    <t>Line 18</t>
  </si>
  <si>
    <t>Prod O&amp;M SAP</t>
  </si>
  <si>
    <t>Production O&amp;M</t>
  </si>
  <si>
    <t>Line 19</t>
  </si>
  <si>
    <t>447 SAP</t>
  </si>
  <si>
    <t xml:space="preserve">   44799996  PURCH POWER FIRM - EITF 03-11 RECLASS</t>
  </si>
  <si>
    <t xml:space="preserve">   44799999  PURCH POWER SECOND- EITF 03-11 RECLASS</t>
  </si>
  <si>
    <t>447-Sales to Others</t>
  </si>
  <si>
    <t>Line 20</t>
  </si>
  <si>
    <t>456-Subaccounts 80,81</t>
  </si>
  <si>
    <t>Line 21</t>
  </si>
  <si>
    <t>Transmission Exp - 500KV</t>
  </si>
  <si>
    <t>Line 22</t>
  </si>
  <si>
    <t>Test Year before Reclasses (SAP)</t>
  </si>
  <si>
    <t>For Reconciling Power Cost Adj</t>
  </si>
  <si>
    <t xml:space="preserve">LESS Items Not in SAP Power Costs </t>
  </si>
  <si>
    <t xml:space="preserve">Trans. Exp. Incl. 500Kv O&amp;M </t>
  </si>
  <si>
    <t>SAP Pwer Costs</t>
  </si>
  <si>
    <t>check</t>
  </si>
  <si>
    <t>Actuals RY</t>
  </si>
  <si>
    <t>ELECTRIC MARGIN:</t>
  </si>
  <si>
    <t>Residential</t>
  </si>
  <si>
    <t>Commercial</t>
  </si>
  <si>
    <t>Industrial</t>
  </si>
  <si>
    <t>Public Street &amp; Hwy Ltg</t>
  </si>
  <si>
    <t>Sales for Resale Firm</t>
  </si>
  <si>
    <t>Margin Adjustment / Rounding</t>
  </si>
  <si>
    <t>Unbilled Revenue Change</t>
  </si>
  <si>
    <t>Total Retail Sales</t>
  </si>
  <si>
    <t xml:space="preserve">  Adjustments to Retail Sales:</t>
  </si>
  <si>
    <t xml:space="preserve">    Transportation Revenue</t>
  </si>
  <si>
    <t xml:space="preserve">    Sales to Other Utilities and Markete</t>
  </si>
  <si>
    <t xml:space="preserve">    Non-Core Gas Sale Revenue</t>
  </si>
  <si>
    <t xml:space="preserve">    Transmission Revenue</t>
  </si>
  <si>
    <t xml:space="preserve">    Decoupling Revenue</t>
  </si>
  <si>
    <t xml:space="preserve">    Other Miscellaneous Operating Revenu</t>
  </si>
  <si>
    <t>Total Electric Revenue</t>
  </si>
  <si>
    <t>Purchased Power</t>
  </si>
  <si>
    <t xml:space="preserve">    Purchased power per SAP</t>
  </si>
  <si>
    <t xml:space="preserve">    Payroll tax reclass</t>
  </si>
  <si>
    <t xml:space="preserve">    Wheeling</t>
  </si>
  <si>
    <t xml:space="preserve">    Power Cost Adjustment</t>
  </si>
  <si>
    <t>Net Purchased Power</t>
  </si>
  <si>
    <t>Electric Generation Fuel</t>
  </si>
  <si>
    <t>Residential Exchange Credit</t>
  </si>
  <si>
    <t>Total Electric Power Costs</t>
  </si>
  <si>
    <t xml:space="preserve">                         ELECTRIC MARGIN</t>
  </si>
  <si>
    <t>Memo Items to Electric Margin:</t>
  </si>
  <si>
    <t xml:space="preserve">  GPI in MWhs</t>
  </si>
  <si>
    <t xml:space="preserve">  Estimated Losses</t>
  </si>
  <si>
    <t xml:space="preserve">    Retail Sales</t>
  </si>
  <si>
    <t>Margin per Kwh</t>
  </si>
  <si>
    <t>$</t>
  </si>
  <si>
    <t>50104001  Colstrip 1&amp;2 - Fuel Exp - Stm Gen Oper</t>
  </si>
  <si>
    <t>50106001  Colstrip1&amp;2-Variable Fuel Exp-Stm Gen Op</t>
  </si>
  <si>
    <t>50106002  Colstrip1&amp;2-Contract Fuel Exp-Stm Gen Op</t>
  </si>
  <si>
    <t>50106003  Colstrip1&amp;2-Amortize Resv Dedication Fee</t>
  </si>
  <si>
    <t>50106004  Colstrip1&amp;2-Variable Fuel Exp Market ADJ</t>
  </si>
  <si>
    <t>50105001  Colstrip 3&amp;4 - Fuel Exp - Stm Gen Oper</t>
  </si>
  <si>
    <t>50106005  Colstrip3&amp;4-Variable Fuel Exp Market ADJ</t>
  </si>
  <si>
    <t>50107001  Colstrip3&amp;4-Variable Fuel Exp-Stm Gen Op</t>
  </si>
  <si>
    <t>50107002  Colstrip3&amp;4-Contract Fuel Exp-Stm Gen Op</t>
  </si>
  <si>
    <t>54753050  WH2 C.T.FUEL-GAS-WH2 GAS SWAP</t>
  </si>
  <si>
    <t>54754050  FRK C.T. FUEL-GAS-FRK GAS SWAPS</t>
  </si>
  <si>
    <t>54755050  FRA C.T. FUEL-GAS-FRA1&amp;2 GAS SWAP</t>
  </si>
  <si>
    <t>54756015  5017 -ENC C.T.Fuel-Gas ENC Gas Swap</t>
  </si>
  <si>
    <t>54757050  FRA C.T.FUEL-GAS-FRA3&amp;4 GAS SWAP</t>
  </si>
  <si>
    <t>54760001  5010-Fredrickson #1 - Fuel Gas Swap</t>
  </si>
  <si>
    <t>54762002  5010-GLD CT Fuel Gas Financial Goldendal</t>
  </si>
  <si>
    <t>54763007  5012 - SMS CT GAS FINANCIALS - Sumas</t>
  </si>
  <si>
    <t>54764007  5012 - MNT CT GAS FINANCIALS-Mint Farm</t>
  </si>
  <si>
    <t>54765007  5012 - FRN CT GAS FINANCIALS - Ferndale</t>
  </si>
  <si>
    <t>54753008  5012 - WH2 CT Gas Transport - Whitehorn</t>
  </si>
  <si>
    <t>54754008  5012 -FRK CT Gas Transport- Frederickson</t>
  </si>
  <si>
    <t>54755008  5012 - FRA CT Gas Transport-Fredonia 1&amp;2</t>
  </si>
  <si>
    <t>54756008  5012 - ENC CT Gas Transport - Encogen</t>
  </si>
  <si>
    <t>54757008  5012 - FRA CT Gas Transport-Fredonia 3&amp;4</t>
  </si>
  <si>
    <t>54760008  5012 - Freddie #1 - CT Gas Transport</t>
  </si>
  <si>
    <t>54762008  5012 - GLD CT Gas Transport - Goldendale</t>
  </si>
  <si>
    <t>54763008  5012 - SMS CT Gas Transport - Sumas</t>
  </si>
  <si>
    <t>54764008  5012 - MNT CT Gas Transport- Mint Farm</t>
  </si>
  <si>
    <t>54765008  5012 - FRN CT Gas Transport - Ferndale</t>
  </si>
  <si>
    <t>54753002  WH2 C.T. Fuel - Gas - Whitehorn #2</t>
  </si>
  <si>
    <t>54754002  FRK C.T. Fuel - Gas - Frederickson</t>
  </si>
  <si>
    <t>54755002  FRA C.T. Fuel - Gas - Fredonia 1&amp;2</t>
  </si>
  <si>
    <t>54756014  5017 - ENC C.T. Fuel - Gas - Encogen</t>
  </si>
  <si>
    <t>54757010  FRA CT FUEL- GAS- FREDONIA 3&amp;4</t>
  </si>
  <si>
    <t>54760000  Frederickson-Epcor C.T. Fuel - Gas</t>
  </si>
  <si>
    <t>54762001  5010-GLD C.T. Fuel - Gas - Goldendale</t>
  </si>
  <si>
    <t>54763001  5010-SMS CT Fuel - Gas - Sumas</t>
  </si>
  <si>
    <t>54764005  1506 - MNT CT Fuel - Gas - Mint Farm</t>
  </si>
  <si>
    <t>54765020  5012 - FRN C.T. Fuel - Gas - Ferndale</t>
  </si>
  <si>
    <t>54750001  CMN C.T. Fuel - Oil - Crystal Mountain</t>
  </si>
  <si>
    <t>54753001  WH2 C.T. Fuel - Oil - Whitehorn #2</t>
  </si>
  <si>
    <t>54754001  FRK C.T. Fuel - Oil - Frederickson</t>
  </si>
  <si>
    <t>54755001  FRA C.T. Fuel - Oil - Fredonia 1&amp;2</t>
  </si>
  <si>
    <t>54756011  5017 - ENC C.T. Fuel - Oil - Encogen</t>
  </si>
  <si>
    <t>54757020  FRA CT FUEL- OIL- FREDONIA 3&amp;4</t>
  </si>
  <si>
    <t>54765030  5010 - FRN C.T. Fuel - Oil - Ferndale</t>
  </si>
  <si>
    <t>54700005  1506 - BNP-Westcoast Capacity Amortize</t>
  </si>
  <si>
    <t>54700010  1506 - FBE-Westcoast Capacity Amortize</t>
  </si>
  <si>
    <t>54700015  1506 - PSEE Non-Core Gas Storage</t>
  </si>
  <si>
    <t>55500110  PURCH POWER FIRM -WANAPUM DAM</t>
  </si>
  <si>
    <t>55500111  PURCH POWER FIRM - WELLS DAM</t>
  </si>
  <si>
    <t>55500109  PURCH POWER FIRM -PRIEST RAPIDS DAM</t>
  </si>
  <si>
    <t>55500154  PURCH PWR FIRM-Chelan PUD-RR O&amp;M</t>
  </si>
  <si>
    <t>55500155  PURCH PWR FIRM-Chelan PUD-RR Debt Servcs</t>
  </si>
  <si>
    <t>55500156  PURCH PWR FIRM-Chelan-RR-Cvrg Fund Amort</t>
  </si>
  <si>
    <t>55500157  PURCH PWR FIRM-Chelan-RR-Work Cap Amort</t>
  </si>
  <si>
    <t>55500108  PURCH POWER FIRM -ROCK ISLAND #2 FINAL</t>
  </si>
  <si>
    <t>55500158  PURCH PWR FIRM-Chelan PUD-RI O&amp;M</t>
  </si>
  <si>
    <t>55500159  PURCH PWR FIRM-Chelan PUD-RI-Debt Servcs</t>
  </si>
  <si>
    <t>55500160  PURCH PWR FIRM-Chelan-RI-Cvrg Fund Amort</t>
  </si>
  <si>
    <t>55500161  PURCH PWR FIRM-Chelan-RI-Work Cap Amort</t>
  </si>
  <si>
    <t>55500153  PURCH PWR FIRM-Chelan-Capacity Res Amort</t>
  </si>
  <si>
    <t>55500162  PURCH PWR FIRM-Chelan PUD-Admin Charges</t>
  </si>
  <si>
    <t>55500120  PURCH POWER FIRM -SKOOKUMCHUCK</t>
  </si>
  <si>
    <t>55500132  PURCH PWR FIRM - VANDERHAAK DAIRY DIGEST</t>
  </si>
  <si>
    <t>55500138  PURCH PWR FIRM - FARM POWER REXVILLE</t>
  </si>
  <si>
    <t>55500145  PURCH POWER FIRM - FARM POWER LYNDEN</t>
  </si>
  <si>
    <t>55500146  PURCH POWER FIRM-BLACK CREEK HYDRO INC</t>
  </si>
  <si>
    <t>55500147  PURCH POWER FIRM-SMITH CREEK HYDRO</t>
  </si>
  <si>
    <t>55500149  PURCH POWR FIRM-VAN DYK-S HOLSTEINS</t>
  </si>
  <si>
    <t>55500150  PURCH POWR FIRM-KNUDSEN WIND TURBINE LLC</t>
  </si>
  <si>
    <t>55500151  PURCH POWR FIRM-ISLAND COMMUNITY SOLAR</t>
  </si>
  <si>
    <t>55500152  PURCH POWR FIRM-3 BAR G WIND TURBINE #3</t>
  </si>
  <si>
    <t>55500166  PURCH PWR FIRM - Edaleen Dairy LLC</t>
  </si>
  <si>
    <t>55500167  PURCH PWR FIRM - CC Solar 1 &amp; 2 - Sch 91</t>
  </si>
  <si>
    <t>55500168  PURCH PWR FIRM - Rainer Bio Gas - Sch 91</t>
  </si>
  <si>
    <t>55500169  PURCH PWR FIRM - Swauk Wind</t>
  </si>
  <si>
    <t>55500170  PURCH PWR FIRM - BIO FUEL WA</t>
  </si>
  <si>
    <t>55500444  PURCH PWR COGEN-BIO ENERGY WASHINGTON</t>
  </si>
  <si>
    <t>55500446  PURCH PWR COGEN-LAKE WA SCHOOL FINN HILL</t>
  </si>
  <si>
    <t>55500172  PURCH PWR COGEN - EMERALD CITY</t>
  </si>
  <si>
    <t>55500448  PURCH POWER COGEN - Electron Hydro</t>
  </si>
  <si>
    <t>55500404  PURCH POWER COGEN-KOMA KULSHAN</t>
  </si>
  <si>
    <t>55500420  PURCH POWER COGEN-SYGITOWICZ CREEK</t>
  </si>
  <si>
    <t>55500424  PURCH POWER COGEN-TWIN FALLS HYDRO</t>
  </si>
  <si>
    <t>55500425  PURCH POWER COGEN-WEEKS FALLS HYDRO</t>
  </si>
  <si>
    <t>55500426  PURCH POWER COGEN - NOOKSACK HYDRO-PUGET</t>
  </si>
  <si>
    <t>55500515  PG&amp;E EXCHANGE STORAGE IN RETURNED</t>
  </si>
  <si>
    <t>55500609  PG&amp;E EXCHANGE STORAGE OUT RETURNED</t>
  </si>
  <si>
    <t>55500119  PURCH POWER FIRM -POWEREX PT. ROBERTS</t>
  </si>
  <si>
    <t>55500125  PURCH POWER FIRM -BPA WNP Exchange</t>
  </si>
  <si>
    <t>55500135  PURCH PWR FIRM - KLONDIKE WIND POWER III</t>
  </si>
  <si>
    <t>55500171  PURCH PWR FIRM-Transalta Centralia Gener</t>
  </si>
  <si>
    <t>44799996  PURCH POWER FIRM - EITF 03-11 RECLASS</t>
  </si>
  <si>
    <t>55500164  PURCH PWR FIRM - KLAMATH FALLS FIXED</t>
  </si>
  <si>
    <t>55500165  PURCH PWR FIRM - KLAMATH FALLS VARIABLE</t>
  </si>
  <si>
    <t>44799999  PURCH POWER SECOND- EITF 03-11 RECLASS</t>
  </si>
  <si>
    <t>55500302  PURCH POWER SECONDARY-BP ENERGY</t>
  </si>
  <si>
    <t>55500307  PURCH POWER SECONDARY -CALIFORNIA ISO</t>
  </si>
  <si>
    <t>55500308  PURCH POWER SECONDARY -CALPINE POWER</t>
  </si>
  <si>
    <t>55500309  PURCH POWER SECONDARY -CHELAN PUD</t>
  </si>
  <si>
    <t>55500313  PURCH POWER SECONDARY -CORAL POWER</t>
  </si>
  <si>
    <t>55500315  PURCH POWER SECONDARY -DOUGLAS PUD</t>
  </si>
  <si>
    <t>55500318  PURCH POWER SECONDARY -EL PASO ENERGY</t>
  </si>
  <si>
    <t>55500319  PURCH POWER SECONDARY -ENMAX ENERGY</t>
  </si>
  <si>
    <t>55500321  PURCH POWER SECONDARY-EUGENE WATER &amp;ELEC</t>
  </si>
  <si>
    <t>55500323  PURCH POWER SECONDARY-GRANT COUNTY PUD 2</t>
  </si>
  <si>
    <t>55500325  PURCH POWER SECONDARY -IDAHO POWER CO.</t>
  </si>
  <si>
    <t>55500333  PURCH POWER SECONDARY - MORGAN STANLEY</t>
  </si>
  <si>
    <t>55500338  PURCH POWER 2ND-PACIFICORP PWR MARKETING</t>
  </si>
  <si>
    <t>55500343  PURCH POWER SECONDARY-PORTLAND GEN ELEC</t>
  </si>
  <si>
    <t>55500344  PURCH POWER SECONDARY-POWEREX(BC HYDRO)</t>
  </si>
  <si>
    <t>55500345  PURCH POWER 2ND-PUBLIC SERV OF COLORADO</t>
  </si>
  <si>
    <t>55500349  PURCH POWER SECONDARY-SACRAMENTO MUNICIP</t>
  </si>
  <si>
    <t>55500353  PURCH POWER SECOND-SEA CITY LIGHT MKTG</t>
  </si>
  <si>
    <t>55500356  PURCH POWER 2ND-SNOHOMISH COUNTY PUD #1</t>
  </si>
  <si>
    <t>55500357  PURCH POWER 2ND-TRANSALTA ENERGY MARKETI</t>
  </si>
  <si>
    <t>55500360  PURCH POWER SECONDARY-TURLOCK IRRIGATION</t>
  </si>
  <si>
    <t>55500361  PURCH POWER SECOND-AVISTA-WWP DIVISION</t>
  </si>
  <si>
    <t>55500365  PURCH POWER SECONDARY - BPA</t>
  </si>
  <si>
    <t>55500367  PURCH POWER SECONDARY-CARGILL POWER</t>
  </si>
  <si>
    <t>55500380  PURCH POWER SECONDARY-BLACK HILLS POWER</t>
  </si>
  <si>
    <t>55500381  PURCH POWER SECONDARY-NORTHPOINT ENERGY</t>
  </si>
  <si>
    <t>55500382  PURCH POWER SECONDARY-CONOCO, INC</t>
  </si>
  <si>
    <t>55500387  PURCH POWER SECONDARY-NORTHWESTERN ENERG</t>
  </si>
  <si>
    <t>55500391  PURCH POWER SECOND-Clatskanie PUD</t>
  </si>
  <si>
    <t>55500392  PURCH POWER SECOND-PPM Energy, Inc</t>
  </si>
  <si>
    <t>55500393  PURCH POWER SECOND-Tacoma Power</t>
  </si>
  <si>
    <t>55500394  PURCH POWER SECOND-RAINBOW ENERGY MARKET</t>
  </si>
  <si>
    <t>55500436  PURCH PWR 2ND - EPCOR ENERGY MARKETING</t>
  </si>
  <si>
    <t>55500439  PURCH PWR 2ND - THE ENERGY AUTHORITY</t>
  </si>
  <si>
    <t>55500440  PURCH PWR 2ND - TRANSCANADA ENERGY SALES</t>
  </si>
  <si>
    <t>55500651  PURCH PWR 2ND -BRITISH COLUMBIA TRANSM</t>
  </si>
  <si>
    <t>55500654  PURCH PWR 2ND -SOUTHER CALIFORNIA EDISON</t>
  </si>
  <si>
    <t>55500655  PURCH POWER SECONDARY - OKANOGAN PUD</t>
  </si>
  <si>
    <t>55500662  PURCH POWER SECONDARY - CITIGROUP ENERGY</t>
  </si>
  <si>
    <t>55500670  PURCH POWER 2ND - TALEN ENERGY MKTG</t>
  </si>
  <si>
    <t>55500677  PURCH POWER 2ND-EDF Trading NA LLC</t>
  </si>
  <si>
    <t>55500679  PURCH POWER SECONDARY - NEXTERA ENER PWR</t>
  </si>
  <si>
    <t>55500680  PURCH POWER 2ND-EXELON GENERATION CO LLC</t>
  </si>
  <si>
    <t>55500681  PURCH POWER 2ND-NOBLE AMERICAS GAS &amp; PWR</t>
  </si>
  <si>
    <t>55500682  PURCH POWER 2ND-CLARK PUBLIC UTILITIES</t>
  </si>
  <si>
    <t>55500683  PURCH POWER 2ND-TENASKA POWER SERVICES</t>
  </si>
  <si>
    <t>55500689  PURCH PWR 2ND - VITOL INC</t>
  </si>
  <si>
    <t>55500693  EXCHANGE IN - AVISTA NICHOLS PUMP</t>
  </si>
  <si>
    <t>55500750  Power Purch-California Carbon Allowances</t>
  </si>
  <si>
    <t>55500209  PURCH POWER- CALL OPTION -SEA CITY LIGHT</t>
  </si>
  <si>
    <t>55500701  Power Book Financials</t>
  </si>
  <si>
    <t>44700002  Power Sales - EITF 03-11 Reclass</t>
  </si>
  <si>
    <t>44700031  Other Sales for Resale - Electric</t>
  </si>
  <si>
    <t>44700051  4310 - OASIS Sales to PSE - Firm</t>
  </si>
  <si>
    <t>44700061  4310 - OASIS Sales to PSE - Ancillary</t>
  </si>
  <si>
    <t>44700071  4310 - OASIS Sales to PSE - NonFirm</t>
  </si>
  <si>
    <t>44700102  POWER SALES - BP ENERGY</t>
  </si>
  <si>
    <t>44700108  POWER SALES - CALPINE POWER</t>
  </si>
  <si>
    <t>44700109  POWER SALES - CHELAN PUD</t>
  </si>
  <si>
    <t>44700112  POWER SALES - CONSTELLATION POWER</t>
  </si>
  <si>
    <t>44700115  POWER SALES - DOUGLAS PUD</t>
  </si>
  <si>
    <t>44700119  POWER SALES - ENMAX ENEGY</t>
  </si>
  <si>
    <t>44700121  POWER SALES- EUGENE WATER&amp; ELECTRIC</t>
  </si>
  <si>
    <t>44700123  POWER SALES - GRANT COUNTY PUD #2</t>
  </si>
  <si>
    <t>44700125  POWER SALES - IDAHO POWER CO</t>
  </si>
  <si>
    <t>44700133  POWER SALES - MORGAN STANLEY</t>
  </si>
  <si>
    <t>44700138  POWER SALES-PACIFICORP POWER MARKET</t>
  </si>
  <si>
    <t>44700143  POWER SALES - PORTLAND GE</t>
  </si>
  <si>
    <t>44700144  POWER SALES - POWEREX BC HYDRO</t>
  </si>
  <si>
    <t>44700145  POWER SALES -PUBLIC SERVICE OF COLO</t>
  </si>
  <si>
    <t>44700149  POWER SALES - SACRAMENTO MUNICIPAL</t>
  </si>
  <si>
    <t>44700153  POWER SALES - SEATTLE CITY LIGHT</t>
  </si>
  <si>
    <t>44700156  POWER SALES -SNOHOMISH COUNTY PUD#1</t>
  </si>
  <si>
    <t>44700157  POWER SALES -TRANS ALTA ENERGY MARK</t>
  </si>
  <si>
    <t>44700160  POWER SALES-TURLOCK IRRIGATION DIST</t>
  </si>
  <si>
    <t>44700161  POWER SALES -AVISTA-WWP DIVISION</t>
  </si>
  <si>
    <t>44700164  POWER SALES - BPA</t>
  </si>
  <si>
    <t>44700166  POWER SALES - CARGILL POWER</t>
  </si>
  <si>
    <t>44700177  POWER SALES - CONOCO, INC.</t>
  </si>
  <si>
    <t>44700179  POWER SALES-CLATSKANIE PUD</t>
  </si>
  <si>
    <t>44700182  POWER SALES-NORTHWESTERN ENERGY</t>
  </si>
  <si>
    <t>44700188  POWER SALES - TACOMA POWER</t>
  </si>
  <si>
    <t>44700189  POWER SALES - RAINBOW ENERGY MKTG</t>
  </si>
  <si>
    <t>44700194  POWER SALES -BRITISH COLUMBIA TRANS</t>
  </si>
  <si>
    <t>44700198  POWER SALES - OKANOGAN PUD</t>
  </si>
  <si>
    <t>44700205  POWER SALES - CITIGROUP ENERGY</t>
  </si>
  <si>
    <t>44700215  POWER SALES - EPCOR ENERGY MARKETING</t>
  </si>
  <si>
    <t>44700217  POWER SALES - THE ENERGY AUTHORITY</t>
  </si>
  <si>
    <t>44700222  POWER SALES - TALEN ENERGY MRKTG</t>
  </si>
  <si>
    <t>44700226  POWER SALES - TRANSCANADA ENERGY SALES</t>
  </si>
  <si>
    <t>44700228  POWER SALES - NaturEner USA</t>
  </si>
  <si>
    <t>44700230  POWER SALES - EDF Trading NA LLC</t>
  </si>
  <si>
    <t>44700232  POWER SALES - NEXTERA ENERGY POWER MRKTG</t>
  </si>
  <si>
    <t>44700233  POWER SALES - EXELON GENERATION CO LLC</t>
  </si>
  <si>
    <t>44700234  POWER SALES - NOBLE AMERICAS GAS &amp; PWR</t>
  </si>
  <si>
    <t>44700235  POWER SALES - CLARK PUBLIC UTILITIES</t>
  </si>
  <si>
    <t>44700236  POWER SALES - TENASKA POWER SERVICES</t>
  </si>
  <si>
    <t>44700241  POWER SALES - VITOL INC</t>
  </si>
  <si>
    <t>44700242  POWER SALES - NEVADA POWER CO.</t>
  </si>
  <si>
    <t>44700246  POWER SALES - Transalta Centralia PPA</t>
  </si>
  <si>
    <t>55500505  STORAGE IN-REGULAR INTERCHANGE BPA</t>
  </si>
  <si>
    <t>55500525  CONSTELLATION ENERGY EXCHANGE</t>
  </si>
  <si>
    <t>56500001  Transmission of Electricity by Others</t>
  </si>
  <si>
    <t>56500081  5360-Int Recd on BPA Transmissn Deposits</t>
  </si>
  <si>
    <t>56500085  5360 - LSR Ph1 Pt-to-Pt Transm Exp - BPA</t>
  </si>
  <si>
    <t>56500095  5360 - LSR BPA Credit</t>
  </si>
  <si>
    <t>56500097  5360-LSR BPA Credit as Customer Interest</t>
  </si>
  <si>
    <t>56500100  PSEM BPA PTP Transmission Resale Sales</t>
  </si>
  <si>
    <t>56500101  WHEELING-BPA-MONTHLY EXPENSE</t>
  </si>
  <si>
    <t>56500102  WHEELING-COLSTRIP 1&amp;2 FIXED TRANS CHARGE</t>
  </si>
  <si>
    <t>56500106  4310 - WHEELING-MPC COLSTRIP 500KV FIXED</t>
  </si>
  <si>
    <t>56500107  WHEELING-WHATCOM PUD LINE LOSSES</t>
  </si>
  <si>
    <t>56500108  WHEELING-GRANT PUD UFT CHARGE</t>
  </si>
  <si>
    <t>56500109  WHEELING - Transalta Centralia TCF</t>
  </si>
  <si>
    <t>56500157  WHEELING-AVISTA</t>
  </si>
  <si>
    <t>56500158  WHEELING-NORTHWESTERN ENERGY</t>
  </si>
  <si>
    <t>56500159  WHEELING-PORTLAND GENERAL ELECTRIC</t>
  </si>
  <si>
    <t>56500163  WHEELING - Chelan PUD</t>
  </si>
  <si>
    <t>56500164  WHEELING - BPA FIXED KLAMATH FALLS</t>
  </si>
  <si>
    <t>56500165  WHEELING - BPA VARIABLE KLAMATH FALLS</t>
  </si>
  <si>
    <t>55500007  BEP Amortization - Purchased Power</t>
  </si>
  <si>
    <t>55700002  5360 - Power Supply - Organizations - E</t>
  </si>
  <si>
    <t>55700003  5360 - Pwr Supply - Brokerage Fee - E</t>
  </si>
  <si>
    <t>55700004  STANDING  BUY/SELL POWER TO CA - ISO</t>
  </si>
  <si>
    <t>55700083  5329 - Other Power Costs - EIM Project</t>
  </si>
  <si>
    <t>55700084  5329 - Other Power Costs-Energy Delivery</t>
  </si>
  <si>
    <t>55700086  5013-Mid Columbia-Other Energy Exp-Elec</t>
  </si>
  <si>
    <t>55700090  5360 - Other Energy Expense - Electric</t>
  </si>
  <si>
    <t>55700095  5301 - Other Energy Expense - Electric</t>
  </si>
  <si>
    <t>55700100  1810 -Power Supply</t>
  </si>
  <si>
    <t>55700112  4201-Power Supply-Fed&amp;Reg Policy</t>
  </si>
  <si>
    <t>55700123  6003 - Power Supply Exp - Power Cost</t>
  </si>
  <si>
    <t>55700149  1900 - PURPA PPA Desert Claim Wind Proj</t>
  </si>
  <si>
    <t>55700150  1900-BPA Transmission Policy--Generation</t>
  </si>
  <si>
    <t>55700151  1900-Power Wheeling Agreement-Generation</t>
  </si>
  <si>
    <t>55700155  1900-Mid-Columbia General</t>
  </si>
  <si>
    <t>55700157  1900-Power Credit Matters</t>
  </si>
  <si>
    <t>55700158  1900-Power Purchase Agreements</t>
  </si>
  <si>
    <t>55700166  1900-FERC Regulatory Transmission</t>
  </si>
  <si>
    <t>55700167  1900-FERC Regulatory Merchant</t>
  </si>
  <si>
    <t>55700170  1900-Financial Derivatives</t>
  </si>
  <si>
    <t>55700178  6005 - Power Supply - Hedging</t>
  </si>
  <si>
    <t>55700200  4420 -Green Power Tags Programs</t>
  </si>
  <si>
    <t>55700305  1148 -  Energy Acctng O&amp;M Power Costs</t>
  </si>
  <si>
    <t>55700321  5300 - Non-Renewable PPAs</t>
  </si>
  <si>
    <t>55700322  5300 - Renewable PPAs</t>
  </si>
  <si>
    <t>45600080  Othr Elect Rev - Sale of Non-Core Gas</t>
  </si>
  <si>
    <t>45600081  Othr Elect Rev - Cost Non-Core Gas sold</t>
  </si>
  <si>
    <t>Sales to Other Utilities and Marketers</t>
  </si>
  <si>
    <t>SAP report GR55; Report Group ZTP6</t>
  </si>
  <si>
    <t>501</t>
  </si>
  <si>
    <t>547</t>
  </si>
  <si>
    <t>555 /447EFIT</t>
  </si>
  <si>
    <t>Check</t>
  </si>
  <si>
    <t xml:space="preserve">report SAP total </t>
  </si>
  <si>
    <t>501, 547</t>
  </si>
  <si>
    <t>555, EFIT 547, 557 less Customer deferral</t>
  </si>
  <si>
    <t>FERC</t>
  </si>
  <si>
    <t>SAP REPORT</t>
  </si>
  <si>
    <t>Sept Act Above ties to</t>
  </si>
  <si>
    <t>Recon to SAP Power Costs:</t>
  </si>
  <si>
    <t>Electric Margin</t>
  </si>
  <si>
    <t>Residential Exchange Credits</t>
  </si>
  <si>
    <t>Power Cost Adjustment</t>
  </si>
  <si>
    <t>Wheeling</t>
  </si>
  <si>
    <t>Payroll Tax</t>
  </si>
  <si>
    <t>Purchased Power per SAP</t>
  </si>
  <si>
    <t>Other Miscellaneous Electric Revenue</t>
  </si>
  <si>
    <t>Decoupling Revenue</t>
  </si>
  <si>
    <t>Transmission Revenue</t>
  </si>
  <si>
    <t>Non-Core Gas Sales Revenue</t>
  </si>
  <si>
    <t>Transportation Revenue</t>
  </si>
  <si>
    <t>Adjustments to Retail Sales:</t>
  </si>
  <si>
    <t>Sales for Resale</t>
  </si>
  <si>
    <t>Public Street &amp; Highway Lighting</t>
  </si>
  <si>
    <t xml:space="preserve">Residential </t>
  </si>
  <si>
    <t>Electric Margin:</t>
  </si>
  <si>
    <t>Actuals</t>
  </si>
  <si>
    <t>ELECTRIC MARGIN</t>
  </si>
  <si>
    <t>PUGET SOUND ENERGY</t>
  </si>
  <si>
    <t>SAP:  ZRW_Z851</t>
  </si>
  <si>
    <t>Order Group "557"</t>
  </si>
  <si>
    <t>Order Group.</t>
  </si>
  <si>
    <t>PSE_ALL_3</t>
  </si>
  <si>
    <t>ASMT_TAXES</t>
  </si>
  <si>
    <t>ASMT_BENEF</t>
  </si>
  <si>
    <t>Net</t>
  </si>
  <si>
    <t>55700010  5380 - Other Energy Expense - Electric</t>
  </si>
  <si>
    <t>55700111  1900 - Power Cost for EIM - Elect</t>
  </si>
  <si>
    <t xml:space="preserve">  ZO12                      Orders: Actual 12 Month Ended</t>
  </si>
  <si>
    <t xml:space="preserve">  Pages:                      0</t>
  </si>
  <si>
    <t>Act. Costs</t>
  </si>
  <si>
    <t>45610005  4310-Elec Trans Rev -OASIS-Cols,SI ,NI</t>
  </si>
  <si>
    <t>Debit</t>
  </si>
  <si>
    <t>Orders</t>
  </si>
  <si>
    <t>40810005  Montana Electric Producer Taxes</t>
  </si>
  <si>
    <t>Over/underabsorption</t>
  </si>
  <si>
    <t>Order List</t>
  </si>
  <si>
    <t>Act/COCurr.</t>
  </si>
  <si>
    <t>ORD 56000007  4310 - Supv &amp; Eng'g NP - Electric Trans</t>
  </si>
  <si>
    <t>ORD 56110015  4310-Load Dispatch - Reliability</t>
  </si>
  <si>
    <t>ORD 56120025  4310- Load Dispatch - Monitor &amp; Op Equip</t>
  </si>
  <si>
    <t>ORD 56130001  4310 -Load Dispatch- Trans Svc Colstrip</t>
  </si>
  <si>
    <t>ORD 56200005  4310 - Transmission Substation Expenses</t>
  </si>
  <si>
    <t>ORD 56300006  4310 - Transm OH Line Oper Exp - 500kv</t>
  </si>
  <si>
    <t>ORD 56600041  4310 -Misc 500KV Line Trans Exp - Elec</t>
  </si>
  <si>
    <t>WBS P.10948   Costrip 3&amp;4 Elec transmission operations</t>
  </si>
  <si>
    <t>ORD 56800004  4310 - Supv &amp; Eng'g Prev - NP - Transm</t>
  </si>
  <si>
    <t>ORD 56900001  4310 - Structure Maint - NP - Elec Tran</t>
  </si>
  <si>
    <t>ORD 56910010  4310- Transm Computer Hardware Maint</t>
  </si>
  <si>
    <t>ORD 56920025  4310 - Transm Computer Software Maint</t>
  </si>
  <si>
    <t>ORD 57000003  4310 - Maint Transm Substation Equipmen</t>
  </si>
  <si>
    <t>ORD 57100001  4310 - Maint Transm OH Lines - 500kv</t>
  </si>
  <si>
    <t>ORD 93500314  4310 - Maint General Plant - Electric</t>
  </si>
  <si>
    <t>WBS P.10949   Costrip 3&amp;4Elec transmission maintenance</t>
  </si>
  <si>
    <t>SAP:  ZRW_6P02</t>
  </si>
  <si>
    <t>WBS: p.10948 and p.10949</t>
  </si>
  <si>
    <t>Group</t>
  </si>
  <si>
    <t>Steam Generation Operation</t>
  </si>
  <si>
    <t>Steam Oper Supv &amp; Engineering</t>
  </si>
  <si>
    <t>Steam Oper Steam Expenses</t>
  </si>
  <si>
    <t>Steam Oper Electric Expense</t>
  </si>
  <si>
    <t>Steam Oper Misc Steam Power</t>
  </si>
  <si>
    <t>Steam Oper Rents</t>
  </si>
  <si>
    <t>Steam Generation Maintenance</t>
  </si>
  <si>
    <t>Steam Maint Supv &amp; Engineering</t>
  </si>
  <si>
    <t>Steam Maint Structures</t>
  </si>
  <si>
    <t>Steam Maint Boiler Plant</t>
  </si>
  <si>
    <t>Steam Maint Electric Plant</t>
  </si>
  <si>
    <t>Steam Maint Misc Steam Plant</t>
  </si>
  <si>
    <t>Hydro Generation Operation</t>
  </si>
  <si>
    <t>Hydro Oper Supv &amp; Engineering</t>
  </si>
  <si>
    <t>Hydro Oper Hydraulic Expenses</t>
  </si>
  <si>
    <t>Hydro Oper Electric Expenses</t>
  </si>
  <si>
    <t>Hydro Oper Misc Hydraulic Exp</t>
  </si>
  <si>
    <t>Hydro Generation Maintenance</t>
  </si>
  <si>
    <t>Hydro Maint Structures</t>
  </si>
  <si>
    <t>Hydro Maint Res, Dams, Wtrwys</t>
  </si>
  <si>
    <t>Hydro Maint Electric Plant</t>
  </si>
  <si>
    <t>Hydro Maint Misc Hydraulic Plt</t>
  </si>
  <si>
    <t>Other Power Gen Operation</t>
  </si>
  <si>
    <t>Other Pwr Gen Oper Supv &amp; Eng</t>
  </si>
  <si>
    <t>Other Pwr Gen Oper Gen Exp</t>
  </si>
  <si>
    <t>Other Pwr Gen Oper Misc</t>
  </si>
  <si>
    <t>Other Pwr Gen Oper Rents</t>
  </si>
  <si>
    <t>Other Power Gen Maintenance</t>
  </si>
  <si>
    <t>Other Pwr Gen Maint Supv &amp; Eng</t>
  </si>
  <si>
    <t>Other Pwr Gen Maint Structures</t>
  </si>
  <si>
    <t>Other Pwr Gen Maint Gen &amp; Elec</t>
  </si>
  <si>
    <t>Other Pwr Gen Maint Misc</t>
  </si>
  <si>
    <t>Elec Sys Control &amp; Dispatch</t>
  </si>
  <si>
    <t>Hydro Maint Supv &amp; Engineering</t>
  </si>
  <si>
    <t>Order Group:  Elecom1</t>
  </si>
  <si>
    <t>From 010/2015 to 009/2016</t>
  </si>
  <si>
    <t>12 MOE SEPT 2016</t>
  </si>
  <si>
    <t>12MOE</t>
  </si>
  <si>
    <t>54700016  1506 - PSEE Gas Transport Demand Charges</t>
  </si>
  <si>
    <t>55500715  PURCH POWER 2nd - GRIDFORCE ENERGY</t>
  </si>
  <si>
    <t>55500752  EIM PURCH POWER EESC - CAISO</t>
  </si>
  <si>
    <t>44700113  POWER SALES - Shell Energy</t>
  </si>
  <si>
    <t>44700187  POWER SALES - Avangrid Renewables</t>
  </si>
  <si>
    <t>44700247  POWER SALES - GRIDFORCE ENERGY</t>
  </si>
  <si>
    <t>55500518  TransAlta Energy Exchange</t>
  </si>
  <si>
    <t>55500520  STORAGE IN TRANSACTIONS - CARGILL POWER</t>
  </si>
  <si>
    <t>55500620  STORAGE OUT - Portland General Electric</t>
  </si>
  <si>
    <t>55700118  CLSD-5371-Power Supply-Enrgy Sup Mrchnt</t>
  </si>
  <si>
    <t>55700130  5360 - Deferred customer Portion - PCA</t>
  </si>
  <si>
    <t>12 MOE September 2016 for Power Costs as reflected in Electric Margin</t>
  </si>
  <si>
    <t>3 Months ended 12-2015</t>
  </si>
  <si>
    <t>9 Months ended 9-2016</t>
  </si>
  <si>
    <t>Total 12ME 9-2016</t>
  </si>
  <si>
    <t>12ME September 2016</t>
  </si>
  <si>
    <t>3ME 12-2015</t>
  </si>
  <si>
    <t>9ME 9-2016</t>
  </si>
  <si>
    <t xml:space="preserve">  Date:                     10/11/2016</t>
  </si>
  <si>
    <t xml:space="preserve">  Requested by:             NCHAR</t>
  </si>
  <si>
    <t>12 Months Ended September 2016</t>
  </si>
  <si>
    <t>12MOE SEPT 2016</t>
  </si>
  <si>
    <t>12ME 9- 2016</t>
  </si>
  <si>
    <t>Total 500KV for 12ME 9-2016</t>
  </si>
  <si>
    <t>Total O&amp;M 12ME 9-2016</t>
  </si>
  <si>
    <t>Income Statement</t>
  </si>
  <si>
    <t>Items in other Adjustments</t>
  </si>
  <si>
    <t xml:space="preserve">     Total restated TY Power Costs in Power Cost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</si>
</sst>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rgb="FF0000FF"/>
      <name val="Arial"/>
      <family val="2"/>
    </font>
    <font>
      <b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b/>
      <i/>
      <u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43" fontId="2" fillId="0" borderId="0" xfId="0" applyNumberFormat="1" applyFont="1"/>
    <xf numFmtId="43" fontId="3" fillId="0" borderId="0" xfId="0" applyNumberFormat="1" applyFont="1" applyFill="1" applyAlignment="1">
      <alignment horizontal="center" wrapText="1"/>
    </xf>
    <xf numFmtId="43" fontId="3" fillId="0" borderId="0" xfId="0" applyNumberFormat="1" applyFont="1" applyFill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4" fillId="0" borderId="0" xfId="0" applyNumberFormat="1" applyFont="1"/>
    <xf numFmtId="164" fontId="4" fillId="0" borderId="0" xfId="0" applyNumberFormat="1" applyFont="1" applyFill="1"/>
    <xf numFmtId="43" fontId="4" fillId="0" borderId="0" xfId="0" applyNumberFormat="1" applyFont="1" applyAlignment="1">
      <alignment horizontal="center"/>
    </xf>
    <xf numFmtId="43" fontId="4" fillId="0" borderId="0" xfId="0" applyNumberFormat="1" applyFont="1" applyFill="1"/>
    <xf numFmtId="43" fontId="5" fillId="0" borderId="0" xfId="0" applyNumberFormat="1" applyFont="1"/>
    <xf numFmtId="43" fontId="4" fillId="0" borderId="1" xfId="0" applyNumberFormat="1" applyFont="1" applyFill="1" applyBorder="1"/>
    <xf numFmtId="43" fontId="6" fillId="0" borderId="1" xfId="0" applyNumberFormat="1" applyFont="1" applyBorder="1" applyAlignment="1">
      <alignment horizontal="center"/>
    </xf>
    <xf numFmtId="43" fontId="4" fillId="0" borderId="0" xfId="0" applyNumberFormat="1" applyFont="1" applyFill="1" applyBorder="1"/>
    <xf numFmtId="43" fontId="4" fillId="0" borderId="0" xfId="0" applyNumberFormat="1" applyFont="1" applyBorder="1"/>
    <xf numFmtId="43" fontId="6" fillId="0" borderId="0" xfId="0" applyNumberFormat="1" applyFont="1" applyAlignment="1">
      <alignment horizontal="center"/>
    </xf>
    <xf numFmtId="43" fontId="7" fillId="0" borderId="0" xfId="0" applyNumberFormat="1" applyFont="1"/>
    <xf numFmtId="43" fontId="7" fillId="0" borderId="0" xfId="0" applyNumberFormat="1" applyFont="1" applyFill="1"/>
    <xf numFmtId="43" fontId="8" fillId="0" borderId="0" xfId="0" applyNumberFormat="1" applyFont="1" applyFill="1"/>
    <xf numFmtId="43" fontId="8" fillId="0" borderId="0" xfId="0" applyNumberFormat="1" applyFont="1"/>
    <xf numFmtId="43" fontId="8" fillId="0" borderId="0" xfId="0" applyNumberFormat="1" applyFont="1" applyBorder="1"/>
    <xf numFmtId="43" fontId="5" fillId="0" borderId="0" xfId="0" applyNumberFormat="1" applyFont="1" applyBorder="1"/>
    <xf numFmtId="43" fontId="7" fillId="0" borderId="0" xfId="0" applyNumberFormat="1" applyFont="1" applyBorder="1"/>
    <xf numFmtId="43" fontId="9" fillId="0" borderId="0" xfId="0" applyNumberFormat="1" applyFont="1" applyBorder="1"/>
    <xf numFmtId="43" fontId="10" fillId="0" borderId="0" xfId="0" applyNumberFormat="1" applyFont="1" applyFill="1"/>
    <xf numFmtId="43" fontId="7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/>
    <xf numFmtId="43" fontId="4" fillId="0" borderId="2" xfId="0" applyNumberFormat="1" applyFont="1" applyFill="1" applyBorder="1"/>
    <xf numFmtId="43" fontId="0" fillId="0" borderId="0" xfId="0" applyNumberFormat="1"/>
    <xf numFmtId="43" fontId="5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43" fontId="4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0" applyNumberFormat="1" applyFont="1" applyFill="1"/>
    <xf numFmtId="43" fontId="0" fillId="0" borderId="0" xfId="0" quotePrefix="1" applyNumberFormat="1" applyAlignment="1">
      <alignment horizontal="center"/>
    </xf>
    <xf numFmtId="0" fontId="0" fillId="2" borderId="0" xfId="0" applyFill="1"/>
    <xf numFmtId="43" fontId="0" fillId="2" borderId="0" xfId="0" applyNumberForma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43" fontId="0" fillId="4" borderId="0" xfId="0" applyNumberFormat="1" applyFill="1"/>
    <xf numFmtId="0" fontId="0" fillId="5" borderId="0" xfId="0" applyFill="1"/>
    <xf numFmtId="43" fontId="0" fillId="5" borderId="0" xfId="0" applyNumberFormat="1" applyFill="1"/>
    <xf numFmtId="0" fontId="0" fillId="0" borderId="0" xfId="0" applyAlignment="1">
      <alignment horizontal="center"/>
    </xf>
    <xf numFmtId="0" fontId="0" fillId="6" borderId="0" xfId="0" applyFill="1"/>
    <xf numFmtId="43" fontId="0" fillId="6" borderId="0" xfId="0" applyNumberFormat="1" applyFill="1"/>
    <xf numFmtId="0" fontId="0" fillId="7" borderId="0" xfId="0" applyFill="1"/>
    <xf numFmtId="43" fontId="0" fillId="7" borderId="0" xfId="0" applyNumberFormat="1" applyFill="1"/>
    <xf numFmtId="43" fontId="0" fillId="8" borderId="0" xfId="0" applyNumberFormat="1" applyFill="1"/>
    <xf numFmtId="0" fontId="0" fillId="8" borderId="0" xfId="0" applyFill="1"/>
    <xf numFmtId="0" fontId="0" fillId="0" borderId="0" xfId="0" applyFill="1"/>
    <xf numFmtId="43" fontId="0" fillId="0" borderId="0" xfId="0" applyNumberFormat="1" applyFill="1"/>
    <xf numFmtId="43" fontId="0" fillId="7" borderId="5" xfId="0" applyNumberFormat="1" applyFill="1" applyBorder="1"/>
    <xf numFmtId="43" fontId="0" fillId="0" borderId="6" xfId="0" applyNumberFormat="1" applyFill="1" applyBorder="1"/>
    <xf numFmtId="0" fontId="8" fillId="0" borderId="0" xfId="0" applyFont="1" applyProtection="1"/>
    <xf numFmtId="0" fontId="8" fillId="0" borderId="0" xfId="0" applyFont="1" applyProtection="1"/>
    <xf numFmtId="0" fontId="15" fillId="0" borderId="0" xfId="0" applyFont="1" applyAlignment="1" applyProtection="1">
      <alignment horizontal="left"/>
    </xf>
    <xf numFmtId="41" fontId="10" fillId="0" borderId="0" xfId="0" applyNumberFormat="1" applyFont="1" applyProtection="1"/>
    <xf numFmtId="0" fontId="15" fillId="0" borderId="0" xfId="0" applyFont="1" applyAlignment="1" applyProtection="1">
      <alignment horizontal="left"/>
    </xf>
    <xf numFmtId="43" fontId="8" fillId="0" borderId="0" xfId="0" applyNumberFormat="1" applyFont="1" applyProtection="1"/>
    <xf numFmtId="41" fontId="10" fillId="0" borderId="6" xfId="0" applyNumberFormat="1" applyFont="1" applyBorder="1" applyProtection="1"/>
    <xf numFmtId="0" fontId="10" fillId="0" borderId="0" xfId="0" applyFont="1" applyProtection="1"/>
    <xf numFmtId="41" fontId="8" fillId="0" borderId="0" xfId="0" applyNumberFormat="1" applyFont="1" applyProtection="1"/>
    <xf numFmtId="0" fontId="10" fillId="0" borderId="0" xfId="0" applyFont="1" applyProtection="1"/>
    <xf numFmtId="43" fontId="10" fillId="0" borderId="0" xfId="0" applyNumberFormat="1" applyFont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Protection="1"/>
    <xf numFmtId="0" fontId="18" fillId="0" borderId="0" xfId="0" applyFont="1" applyProtection="1"/>
    <xf numFmtId="0" fontId="8" fillId="0" borderId="0" xfId="0" applyFont="1" applyProtection="1"/>
    <xf numFmtId="0" fontId="8" fillId="9" borderId="0" xfId="0" applyFont="1" applyFill="1" applyProtection="1"/>
    <xf numFmtId="165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Protection="1"/>
    <xf numFmtId="44" fontId="13" fillId="0" borderId="6" xfId="0" applyNumberFormat="1" applyFont="1" applyFill="1" applyBorder="1" applyAlignment="1" applyProtection="1">
      <alignment horizontal="right"/>
    </xf>
    <xf numFmtId="44" fontId="13" fillId="0" borderId="0" xfId="0" applyNumberFormat="1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center"/>
    </xf>
    <xf numFmtId="166" fontId="8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166" fontId="8" fillId="0" borderId="5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Alignment="1" applyProtection="1">
      <alignment horizontal="left" indent="2"/>
    </xf>
    <xf numFmtId="166" fontId="14" fillId="0" borderId="0" xfId="0" applyNumberFormat="1" applyFont="1" applyFill="1" applyAlignment="1" applyProtection="1">
      <alignment horizontal="right"/>
    </xf>
    <xf numFmtId="166" fontId="8" fillId="0" borderId="4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Fill="1" applyAlignment="1" applyProtection="1">
      <alignment horizontal="right"/>
    </xf>
    <xf numFmtId="44" fontId="8" fillId="0" borderId="0" xfId="0" applyNumberFormat="1" applyFont="1" applyFill="1" applyAlignment="1" applyProtection="1">
      <alignment horizontal="right"/>
    </xf>
    <xf numFmtId="17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Protection="1"/>
    <xf numFmtId="17" fontId="13" fillId="0" borderId="3" xfId="0" applyNumberFormat="1" applyFont="1" applyFill="1" applyBorder="1" applyAlignment="1" applyProtection="1">
      <alignment horizontal="center"/>
    </xf>
    <xf numFmtId="0" fontId="11" fillId="0" borderId="0" xfId="0" applyFont="1" applyFill="1" applyProtection="1"/>
    <xf numFmtId="17" fontId="13" fillId="0" borderId="0" xfId="0" quotePrefix="1" applyNumberFormat="1" applyFont="1" applyFill="1" applyAlignment="1" applyProtection="1">
      <alignment horizontal="center"/>
    </xf>
    <xf numFmtId="17" fontId="13" fillId="0" borderId="0" xfId="0" applyNumberFormat="1" applyFont="1" applyFill="1" applyAlignment="1" applyProtection="1">
      <alignment horizontal="center"/>
    </xf>
    <xf numFmtId="14" fontId="11" fillId="0" borderId="0" xfId="0" applyNumberFormat="1" applyFont="1" applyFill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"/>
    </xf>
    <xf numFmtId="0" fontId="1" fillId="0" borderId="0" xfId="0" quotePrefix="1" applyFont="1"/>
    <xf numFmtId="43" fontId="1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43" fontId="1" fillId="0" borderId="7" xfId="0" applyNumberFormat="1" applyFont="1" applyBorder="1"/>
    <xf numFmtId="43" fontId="0" fillId="0" borderId="0" xfId="0" applyNumberFormat="1" applyFont="1"/>
    <xf numFmtId="44" fontId="1" fillId="0" borderId="8" xfId="0" applyNumberFormat="1" applyFont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0" fillId="0" borderId="0" xfId="0" applyFont="1" applyFill="1" applyBorder="1"/>
    <xf numFmtId="44" fontId="1" fillId="0" borderId="6" xfId="0" applyNumberFormat="1" applyFont="1" applyBorder="1"/>
    <xf numFmtId="43" fontId="0" fillId="0" borderId="0" xfId="0" applyNumberFormat="1" applyFont="1"/>
    <xf numFmtId="0" fontId="8" fillId="3" borderId="0" xfId="0" applyFont="1" applyFill="1" applyProtection="1"/>
    <xf numFmtId="164" fontId="10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/>
    <xf numFmtId="43" fontId="5" fillId="3" borderId="1" xfId="0" applyNumberFormat="1" applyFont="1" applyFill="1" applyBorder="1"/>
    <xf numFmtId="43" fontId="4" fillId="0" borderId="4" xfId="0" applyNumberFormat="1" applyFont="1" applyBorder="1"/>
    <xf numFmtId="43" fontId="5" fillId="0" borderId="1" xfId="0" applyNumberFormat="1" applyFont="1" applyFill="1" applyBorder="1"/>
    <xf numFmtId="0" fontId="1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263</xdr:row>
      <xdr:rowOff>0</xdr:rowOff>
    </xdr:from>
    <xdr:to>
      <xdr:col>3</xdr:col>
      <xdr:colOff>351603</xdr:colOff>
      <xdr:row>268</xdr:row>
      <xdr:rowOff>114167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20550"/>
          <a:ext cx="6580953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/>
      <sheetData sheetId="1"/>
      <sheetData sheetId="2"/>
      <sheetData sheetId="3"/>
      <sheetData sheetId="4">
        <row r="12">
          <cell r="C12">
            <v>201125741.739999</v>
          </cell>
        </row>
        <row r="19">
          <cell r="C19">
            <v>235002886.5</v>
          </cell>
        </row>
        <row r="20">
          <cell r="C20">
            <v>532346459.37</v>
          </cell>
        </row>
        <row r="21">
          <cell r="C21">
            <v>113800193.219999</v>
          </cell>
        </row>
        <row r="25">
          <cell r="C25">
            <v>125897437.02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pane xSplit="1" ySplit="1" topLeftCell="B23" activePane="bottomRight" state="frozen"/>
      <selection activeCell="L75" sqref="L75"/>
      <selection pane="topRight" activeCell="L75" sqref="L75"/>
      <selection pane="bottomLeft" activeCell="L75" sqref="L75"/>
      <selection pane="bottomRight" activeCell="C39" sqref="C39"/>
    </sheetView>
  </sheetViews>
  <sheetFormatPr defaultColWidth="9.109375" defaultRowHeight="13.2" x14ac:dyDescent="0.25"/>
  <cols>
    <col min="1" max="1" width="56" style="5" bestFit="1" customWidth="1"/>
    <col min="2" max="3" width="15.6640625" style="8" bestFit="1" customWidth="1"/>
    <col min="4" max="4" width="13.6640625" style="8" bestFit="1" customWidth="1"/>
    <col min="5" max="5" width="14.44140625" style="8" bestFit="1" customWidth="1"/>
    <col min="6" max="6" width="16.33203125" style="5" bestFit="1" customWidth="1"/>
    <col min="7" max="7" width="9.6640625" style="7" bestFit="1" customWidth="1"/>
    <col min="8" max="8" width="9.109375" style="5"/>
    <col min="9" max="9" width="15.5546875" style="5" bestFit="1" customWidth="1"/>
    <col min="10" max="10" width="15" style="5" bestFit="1" customWidth="1"/>
    <col min="11" max="16384" width="9.109375" style="5"/>
  </cols>
  <sheetData>
    <row r="1" spans="1:10" ht="30.75" x14ac:dyDescent="0.25">
      <c r="A1" s="1" t="s">
        <v>0</v>
      </c>
      <c r="B1" s="2" t="s">
        <v>471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J1" s="5" t="s">
        <v>475</v>
      </c>
    </row>
    <row r="3" spans="1:10" ht="12.75" x14ac:dyDescent="0.2">
      <c r="A3" s="5" t="s">
        <v>6</v>
      </c>
      <c r="B3" s="6">
        <f>'12ME Sept 16 SAP'!C13</f>
        <v>85246014.709999993</v>
      </c>
      <c r="C3" s="6"/>
      <c r="D3" s="6"/>
      <c r="E3" s="6"/>
    </row>
    <row r="4" spans="1:10" ht="12.75" x14ac:dyDescent="0.2">
      <c r="A4" s="5" t="s">
        <v>7</v>
      </c>
    </row>
    <row r="5" spans="1:10" ht="12.75" x14ac:dyDescent="0.2">
      <c r="A5" s="9" t="s">
        <v>8</v>
      </c>
      <c r="B5" s="10"/>
      <c r="C5" s="10"/>
      <c r="D5" s="10"/>
      <c r="E5" s="10"/>
      <c r="F5" s="121">
        <f>SUM(B3:D4)</f>
        <v>85246014.709999993</v>
      </c>
      <c r="G5" s="11" t="s">
        <v>9</v>
      </c>
    </row>
    <row r="6" spans="1:10" ht="12.75" x14ac:dyDescent="0.2">
      <c r="B6" s="12"/>
      <c r="C6" s="12"/>
      <c r="D6" s="12"/>
      <c r="E6" s="12"/>
      <c r="F6" s="13"/>
      <c r="G6" s="14"/>
    </row>
    <row r="7" spans="1:10" ht="12.75" x14ac:dyDescent="0.2">
      <c r="A7" s="5" t="s">
        <v>10</v>
      </c>
      <c r="B7" s="6">
        <f>'12ME Sept 16 SAP'!C161</f>
        <v>375700424.96000004</v>
      </c>
      <c r="C7" s="6"/>
      <c r="D7" s="6"/>
      <c r="E7" s="6"/>
      <c r="G7" s="14"/>
    </row>
    <row r="8" spans="1:10" ht="12.75" x14ac:dyDescent="0.2">
      <c r="A8" s="5" t="s">
        <v>11</v>
      </c>
      <c r="F8" s="8"/>
      <c r="G8" s="14"/>
    </row>
    <row r="9" spans="1:10" ht="12.75" x14ac:dyDescent="0.2">
      <c r="A9" s="5" t="s">
        <v>12</v>
      </c>
      <c r="C9" s="8">
        <f>-'12ME Sept 16 SAP'!B55</f>
        <v>46286</v>
      </c>
      <c r="F9" s="8"/>
      <c r="G9" s="14"/>
    </row>
    <row r="10" spans="1:10" ht="12.75" x14ac:dyDescent="0.2">
      <c r="A10" s="5" t="s">
        <v>13</v>
      </c>
      <c r="C10" s="8">
        <f>-'12ME Sept 16 SAP'!B56</f>
        <v>147291284.84999999</v>
      </c>
      <c r="F10" s="8"/>
      <c r="G10" s="14"/>
    </row>
    <row r="11" spans="1:10" ht="12.75" x14ac:dyDescent="0.2">
      <c r="A11" s="5" t="s">
        <v>14</v>
      </c>
      <c r="F11" s="8"/>
      <c r="G11" s="14"/>
    </row>
    <row r="12" spans="1:10" ht="12.75" x14ac:dyDescent="0.2">
      <c r="A12" s="5" t="s">
        <v>15</v>
      </c>
      <c r="F12" s="8"/>
      <c r="G12" s="14"/>
    </row>
    <row r="13" spans="1:10" ht="12.75" x14ac:dyDescent="0.2">
      <c r="A13" s="9" t="s">
        <v>16</v>
      </c>
      <c r="B13" s="10"/>
      <c r="C13" s="10"/>
      <c r="D13" s="10"/>
      <c r="E13" s="10"/>
      <c r="F13" s="123">
        <f>SUM(B7:D12)</f>
        <v>523037995.81000006</v>
      </c>
      <c r="G13" s="11" t="s">
        <v>17</v>
      </c>
      <c r="I13" s="5">
        <f>+F13+F19</f>
        <v>532346459.37000006</v>
      </c>
      <c r="J13" s="5">
        <f>+'[1]UIP Summary'!$C$20</f>
        <v>532346459.37</v>
      </c>
    </row>
    <row r="14" spans="1:10" ht="12.75" x14ac:dyDescent="0.2">
      <c r="F14" s="8"/>
      <c r="G14" s="14"/>
    </row>
    <row r="15" spans="1:10" ht="12.75" x14ac:dyDescent="0.2">
      <c r="A15" s="5" t="s">
        <v>18</v>
      </c>
      <c r="B15" s="8">
        <f>'12ME Sept 16 SAP'!C259</f>
        <v>11041130.310000001</v>
      </c>
      <c r="F15" s="8"/>
      <c r="G15" s="14"/>
    </row>
    <row r="16" spans="1:10" ht="12.75" x14ac:dyDescent="0.2">
      <c r="A16" s="5" t="s">
        <v>11</v>
      </c>
      <c r="F16" s="8"/>
      <c r="G16" s="14"/>
    </row>
    <row r="17" spans="1:7" ht="12.75" x14ac:dyDescent="0.2">
      <c r="A17" s="5" t="s">
        <v>19</v>
      </c>
      <c r="D17" s="8">
        <f>-'557'!C63</f>
        <v>-368615.64</v>
      </c>
      <c r="F17" s="8"/>
      <c r="G17" s="14"/>
    </row>
    <row r="18" spans="1:7" ht="12.75" x14ac:dyDescent="0.2">
      <c r="A18" s="5" t="s">
        <v>20</v>
      </c>
      <c r="D18" s="8">
        <f>-'557'!D63</f>
        <v>-1364051.1099999999</v>
      </c>
      <c r="F18" s="8"/>
      <c r="G18" s="14"/>
    </row>
    <row r="19" spans="1:7" ht="12.75" x14ac:dyDescent="0.2">
      <c r="A19" s="9" t="s">
        <v>21</v>
      </c>
      <c r="B19" s="10"/>
      <c r="C19" s="10"/>
      <c r="D19" s="10"/>
      <c r="E19" s="10"/>
      <c r="F19" s="123">
        <f>SUM(B15:D18)</f>
        <v>9308463.5600000005</v>
      </c>
      <c r="G19" s="11" t="s">
        <v>22</v>
      </c>
    </row>
    <row r="20" spans="1:7" ht="12.75" x14ac:dyDescent="0.2">
      <c r="F20" s="8"/>
      <c r="G20" s="14"/>
    </row>
    <row r="21" spans="1:7" ht="12.75" x14ac:dyDescent="0.2">
      <c r="A21" s="5" t="s">
        <v>23</v>
      </c>
      <c r="D21" s="8">
        <f>-D18</f>
        <v>1364051.1099999999</v>
      </c>
      <c r="F21" s="8"/>
      <c r="G21" s="14"/>
    </row>
    <row r="22" spans="1:7" ht="12.75" x14ac:dyDescent="0.2">
      <c r="A22" s="5" t="s">
        <v>24</v>
      </c>
      <c r="D22" s="8">
        <f>-D49</f>
        <v>6304989.3199999994</v>
      </c>
      <c r="F22" s="8"/>
      <c r="G22" s="14"/>
    </row>
    <row r="23" spans="1:7" ht="12.75" x14ac:dyDescent="0.2">
      <c r="A23" s="9" t="s">
        <v>25</v>
      </c>
      <c r="B23" s="10"/>
      <c r="C23" s="10"/>
      <c r="D23" s="10"/>
      <c r="E23" s="10"/>
      <c r="F23" s="123">
        <f>SUM(D21:D22)</f>
        <v>7669040.4299999997</v>
      </c>
      <c r="G23" s="11" t="s">
        <v>26</v>
      </c>
    </row>
    <row r="24" spans="1:7" ht="12.75" x14ac:dyDescent="0.2">
      <c r="A24" s="15"/>
      <c r="F24" s="8"/>
      <c r="G24" s="14"/>
    </row>
    <row r="25" spans="1:7" ht="12.75" x14ac:dyDescent="0.2">
      <c r="A25" s="9" t="s">
        <v>27</v>
      </c>
      <c r="E25" s="8">
        <f>'Montana Tax 40810005'!B7</f>
        <v>1540793.07</v>
      </c>
      <c r="F25" s="26">
        <f>SUM(E25:E25)</f>
        <v>1540793.07</v>
      </c>
      <c r="G25" s="14" t="s">
        <v>28</v>
      </c>
    </row>
    <row r="26" spans="1:7" ht="12.75" x14ac:dyDescent="0.2">
      <c r="A26" s="15"/>
      <c r="B26" s="16"/>
      <c r="C26" s="16"/>
      <c r="D26" s="16"/>
      <c r="E26" s="16"/>
      <c r="F26" s="8"/>
      <c r="G26" s="14"/>
    </row>
    <row r="27" spans="1:7" ht="12.75" x14ac:dyDescent="0.2">
      <c r="A27" s="5" t="s">
        <v>29</v>
      </c>
      <c r="D27" s="17">
        <f>-D17</f>
        <v>368615.64</v>
      </c>
      <c r="E27" s="17"/>
      <c r="F27" s="8"/>
      <c r="G27" s="14"/>
    </row>
    <row r="28" spans="1:7" ht="12.75" x14ac:dyDescent="0.2">
      <c r="A28" s="5" t="s">
        <v>30</v>
      </c>
      <c r="D28" s="17">
        <f>-D48</f>
        <v>1707720.6600000001</v>
      </c>
      <c r="E28" s="17"/>
      <c r="F28" s="8"/>
      <c r="G28" s="14"/>
    </row>
    <row r="29" spans="1:7" ht="12.75" x14ac:dyDescent="0.2">
      <c r="A29" s="9" t="s">
        <v>31</v>
      </c>
      <c r="B29" s="10"/>
      <c r="C29" s="10"/>
      <c r="D29" s="10"/>
      <c r="E29" s="10"/>
      <c r="F29" s="123">
        <f>SUM(D27:D28)</f>
        <v>2076336.3000000003</v>
      </c>
      <c r="G29" s="11" t="s">
        <v>32</v>
      </c>
    </row>
    <row r="30" spans="1:7" ht="12.75" x14ac:dyDescent="0.2">
      <c r="A30" s="15"/>
      <c r="F30" s="8"/>
      <c r="G30" s="14"/>
    </row>
    <row r="31" spans="1:7" ht="12.75" x14ac:dyDescent="0.2">
      <c r="A31" s="15"/>
      <c r="F31" s="8"/>
      <c r="G31" s="14"/>
    </row>
    <row r="32" spans="1:7" ht="12.75" x14ac:dyDescent="0.2">
      <c r="A32" s="5" t="s">
        <v>33</v>
      </c>
      <c r="B32" s="8">
        <f>'12ME Sept 16 SAP'!C54</f>
        <v>149756871.78999999</v>
      </c>
      <c r="F32" s="8"/>
      <c r="G32" s="14"/>
    </row>
    <row r="33" spans="1:10" ht="12.75" x14ac:dyDescent="0.2">
      <c r="A33" s="18" t="s">
        <v>11</v>
      </c>
      <c r="F33" s="8"/>
      <c r="G33" s="14"/>
    </row>
    <row r="34" spans="1:10" ht="12.75" x14ac:dyDescent="0.2">
      <c r="A34" s="18" t="s">
        <v>34</v>
      </c>
      <c r="F34" s="8"/>
      <c r="G34" s="14"/>
    </row>
    <row r="35" spans="1:10" ht="12.75" x14ac:dyDescent="0.2">
      <c r="A35" s="18" t="s">
        <v>35</v>
      </c>
      <c r="F35" s="8"/>
      <c r="G35" s="14"/>
    </row>
    <row r="36" spans="1:10" ht="12.75" x14ac:dyDescent="0.2">
      <c r="A36" s="9" t="s">
        <v>36</v>
      </c>
      <c r="B36" s="10"/>
      <c r="C36" s="10"/>
      <c r="D36" s="10"/>
      <c r="E36" s="10"/>
      <c r="F36" s="123">
        <f>SUM(B32:D35)</f>
        <v>149756871.78999999</v>
      </c>
      <c r="G36" s="11" t="s">
        <v>37</v>
      </c>
      <c r="I36" s="5">
        <f>+F5+F36</f>
        <v>235002886.5</v>
      </c>
      <c r="J36" s="5">
        <f>+'[1]UIP Summary'!$C$19</f>
        <v>235002886.5</v>
      </c>
    </row>
    <row r="37" spans="1:10" ht="12.75" x14ac:dyDescent="0.2">
      <c r="A37" s="15"/>
      <c r="F37" s="8"/>
      <c r="G37" s="14"/>
    </row>
    <row r="38" spans="1:10" ht="12.75" x14ac:dyDescent="0.2">
      <c r="A38" s="5" t="s">
        <v>38</v>
      </c>
      <c r="B38" s="8">
        <f>'12ME Sept 16 SAP'!C231</f>
        <v>113800193.22</v>
      </c>
      <c r="F38" s="8"/>
      <c r="G38" s="14"/>
    </row>
    <row r="39" spans="1:10" ht="12.75" x14ac:dyDescent="0.2">
      <c r="A39" s="5" t="s">
        <v>11</v>
      </c>
      <c r="F39" s="8"/>
      <c r="G39" s="14"/>
    </row>
    <row r="40" spans="1:10" ht="12.75" x14ac:dyDescent="0.2">
      <c r="A40" s="18" t="s">
        <v>39</v>
      </c>
      <c r="F40" s="8"/>
      <c r="G40" s="14"/>
    </row>
    <row r="41" spans="1:10" ht="12.75" x14ac:dyDescent="0.2">
      <c r="A41" s="19" t="s">
        <v>40</v>
      </c>
      <c r="F41" s="8"/>
      <c r="G41" s="14"/>
    </row>
    <row r="42" spans="1:10" ht="12.75" x14ac:dyDescent="0.2">
      <c r="A42" s="20" t="s">
        <v>41</v>
      </c>
      <c r="B42" s="10"/>
      <c r="C42" s="10"/>
      <c r="D42" s="10"/>
      <c r="E42" s="10"/>
      <c r="F42" s="123">
        <f>SUM(B38:D41)</f>
        <v>113800193.22</v>
      </c>
      <c r="G42" s="11" t="s">
        <v>42</v>
      </c>
      <c r="I42" s="5">
        <f>+F42</f>
        <v>113800193.22</v>
      </c>
      <c r="J42" s="5">
        <f>+'[1]UIP Summary'!$C$21</f>
        <v>113800193.219999</v>
      </c>
    </row>
    <row r="43" spans="1:10" ht="12.75" x14ac:dyDescent="0.2">
      <c r="A43" s="21"/>
      <c r="F43" s="16"/>
      <c r="G43" s="14"/>
    </row>
    <row r="44" spans="1:10" ht="12.75" x14ac:dyDescent="0.2">
      <c r="A44" s="22" t="s">
        <v>43</v>
      </c>
      <c r="B44" s="23">
        <f>'Trans Rev 45610005'!B8</f>
        <v>-8228548.5899999999</v>
      </c>
      <c r="F44" s="26">
        <f>SUM(B44:D44)</f>
        <v>-8228548.5899999999</v>
      </c>
      <c r="G44" s="14" t="s">
        <v>44</v>
      </c>
    </row>
    <row r="45" spans="1:10" ht="12.75" x14ac:dyDescent="0.2">
      <c r="A45" s="21"/>
      <c r="F45" s="8"/>
      <c r="G45" s="14"/>
    </row>
    <row r="46" spans="1:10" ht="12.75" x14ac:dyDescent="0.2">
      <c r="A46" s="13" t="s">
        <v>45</v>
      </c>
      <c r="B46" s="23">
        <f>'O&amp;M 9-2016'!B79</f>
        <v>133910147</v>
      </c>
      <c r="F46" s="8"/>
      <c r="G46" s="14"/>
    </row>
    <row r="47" spans="1:10" ht="12.75" x14ac:dyDescent="0.2">
      <c r="A47" s="19" t="s">
        <v>11</v>
      </c>
      <c r="F47" s="8"/>
      <c r="G47" s="14"/>
    </row>
    <row r="48" spans="1:10" ht="12.75" x14ac:dyDescent="0.2">
      <c r="A48" s="13" t="s">
        <v>19</v>
      </c>
      <c r="D48" s="8">
        <f>-'O&amp;M 9-2016'!C79</f>
        <v>-1707720.6600000001</v>
      </c>
      <c r="F48" s="8"/>
      <c r="G48" s="14"/>
    </row>
    <row r="49" spans="1:10" ht="12.75" x14ac:dyDescent="0.2">
      <c r="A49" s="13" t="s">
        <v>20</v>
      </c>
      <c r="D49" s="8">
        <f>-'O&amp;M 9-2016'!D79</f>
        <v>-6304989.3199999994</v>
      </c>
      <c r="F49" s="8"/>
      <c r="G49" s="14"/>
    </row>
    <row r="50" spans="1:10" ht="12.75" x14ac:dyDescent="0.2">
      <c r="A50" s="22" t="s">
        <v>46</v>
      </c>
      <c r="B50" s="10"/>
      <c r="C50" s="10"/>
      <c r="D50" s="10"/>
      <c r="E50" s="10"/>
      <c r="F50" s="123">
        <f>SUM(B46:D49)</f>
        <v>125897437.02000001</v>
      </c>
      <c r="G50" s="11" t="s">
        <v>47</v>
      </c>
      <c r="I50" s="5">
        <f>+F50</f>
        <v>125897437.02000001</v>
      </c>
      <c r="J50" s="5">
        <f>+'[1]UIP Summary'!$C$25</f>
        <v>125897437.02</v>
      </c>
    </row>
    <row r="51" spans="1:10" ht="12.75" x14ac:dyDescent="0.2">
      <c r="A51" s="21"/>
      <c r="B51" s="24"/>
      <c r="C51" s="24"/>
      <c r="D51" s="24"/>
      <c r="E51" s="24"/>
      <c r="F51" s="8"/>
      <c r="G51" s="14"/>
    </row>
    <row r="52" spans="1:10" ht="12.75" x14ac:dyDescent="0.2">
      <c r="A52" s="13" t="s">
        <v>48</v>
      </c>
      <c r="B52" s="12">
        <f>'12ME Sept 16 SAP'!C213</f>
        <v>-53788170.890000015</v>
      </c>
      <c r="C52" s="12"/>
      <c r="D52" s="12"/>
      <c r="E52" s="12"/>
      <c r="F52" s="8"/>
      <c r="G52" s="14"/>
    </row>
    <row r="53" spans="1:10" ht="12.75" x14ac:dyDescent="0.2">
      <c r="A53" s="19" t="s">
        <v>11</v>
      </c>
      <c r="B53" s="24"/>
      <c r="C53" s="24"/>
      <c r="D53" s="24"/>
      <c r="E53" s="24"/>
      <c r="F53" s="8"/>
      <c r="G53" s="14"/>
    </row>
    <row r="54" spans="1:10" ht="12.75" x14ac:dyDescent="0.2">
      <c r="A54" s="25" t="s">
        <v>49</v>
      </c>
      <c r="C54" s="12">
        <f>-C9</f>
        <v>-46286</v>
      </c>
      <c r="F54" s="8"/>
      <c r="G54" s="14"/>
    </row>
    <row r="55" spans="1:10" ht="12.75" x14ac:dyDescent="0.2">
      <c r="A55" s="25" t="s">
        <v>50</v>
      </c>
      <c r="C55" s="12">
        <f>-C10</f>
        <v>-147291284.84999999</v>
      </c>
      <c r="F55" s="8"/>
      <c r="G55" s="14"/>
    </row>
    <row r="56" spans="1:10" ht="12.75" x14ac:dyDescent="0.2">
      <c r="A56" s="20" t="s">
        <v>51</v>
      </c>
      <c r="B56" s="10"/>
      <c r="C56" s="10"/>
      <c r="D56" s="10"/>
      <c r="E56" s="10"/>
      <c r="F56" s="123">
        <f>SUM(B52:D55)</f>
        <v>-201125741.74000001</v>
      </c>
      <c r="G56" s="11" t="s">
        <v>52</v>
      </c>
      <c r="I56" s="5">
        <f>+F56</f>
        <v>-201125741.74000001</v>
      </c>
      <c r="J56" s="5">
        <f>+'[1]UIP Summary'!$C$12</f>
        <v>201125741.739999</v>
      </c>
    </row>
    <row r="57" spans="1:10" ht="12.75" x14ac:dyDescent="0.2">
      <c r="A57" s="21"/>
      <c r="F57" s="8"/>
      <c r="G57" s="14"/>
    </row>
    <row r="58" spans="1:10" ht="12.75" x14ac:dyDescent="0.2">
      <c r="A58" s="20" t="s">
        <v>53</v>
      </c>
      <c r="B58" s="8">
        <f>+'12ME Sept 16 SAP'!C261</f>
        <v>18023677.969999999</v>
      </c>
      <c r="F58" s="26">
        <f>SUM(B58:D58)</f>
        <v>18023677.969999999</v>
      </c>
      <c r="G58" s="14" t="s">
        <v>54</v>
      </c>
    </row>
    <row r="59" spans="1:10" ht="12.75" x14ac:dyDescent="0.2">
      <c r="A59" s="21"/>
      <c r="F59" s="8"/>
      <c r="G59" s="14"/>
    </row>
    <row r="60" spans="1:10" ht="12.75" x14ac:dyDescent="0.2">
      <c r="A60" s="22" t="s">
        <v>55</v>
      </c>
      <c r="B60" s="23">
        <f>'500KV 12ME 9-2016'!B46</f>
        <v>662134.87</v>
      </c>
      <c r="C60" s="26"/>
      <c r="F60" s="26">
        <f>SUM(B60:D60)</f>
        <v>662134.87</v>
      </c>
      <c r="G60" s="14" t="s">
        <v>56</v>
      </c>
    </row>
    <row r="61" spans="1:10" ht="12.75" x14ac:dyDescent="0.2">
      <c r="F61" s="8"/>
      <c r="G61" s="14"/>
    </row>
    <row r="62" spans="1:10" ht="12.75" x14ac:dyDescent="0.2">
      <c r="F62" s="8"/>
      <c r="G62" s="14"/>
    </row>
    <row r="64" spans="1:10" ht="13.5" thickBot="1" x14ac:dyDescent="0.25">
      <c r="A64" s="20" t="s">
        <v>57</v>
      </c>
      <c r="B64" s="27">
        <f t="shared" ref="B64:F64" si="0">SUM(B2:B63)</f>
        <v>826123875.35000002</v>
      </c>
      <c r="C64" s="27">
        <f t="shared" si="0"/>
        <v>0</v>
      </c>
      <c r="D64" s="27">
        <f t="shared" si="0"/>
        <v>0</v>
      </c>
      <c r="E64" s="27">
        <f t="shared" si="0"/>
        <v>1540793.07</v>
      </c>
      <c r="F64" s="27">
        <f t="shared" si="0"/>
        <v>827664668.41999996</v>
      </c>
    </row>
    <row r="65" spans="1:6" ht="13.5" thickTop="1" x14ac:dyDescent="0.2">
      <c r="A65" s="20" t="s">
        <v>476</v>
      </c>
      <c r="F65" s="8">
        <f>+F23+F25+F29</f>
        <v>11286169.800000001</v>
      </c>
    </row>
    <row r="66" spans="1:6" ht="12.75" x14ac:dyDescent="0.2">
      <c r="A66" s="5" t="s">
        <v>477</v>
      </c>
      <c r="F66" s="122">
        <f>+F64-F65</f>
        <v>816378498.62</v>
      </c>
    </row>
    <row r="70" spans="1:6" ht="12.75" x14ac:dyDescent="0.2">
      <c r="A70" s="29" t="s">
        <v>58</v>
      </c>
    </row>
    <row r="71" spans="1:6" ht="12.75" x14ac:dyDescent="0.2">
      <c r="A71" s="30" t="s">
        <v>59</v>
      </c>
    </row>
    <row r="72" spans="1:6" x14ac:dyDescent="0.25">
      <c r="A72" s="31" t="s">
        <v>46</v>
      </c>
      <c r="B72" s="8">
        <f>-B46</f>
        <v>-133910147</v>
      </c>
    </row>
    <row r="73" spans="1:6" x14ac:dyDescent="0.25">
      <c r="A73" s="32" t="s">
        <v>60</v>
      </c>
      <c r="B73" s="8">
        <f>-B60</f>
        <v>-662134.87</v>
      </c>
    </row>
    <row r="74" spans="1:6" x14ac:dyDescent="0.25">
      <c r="A74" s="32" t="s">
        <v>43</v>
      </c>
      <c r="B74" s="8">
        <f>-B44</f>
        <v>8228548.5899999999</v>
      </c>
    </row>
    <row r="75" spans="1:6" x14ac:dyDescent="0.25">
      <c r="A75" s="33" t="s">
        <v>61</v>
      </c>
      <c r="B75" s="10">
        <f>SUM(B64:B74)</f>
        <v>699780142.07000005</v>
      </c>
    </row>
    <row r="76" spans="1:6" x14ac:dyDescent="0.25">
      <c r="A76" s="34" t="s">
        <v>62</v>
      </c>
      <c r="B76" s="8">
        <f>'12ME Sept 16 SAP'!B262-'TY Pwr Cost'!B75</f>
        <v>0</v>
      </c>
    </row>
  </sheetData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3"/>
  <sheetViews>
    <sheetView topLeftCell="A115" zoomScaleNormal="100" workbookViewId="0">
      <selection activeCell="C161" sqref="C161"/>
    </sheetView>
  </sheetViews>
  <sheetFormatPr defaultRowHeight="14.4" x14ac:dyDescent="0.3"/>
  <cols>
    <col min="1" max="1" width="60.88671875" customWidth="1"/>
    <col min="2" max="4" width="16.33203125" customWidth="1"/>
    <col min="5" max="5" width="57.33203125" bestFit="1" customWidth="1"/>
    <col min="6" max="6" width="16" bestFit="1" customWidth="1"/>
  </cols>
  <sheetData>
    <row r="1" spans="1:4" ht="15" x14ac:dyDescent="0.25">
      <c r="A1" s="37" t="s">
        <v>343</v>
      </c>
    </row>
    <row r="2" spans="1:4" ht="15" x14ac:dyDescent="0.25">
      <c r="A2" s="37" t="s">
        <v>461</v>
      </c>
    </row>
    <row r="3" spans="1:4" ht="15" x14ac:dyDescent="0.25">
      <c r="A3" s="35" t="s">
        <v>447</v>
      </c>
    </row>
    <row r="4" spans="1:4" ht="15" x14ac:dyDescent="0.25">
      <c r="B4" s="35" t="s">
        <v>96</v>
      </c>
      <c r="C4" s="35"/>
      <c r="D4" s="35"/>
    </row>
    <row r="5" spans="1:4" ht="15" x14ac:dyDescent="0.25">
      <c r="A5" s="39" t="s">
        <v>97</v>
      </c>
      <c r="B5" s="40">
        <v>1510529.74</v>
      </c>
      <c r="C5" s="28"/>
      <c r="D5" s="28"/>
    </row>
    <row r="6" spans="1:4" ht="15" x14ac:dyDescent="0.25">
      <c r="A6" s="39" t="s">
        <v>102</v>
      </c>
      <c r="B6" s="40">
        <v>4604878.13</v>
      </c>
      <c r="C6" s="28"/>
      <c r="D6" s="28"/>
    </row>
    <row r="7" spans="1:4" ht="15" x14ac:dyDescent="0.25">
      <c r="A7" s="39" t="s">
        <v>98</v>
      </c>
      <c r="B7" s="40">
        <v>29100380.670000002</v>
      </c>
      <c r="C7" s="28"/>
      <c r="D7" s="28"/>
    </row>
    <row r="8" spans="1:4" ht="15" x14ac:dyDescent="0.25">
      <c r="A8" s="39" t="s">
        <v>99</v>
      </c>
      <c r="B8" s="40">
        <v>6197030.8300000001</v>
      </c>
      <c r="C8" s="28"/>
      <c r="D8" s="28"/>
    </row>
    <row r="9" spans="1:4" ht="15" x14ac:dyDescent="0.25">
      <c r="A9" s="39" t="s">
        <v>100</v>
      </c>
      <c r="B9" s="40">
        <v>500000.04</v>
      </c>
    </row>
    <row r="10" spans="1:4" ht="15" x14ac:dyDescent="0.25">
      <c r="A10" s="39" t="s">
        <v>101</v>
      </c>
      <c r="B10" s="40">
        <v>0</v>
      </c>
      <c r="C10" s="28"/>
      <c r="D10" s="28"/>
    </row>
    <row r="11" spans="1:4" ht="15" x14ac:dyDescent="0.25">
      <c r="A11" s="39" t="s">
        <v>103</v>
      </c>
      <c r="B11" s="40">
        <v>207463.16</v>
      </c>
      <c r="C11" s="28"/>
      <c r="D11" s="28"/>
    </row>
    <row r="12" spans="1:4" ht="15" x14ac:dyDescent="0.25">
      <c r="A12" s="39" t="s">
        <v>104</v>
      </c>
      <c r="B12" s="40">
        <v>36898313.810000002</v>
      </c>
      <c r="C12" s="28"/>
      <c r="D12" s="28"/>
    </row>
    <row r="13" spans="1:4" ht="15" x14ac:dyDescent="0.25">
      <c r="A13" s="39" t="s">
        <v>105</v>
      </c>
      <c r="B13" s="40">
        <v>6227418.3300000001</v>
      </c>
      <c r="C13" s="28">
        <f>SUM(B5:B13)</f>
        <v>85246014.709999993</v>
      </c>
      <c r="D13" s="38" t="s">
        <v>344</v>
      </c>
    </row>
    <row r="14" spans="1:4" ht="15" x14ac:dyDescent="0.25">
      <c r="A14" s="45" t="s">
        <v>143</v>
      </c>
      <c r="B14" s="46">
        <v>-537626.16</v>
      </c>
      <c r="C14" s="28"/>
      <c r="D14" s="28"/>
    </row>
    <row r="15" spans="1:4" ht="15" x14ac:dyDescent="0.25">
      <c r="A15" s="45" t="s">
        <v>144</v>
      </c>
      <c r="B15" s="46">
        <v>-392169.72</v>
      </c>
      <c r="C15" s="28"/>
      <c r="D15" s="28"/>
    </row>
    <row r="16" spans="1:4" ht="15" x14ac:dyDescent="0.25">
      <c r="A16" s="45" t="s">
        <v>145</v>
      </c>
      <c r="B16" s="46">
        <v>1240552.76</v>
      </c>
      <c r="C16" s="28"/>
      <c r="D16" s="28"/>
    </row>
    <row r="17" spans="1:4" ht="15" x14ac:dyDescent="0.25">
      <c r="A17" s="45" t="s">
        <v>450</v>
      </c>
      <c r="B17" s="46">
        <v>-30323.05</v>
      </c>
      <c r="C17" s="28"/>
      <c r="D17" s="28"/>
    </row>
    <row r="18" spans="1:4" ht="15" x14ac:dyDescent="0.25">
      <c r="A18" s="45" t="s">
        <v>136</v>
      </c>
      <c r="B18" s="46">
        <v>52870.2</v>
      </c>
      <c r="C18" s="28"/>
      <c r="D18" s="28"/>
    </row>
    <row r="19" spans="1:4" ht="15" x14ac:dyDescent="0.25">
      <c r="A19" s="45" t="s">
        <v>137</v>
      </c>
      <c r="B19" s="46">
        <v>81705.73</v>
      </c>
      <c r="C19" s="28"/>
      <c r="D19" s="28"/>
    </row>
    <row r="20" spans="1:4" ht="15" x14ac:dyDescent="0.25">
      <c r="A20" s="45" t="s">
        <v>126</v>
      </c>
      <c r="B20" s="46">
        <v>1323655.5</v>
      </c>
      <c r="C20" s="28"/>
      <c r="D20" s="28"/>
    </row>
    <row r="21" spans="1:4" ht="15" x14ac:dyDescent="0.25">
      <c r="A21" s="45" t="s">
        <v>116</v>
      </c>
      <c r="B21" s="46">
        <v>1097583.92</v>
      </c>
      <c r="C21" s="28"/>
      <c r="D21" s="28"/>
    </row>
    <row r="22" spans="1:4" ht="15" x14ac:dyDescent="0.25">
      <c r="A22" s="45" t="s">
        <v>106</v>
      </c>
      <c r="B22" s="46">
        <v>302167.81</v>
      </c>
      <c r="C22" s="28"/>
      <c r="D22" s="28"/>
    </row>
    <row r="23" spans="1:4" ht="15" x14ac:dyDescent="0.25">
      <c r="A23" s="45" t="s">
        <v>138</v>
      </c>
      <c r="B23" s="46">
        <v>494.5</v>
      </c>
      <c r="C23" s="28"/>
      <c r="D23" s="28"/>
    </row>
    <row r="24" spans="1:4" ht="15" x14ac:dyDescent="0.25">
      <c r="A24" s="45" t="s">
        <v>127</v>
      </c>
      <c r="B24" s="46">
        <v>955674.74</v>
      </c>
      <c r="C24" s="28"/>
      <c r="D24" s="28"/>
    </row>
    <row r="25" spans="1:4" ht="15" x14ac:dyDescent="0.25">
      <c r="A25" s="45" t="s">
        <v>117</v>
      </c>
      <c r="B25" s="46">
        <v>926436.01</v>
      </c>
      <c r="C25" s="28"/>
      <c r="D25" s="28"/>
    </row>
    <row r="26" spans="1:4" ht="15" x14ac:dyDescent="0.25">
      <c r="A26" s="45" t="s">
        <v>107</v>
      </c>
      <c r="B26" s="46">
        <v>314389.78999999998</v>
      </c>
      <c r="C26" s="28"/>
      <c r="D26" s="28"/>
    </row>
    <row r="27" spans="1:4" ht="15" x14ac:dyDescent="0.25">
      <c r="A27" s="45" t="s">
        <v>139</v>
      </c>
      <c r="B27" s="46">
        <v>184348.5</v>
      </c>
      <c r="C27" s="28"/>
      <c r="D27" s="28"/>
    </row>
    <row r="28" spans="1:4" ht="15" x14ac:dyDescent="0.25">
      <c r="A28" s="45" t="s">
        <v>128</v>
      </c>
      <c r="B28" s="46">
        <v>2998551.31</v>
      </c>
      <c r="C28" s="28"/>
      <c r="D28" s="28"/>
    </row>
    <row r="29" spans="1:4" ht="15" x14ac:dyDescent="0.25">
      <c r="A29" s="45" t="s">
        <v>118</v>
      </c>
      <c r="B29" s="46">
        <v>2411349.4</v>
      </c>
      <c r="C29" s="28"/>
      <c r="D29" s="28"/>
    </row>
    <row r="30" spans="1:4" ht="15" x14ac:dyDescent="0.25">
      <c r="A30" s="45" t="s">
        <v>108</v>
      </c>
      <c r="B30" s="46">
        <v>655138.02</v>
      </c>
      <c r="C30" s="28"/>
      <c r="D30" s="28"/>
    </row>
    <row r="31" spans="1:4" ht="15" x14ac:dyDescent="0.25">
      <c r="A31" s="45" t="s">
        <v>119</v>
      </c>
      <c r="B31" s="46">
        <v>1554239.28</v>
      </c>
      <c r="C31" s="28"/>
      <c r="D31" s="28"/>
    </row>
    <row r="32" spans="1:4" ht="15" x14ac:dyDescent="0.25">
      <c r="A32" s="45" t="s">
        <v>140</v>
      </c>
      <c r="B32" s="46">
        <v>5443.2</v>
      </c>
      <c r="C32" s="28"/>
      <c r="D32" s="28"/>
    </row>
    <row r="33" spans="1:4" ht="15" x14ac:dyDescent="0.25">
      <c r="A33" s="45" t="s">
        <v>129</v>
      </c>
      <c r="B33" s="46">
        <v>4289044.63</v>
      </c>
      <c r="C33" s="28"/>
      <c r="D33" s="28"/>
    </row>
    <row r="34" spans="1:4" ht="15" x14ac:dyDescent="0.25">
      <c r="A34" s="45" t="s">
        <v>109</v>
      </c>
      <c r="B34" s="46">
        <v>729971.43</v>
      </c>
      <c r="C34" s="28"/>
      <c r="D34" s="28"/>
    </row>
    <row r="35" spans="1:4" ht="15" x14ac:dyDescent="0.25">
      <c r="A35" s="45" t="s">
        <v>120</v>
      </c>
      <c r="B35" s="46">
        <v>2003470.28</v>
      </c>
      <c r="C35" s="28"/>
      <c r="D35" s="28"/>
    </row>
    <row r="36" spans="1:4" ht="15" x14ac:dyDescent="0.25">
      <c r="A36" s="45" t="s">
        <v>130</v>
      </c>
      <c r="B36" s="46">
        <v>2968169.13</v>
      </c>
      <c r="C36" s="28"/>
      <c r="D36" s="28"/>
    </row>
    <row r="37" spans="1:4" ht="15" x14ac:dyDescent="0.25">
      <c r="A37" s="45" t="s">
        <v>141</v>
      </c>
      <c r="B37" s="46">
        <v>78671.86</v>
      </c>
      <c r="C37" s="28"/>
      <c r="D37" s="28"/>
    </row>
    <row r="38" spans="1:4" ht="15" x14ac:dyDescent="0.25">
      <c r="A38" s="45" t="s">
        <v>110</v>
      </c>
      <c r="B38" s="46">
        <v>505234.12</v>
      </c>
      <c r="C38" s="28"/>
      <c r="D38" s="28"/>
    </row>
    <row r="39" spans="1:4" ht="15" x14ac:dyDescent="0.25">
      <c r="A39" s="45" t="s">
        <v>131</v>
      </c>
      <c r="B39" s="46">
        <v>8746043.7300000004</v>
      </c>
      <c r="C39" s="28"/>
      <c r="D39" s="28"/>
    </row>
    <row r="40" spans="1:4" ht="15" x14ac:dyDescent="0.25">
      <c r="A40" s="45" t="s">
        <v>111</v>
      </c>
      <c r="B40" s="46">
        <v>1866786.08</v>
      </c>
      <c r="C40" s="28"/>
      <c r="D40" s="28"/>
    </row>
    <row r="41" spans="1:4" ht="15" x14ac:dyDescent="0.25">
      <c r="A41" s="45" t="s">
        <v>121</v>
      </c>
      <c r="B41" s="46">
        <v>3328650.73</v>
      </c>
      <c r="C41" s="28"/>
      <c r="D41" s="28"/>
    </row>
    <row r="42" spans="1:4" ht="15" x14ac:dyDescent="0.25">
      <c r="A42" s="45" t="s">
        <v>132</v>
      </c>
      <c r="B42" s="46">
        <v>18758277.140000001</v>
      </c>
      <c r="C42" s="28"/>
      <c r="D42" s="28"/>
    </row>
    <row r="43" spans="1:4" ht="15" x14ac:dyDescent="0.25">
      <c r="A43" s="45" t="s">
        <v>112</v>
      </c>
      <c r="B43" s="46">
        <v>4806453.12</v>
      </c>
      <c r="C43" s="28"/>
      <c r="D43" s="28"/>
    </row>
    <row r="44" spans="1:4" ht="15" x14ac:dyDescent="0.25">
      <c r="A44" s="45" t="s">
        <v>122</v>
      </c>
      <c r="B44" s="46">
        <v>8459261.5899999999</v>
      </c>
      <c r="C44" s="28"/>
      <c r="D44" s="28"/>
    </row>
    <row r="45" spans="1:4" ht="15" x14ac:dyDescent="0.25">
      <c r="A45" s="45" t="s">
        <v>133</v>
      </c>
      <c r="B45" s="46">
        <v>8228414.8099999996</v>
      </c>
      <c r="C45" s="28"/>
      <c r="D45" s="28"/>
    </row>
    <row r="46" spans="1:4" ht="15" x14ac:dyDescent="0.25">
      <c r="A46" s="45" t="s">
        <v>113</v>
      </c>
      <c r="B46" s="46">
        <v>2292127.5299999998</v>
      </c>
      <c r="C46" s="28"/>
      <c r="D46" s="28"/>
    </row>
    <row r="47" spans="1:4" ht="15" x14ac:dyDescent="0.25">
      <c r="A47" s="45" t="s">
        <v>123</v>
      </c>
      <c r="B47" s="46">
        <v>3973904.87</v>
      </c>
      <c r="C47" s="28"/>
      <c r="D47" s="28"/>
    </row>
    <row r="48" spans="1:4" ht="15" x14ac:dyDescent="0.25">
      <c r="A48" s="45" t="s">
        <v>134</v>
      </c>
      <c r="B48" s="46">
        <v>21660543.5</v>
      </c>
      <c r="C48" s="28"/>
      <c r="D48" s="28"/>
    </row>
    <row r="49" spans="1:4" ht="15" x14ac:dyDescent="0.25">
      <c r="A49" s="45" t="s">
        <v>114</v>
      </c>
      <c r="B49" s="46">
        <v>5658882.25</v>
      </c>
      <c r="C49" s="28"/>
      <c r="D49" s="28"/>
    </row>
    <row r="50" spans="1:4" ht="15" x14ac:dyDescent="0.25">
      <c r="A50" s="45" t="s">
        <v>124</v>
      </c>
      <c r="B50" s="46">
        <v>11584681.83</v>
      </c>
      <c r="C50" s="28"/>
      <c r="D50" s="28"/>
    </row>
    <row r="51" spans="1:4" ht="15" x14ac:dyDescent="0.25">
      <c r="A51" s="45" t="s">
        <v>115</v>
      </c>
      <c r="B51" s="46">
        <v>3661394.55</v>
      </c>
      <c r="C51" s="28"/>
      <c r="D51" s="28"/>
    </row>
    <row r="52" spans="1:4" ht="15" x14ac:dyDescent="0.25">
      <c r="A52" s="45" t="s">
        <v>125</v>
      </c>
      <c r="B52" s="46">
        <v>7896566.54</v>
      </c>
      <c r="C52" s="28"/>
      <c r="D52" s="28"/>
    </row>
    <row r="53" spans="1:4" ht="15" x14ac:dyDescent="0.25">
      <c r="A53" s="45" t="s">
        <v>135</v>
      </c>
      <c r="B53" s="46">
        <v>15090814.48</v>
      </c>
    </row>
    <row r="54" spans="1:4" ht="15" x14ac:dyDescent="0.25">
      <c r="A54" s="45" t="s">
        <v>142</v>
      </c>
      <c r="B54" s="46">
        <v>25025.85</v>
      </c>
      <c r="C54" s="28">
        <f>SUM(B14:B54)</f>
        <v>149756871.78999999</v>
      </c>
      <c r="D54" s="38" t="s">
        <v>345</v>
      </c>
    </row>
    <row r="55" spans="1:4" ht="15" x14ac:dyDescent="0.25">
      <c r="A55" s="41" t="s">
        <v>190</v>
      </c>
      <c r="B55" s="42">
        <v>-46286</v>
      </c>
      <c r="C55" s="28"/>
      <c r="D55" s="28"/>
    </row>
    <row r="56" spans="1:4" ht="15" x14ac:dyDescent="0.25">
      <c r="A56" s="41" t="s">
        <v>193</v>
      </c>
      <c r="B56" s="42">
        <v>-147291284.84999999</v>
      </c>
      <c r="C56" s="28"/>
      <c r="D56" s="28"/>
    </row>
    <row r="57" spans="1:4" ht="15" x14ac:dyDescent="0.25">
      <c r="A57" s="43" t="s">
        <v>314</v>
      </c>
      <c r="B57" s="44">
        <v>3526620</v>
      </c>
      <c r="C57" s="28"/>
      <c r="D57" s="28"/>
    </row>
    <row r="58" spans="1:4" ht="15" x14ac:dyDescent="0.25">
      <c r="A58" s="43" t="s">
        <v>153</v>
      </c>
      <c r="B58" s="44">
        <v>0</v>
      </c>
      <c r="C58" s="28"/>
      <c r="D58" s="28"/>
    </row>
    <row r="59" spans="1:4" ht="15" x14ac:dyDescent="0.25">
      <c r="A59" s="43" t="s">
        <v>148</v>
      </c>
      <c r="B59" s="44">
        <v>-195274.35</v>
      </c>
      <c r="C59" s="28"/>
      <c r="D59" s="28"/>
    </row>
    <row r="60" spans="1:4" ht="15" x14ac:dyDescent="0.25">
      <c r="A60" s="43" t="s">
        <v>146</v>
      </c>
      <c r="B60" s="44">
        <v>0</v>
      </c>
      <c r="C60" s="28"/>
      <c r="D60" s="28"/>
    </row>
    <row r="61" spans="1:4" ht="15" x14ac:dyDescent="0.25">
      <c r="A61" s="43" t="s">
        <v>147</v>
      </c>
      <c r="B61" s="44">
        <v>16022548</v>
      </c>
      <c r="C61" s="28"/>
      <c r="D61" s="28"/>
    </row>
    <row r="62" spans="1:4" ht="15" x14ac:dyDescent="0.25">
      <c r="A62" s="43" t="s">
        <v>186</v>
      </c>
      <c r="B62" s="44">
        <v>1180308.92</v>
      </c>
      <c r="C62" s="28"/>
      <c r="D62" s="28"/>
    </row>
    <row r="63" spans="1:4" ht="15" x14ac:dyDescent="0.25">
      <c r="A63" s="43" t="s">
        <v>160</v>
      </c>
      <c r="B63" s="44">
        <v>406186.75</v>
      </c>
      <c r="C63" s="28"/>
      <c r="D63" s="28"/>
    </row>
    <row r="64" spans="1:4" ht="15" x14ac:dyDescent="0.25">
      <c r="A64" s="43" t="s">
        <v>187</v>
      </c>
      <c r="B64" s="44">
        <v>15416186.27</v>
      </c>
      <c r="C64" s="28"/>
      <c r="D64" s="28"/>
    </row>
    <row r="65" spans="1:4" ht="15" x14ac:dyDescent="0.25">
      <c r="A65" s="43" t="s">
        <v>161</v>
      </c>
      <c r="B65" s="44">
        <v>351970.47</v>
      </c>
      <c r="C65" s="28"/>
      <c r="D65" s="28"/>
    </row>
    <row r="66" spans="1:4" ht="15" x14ac:dyDescent="0.25">
      <c r="A66" s="43" t="s">
        <v>188</v>
      </c>
      <c r="B66" s="44">
        <v>7946772.4500000002</v>
      </c>
      <c r="C66" s="28"/>
      <c r="D66" s="28"/>
    </row>
    <row r="67" spans="1:4" ht="15" x14ac:dyDescent="0.25">
      <c r="A67" s="43" t="s">
        <v>162</v>
      </c>
      <c r="B67" s="44">
        <v>526857.14</v>
      </c>
      <c r="C67" s="28"/>
      <c r="D67" s="28"/>
    </row>
    <row r="68" spans="1:4" ht="15" x14ac:dyDescent="0.25">
      <c r="A68" s="43" t="s">
        <v>163</v>
      </c>
      <c r="B68" s="44">
        <v>516840.86</v>
      </c>
      <c r="C68" s="28"/>
      <c r="D68" s="28"/>
    </row>
    <row r="69" spans="1:4" ht="15" x14ac:dyDescent="0.25">
      <c r="A69" s="43" t="s">
        <v>164</v>
      </c>
      <c r="B69" s="44">
        <v>824998.15</v>
      </c>
      <c r="C69" s="28"/>
      <c r="D69" s="28"/>
    </row>
    <row r="70" spans="1:4" ht="15" x14ac:dyDescent="0.25">
      <c r="A70" s="43" t="s">
        <v>165</v>
      </c>
      <c r="B70" s="44">
        <v>18912.53</v>
      </c>
      <c r="C70" s="28"/>
      <c r="D70" s="28"/>
    </row>
    <row r="71" spans="1:4" ht="15" x14ac:dyDescent="0.25">
      <c r="A71" s="43" t="s">
        <v>166</v>
      </c>
      <c r="B71" s="44">
        <v>294552.23</v>
      </c>
      <c r="C71" s="28"/>
      <c r="D71" s="28"/>
    </row>
    <row r="72" spans="1:4" ht="15" x14ac:dyDescent="0.25">
      <c r="A72" s="43" t="s">
        <v>167</v>
      </c>
      <c r="B72" s="44">
        <v>14091.03</v>
      </c>
      <c r="C72" s="28"/>
      <c r="D72" s="28"/>
    </row>
    <row r="73" spans="1:4" ht="15" x14ac:dyDescent="0.25">
      <c r="A73" s="43" t="s">
        <v>168</v>
      </c>
      <c r="B73" s="44">
        <v>5180.8500000000004</v>
      </c>
      <c r="C73" s="28"/>
      <c r="D73" s="28"/>
    </row>
    <row r="74" spans="1:4" ht="15" x14ac:dyDescent="0.25">
      <c r="A74" s="43" t="s">
        <v>169</v>
      </c>
      <c r="B74" s="44">
        <v>16667.080000000002</v>
      </c>
      <c r="C74" s="28"/>
      <c r="D74" s="28"/>
    </row>
    <row r="75" spans="1:4" ht="15" x14ac:dyDescent="0.25">
      <c r="A75" s="43" t="s">
        <v>158</v>
      </c>
      <c r="B75" s="44">
        <v>7088065.5599999996</v>
      </c>
      <c r="C75" s="28"/>
      <c r="D75" s="28"/>
    </row>
    <row r="76" spans="1:4" ht="15" x14ac:dyDescent="0.25">
      <c r="A76" s="43" t="s">
        <v>149</v>
      </c>
      <c r="B76" s="44">
        <v>14518259.84</v>
      </c>
      <c r="C76" s="28"/>
      <c r="D76" s="28"/>
    </row>
    <row r="77" spans="1:4" ht="15" x14ac:dyDescent="0.25">
      <c r="A77" s="43" t="s">
        <v>150</v>
      </c>
      <c r="B77" s="44">
        <v>7910870.96</v>
      </c>
      <c r="C77" s="28"/>
      <c r="D77" s="28"/>
    </row>
    <row r="78" spans="1:4" ht="15" x14ac:dyDescent="0.25">
      <c r="A78" s="43" t="s">
        <v>151</v>
      </c>
      <c r="B78" s="44">
        <v>66807.48</v>
      </c>
      <c r="C78" s="28"/>
      <c r="D78" s="28"/>
    </row>
    <row r="79" spans="1:4" ht="15" x14ac:dyDescent="0.25">
      <c r="A79" s="43" t="s">
        <v>152</v>
      </c>
      <c r="B79" s="44">
        <v>158416.65</v>
      </c>
      <c r="C79" s="28"/>
      <c r="D79" s="28"/>
    </row>
    <row r="80" spans="1:4" ht="15" x14ac:dyDescent="0.25">
      <c r="A80" s="43" t="s">
        <v>154</v>
      </c>
      <c r="B80" s="44">
        <v>10291865.140000001</v>
      </c>
      <c r="C80" s="28"/>
      <c r="D80" s="28"/>
    </row>
    <row r="81" spans="1:4" ht="15" x14ac:dyDescent="0.25">
      <c r="A81" s="43" t="s">
        <v>155</v>
      </c>
      <c r="B81" s="44">
        <v>10572763.060000001</v>
      </c>
      <c r="C81" s="28"/>
      <c r="D81" s="28"/>
    </row>
    <row r="82" spans="1:4" ht="15" x14ac:dyDescent="0.25">
      <c r="A82" s="43" t="s">
        <v>156</v>
      </c>
      <c r="B82" s="44">
        <v>85336.08</v>
      </c>
      <c r="C82" s="28"/>
      <c r="D82" s="28"/>
    </row>
    <row r="83" spans="1:4" ht="15" x14ac:dyDescent="0.25">
      <c r="A83" s="43" t="s">
        <v>157</v>
      </c>
      <c r="B83" s="44">
        <v>163484.1</v>
      </c>
      <c r="C83" s="28"/>
      <c r="D83" s="28"/>
    </row>
    <row r="84" spans="1:4" ht="15" x14ac:dyDescent="0.25">
      <c r="A84" s="43" t="s">
        <v>159</v>
      </c>
      <c r="B84" s="44">
        <v>9640989.1600000001</v>
      </c>
      <c r="C84" s="28"/>
      <c r="D84" s="28"/>
    </row>
    <row r="85" spans="1:4" ht="15" x14ac:dyDescent="0.25">
      <c r="A85" s="43" t="s">
        <v>191</v>
      </c>
      <c r="B85" s="44">
        <v>1799600</v>
      </c>
      <c r="C85" s="28"/>
      <c r="D85" s="28"/>
    </row>
    <row r="86" spans="1:4" ht="15" x14ac:dyDescent="0.25">
      <c r="A86" s="43" t="s">
        <v>192</v>
      </c>
      <c r="B86" s="44">
        <v>19252.099999999999</v>
      </c>
      <c r="C86" s="28"/>
      <c r="D86" s="28"/>
    </row>
    <row r="87" spans="1:4" ht="15" x14ac:dyDescent="0.25">
      <c r="A87" s="43" t="s">
        <v>170</v>
      </c>
      <c r="B87" s="44">
        <v>392104.24</v>
      </c>
      <c r="C87" s="28"/>
      <c r="D87" s="28"/>
    </row>
    <row r="88" spans="1:4" ht="15" x14ac:dyDescent="0.25">
      <c r="A88" s="43" t="s">
        <v>171</v>
      </c>
      <c r="B88" s="44">
        <v>1792</v>
      </c>
      <c r="C88" s="28"/>
      <c r="D88" s="28"/>
    </row>
    <row r="89" spans="1:4" ht="15" x14ac:dyDescent="0.25">
      <c r="A89" s="43" t="s">
        <v>172</v>
      </c>
      <c r="B89" s="44">
        <v>506464.89</v>
      </c>
      <c r="C89" s="28"/>
      <c r="D89" s="28"/>
    </row>
    <row r="90" spans="1:4" ht="15" x14ac:dyDescent="0.25">
      <c r="A90" s="43" t="s">
        <v>173</v>
      </c>
      <c r="B90" s="44">
        <v>992044.23</v>
      </c>
      <c r="C90" s="28"/>
      <c r="D90" s="28"/>
    </row>
    <row r="91" spans="1:4" ht="15" x14ac:dyDescent="0.25">
      <c r="A91" s="43" t="s">
        <v>174</v>
      </c>
      <c r="B91" s="44">
        <v>494289.77</v>
      </c>
      <c r="C91" s="28"/>
      <c r="D91" s="28"/>
    </row>
    <row r="92" spans="1:4" ht="15" x14ac:dyDescent="0.25">
      <c r="A92" s="43" t="s">
        <v>189</v>
      </c>
      <c r="B92" s="44">
        <v>109148046.95999999</v>
      </c>
      <c r="C92" s="28"/>
      <c r="D92" s="28"/>
    </row>
    <row r="93" spans="1:4" ht="15" x14ac:dyDescent="0.25">
      <c r="A93" s="43" t="s">
        <v>177</v>
      </c>
      <c r="B93" s="44">
        <v>2501603.17</v>
      </c>
      <c r="C93" s="28"/>
      <c r="D93" s="28"/>
    </row>
    <row r="94" spans="1:4" ht="15" x14ac:dyDescent="0.25">
      <c r="A94" s="43" t="s">
        <v>243</v>
      </c>
      <c r="B94" s="44">
        <v>4165</v>
      </c>
      <c r="C94" s="28"/>
      <c r="D94" s="28"/>
    </row>
    <row r="95" spans="1:4" ht="15" x14ac:dyDescent="0.25">
      <c r="A95" s="43" t="s">
        <v>194</v>
      </c>
      <c r="B95" s="44">
        <v>15182456.85</v>
      </c>
      <c r="C95" s="28"/>
      <c r="D95" s="28"/>
    </row>
    <row r="96" spans="1:4" ht="15" x14ac:dyDescent="0.25">
      <c r="A96" s="43" t="s">
        <v>195</v>
      </c>
      <c r="B96" s="44">
        <v>1359460.35</v>
      </c>
      <c r="C96" s="28"/>
      <c r="D96" s="28"/>
    </row>
    <row r="97" spans="1:4" ht="15" x14ac:dyDescent="0.25">
      <c r="A97" s="43" t="s">
        <v>196</v>
      </c>
      <c r="B97" s="44">
        <v>5483563.4400000004</v>
      </c>
      <c r="C97" s="28"/>
      <c r="D97" s="28"/>
    </row>
    <row r="98" spans="1:4" ht="15" x14ac:dyDescent="0.25">
      <c r="A98" s="43" t="s">
        <v>197</v>
      </c>
      <c r="B98" s="44">
        <v>818124.93</v>
      </c>
      <c r="C98" s="28"/>
      <c r="D98" s="28"/>
    </row>
    <row r="99" spans="1:4" ht="15" x14ac:dyDescent="0.25">
      <c r="A99" s="43" t="s">
        <v>198</v>
      </c>
      <c r="B99" s="44">
        <v>9693240.25</v>
      </c>
      <c r="C99" s="28"/>
      <c r="D99" s="28"/>
    </row>
    <row r="100" spans="1:4" ht="15" x14ac:dyDescent="0.25">
      <c r="A100" s="43" t="s">
        <v>199</v>
      </c>
      <c r="B100" s="44">
        <v>3591350.58</v>
      </c>
      <c r="C100" s="28"/>
      <c r="D100" s="28"/>
    </row>
    <row r="101" spans="1:4" ht="15" x14ac:dyDescent="0.25">
      <c r="A101" s="43" t="s">
        <v>200</v>
      </c>
      <c r="B101" s="44">
        <v>0</v>
      </c>
      <c r="C101" s="28"/>
      <c r="D101" s="28"/>
    </row>
    <row r="102" spans="1:4" ht="15" x14ac:dyDescent="0.25">
      <c r="A102" s="43" t="s">
        <v>201</v>
      </c>
      <c r="B102" s="44">
        <v>11800</v>
      </c>
      <c r="C102" s="28"/>
      <c r="D102" s="28"/>
    </row>
    <row r="103" spans="1:4" ht="15" x14ac:dyDescent="0.25">
      <c r="A103" s="43" t="s">
        <v>202</v>
      </c>
      <c r="B103" s="44">
        <v>274051</v>
      </c>
      <c r="C103" s="28"/>
      <c r="D103" s="28"/>
    </row>
    <row r="104" spans="1:4" ht="15" x14ac:dyDescent="0.25">
      <c r="A104" s="43" t="s">
        <v>203</v>
      </c>
      <c r="B104" s="44">
        <v>366.37</v>
      </c>
      <c r="C104" s="28"/>
      <c r="D104" s="28"/>
    </row>
    <row r="105" spans="1:4" ht="15" x14ac:dyDescent="0.25">
      <c r="A105" s="43" t="s">
        <v>204</v>
      </c>
      <c r="B105" s="44">
        <v>267406</v>
      </c>
      <c r="C105" s="28"/>
      <c r="D105" s="28"/>
    </row>
    <row r="106" spans="1:4" ht="15" x14ac:dyDescent="0.25">
      <c r="A106" s="43" t="s">
        <v>205</v>
      </c>
      <c r="B106" s="44">
        <v>33277943.989999998</v>
      </c>
      <c r="C106" s="28"/>
      <c r="D106" s="28"/>
    </row>
    <row r="107" spans="1:4" ht="15" x14ac:dyDescent="0.25">
      <c r="A107" s="43" t="s">
        <v>206</v>
      </c>
      <c r="B107" s="44">
        <v>1288225.5</v>
      </c>
      <c r="C107" s="28"/>
      <c r="D107" s="28"/>
    </row>
    <row r="108" spans="1:4" ht="15" x14ac:dyDescent="0.25">
      <c r="A108" s="43" t="s">
        <v>207</v>
      </c>
      <c r="B108" s="44">
        <v>7270814.4400000004</v>
      </c>
      <c r="C108" s="28"/>
      <c r="D108" s="28"/>
    </row>
    <row r="109" spans="1:4" ht="15" x14ac:dyDescent="0.25">
      <c r="A109" s="43" t="s">
        <v>208</v>
      </c>
      <c r="B109" s="44">
        <v>3288948.28</v>
      </c>
      <c r="C109" s="28"/>
      <c r="D109" s="28"/>
    </row>
    <row r="110" spans="1:4" ht="15" x14ac:dyDescent="0.25">
      <c r="A110" s="43" t="s">
        <v>209</v>
      </c>
      <c r="B110" s="44">
        <v>3796972</v>
      </c>
      <c r="C110" s="28"/>
      <c r="D110" s="28"/>
    </row>
    <row r="111" spans="1:4" ht="15" x14ac:dyDescent="0.25">
      <c r="A111" s="43" t="s">
        <v>210</v>
      </c>
      <c r="B111" s="44">
        <v>13360.9</v>
      </c>
      <c r="C111" s="28"/>
      <c r="D111" s="28"/>
    </row>
    <row r="112" spans="1:4" ht="15" x14ac:dyDescent="0.25">
      <c r="A112" s="43" t="s">
        <v>211</v>
      </c>
      <c r="B112" s="44">
        <v>1722395.74</v>
      </c>
      <c r="C112" s="28"/>
      <c r="D112" s="28"/>
    </row>
    <row r="113" spans="1:4" ht="15" x14ac:dyDescent="0.25">
      <c r="A113" s="43" t="s">
        <v>212</v>
      </c>
      <c r="B113" s="44">
        <v>335435</v>
      </c>
      <c r="C113" s="28"/>
      <c r="D113" s="28"/>
    </row>
    <row r="114" spans="1:4" ht="15" x14ac:dyDescent="0.25">
      <c r="A114" s="43" t="s">
        <v>213</v>
      </c>
      <c r="B114" s="44">
        <v>18656727.66</v>
      </c>
      <c r="C114" s="28"/>
      <c r="D114" s="28"/>
    </row>
    <row r="115" spans="1:4" ht="15" x14ac:dyDescent="0.25">
      <c r="A115" s="43" t="s">
        <v>214</v>
      </c>
      <c r="B115" s="44">
        <v>393714</v>
      </c>
      <c r="C115" s="28"/>
      <c r="D115" s="28"/>
    </row>
    <row r="116" spans="1:4" ht="15" x14ac:dyDescent="0.25">
      <c r="A116" s="43" t="s">
        <v>215</v>
      </c>
      <c r="B116" s="44">
        <v>1441165.74</v>
      </c>
      <c r="C116" s="28"/>
      <c r="D116" s="28"/>
    </row>
    <row r="117" spans="1:4" ht="15" x14ac:dyDescent="0.25">
      <c r="A117" s="43" t="s">
        <v>216</v>
      </c>
      <c r="B117" s="44">
        <v>4319902.7300000004</v>
      </c>
      <c r="C117" s="28"/>
      <c r="D117" s="28"/>
    </row>
    <row r="118" spans="1:4" ht="15" x14ac:dyDescent="0.25">
      <c r="A118" s="43" t="s">
        <v>217</v>
      </c>
      <c r="B118" s="44">
        <v>22806226.559999999</v>
      </c>
      <c r="C118" s="28"/>
      <c r="D118" s="28"/>
    </row>
    <row r="119" spans="1:4" ht="15" x14ac:dyDescent="0.25">
      <c r="A119" s="43" t="s">
        <v>218</v>
      </c>
      <c r="B119" s="44">
        <v>6807</v>
      </c>
      <c r="C119" s="28"/>
      <c r="D119" s="28"/>
    </row>
    <row r="120" spans="1:4" ht="15" x14ac:dyDescent="0.25">
      <c r="A120" s="43" t="s">
        <v>219</v>
      </c>
      <c r="B120" s="44">
        <v>16427</v>
      </c>
      <c r="C120" s="28"/>
      <c r="D120" s="28"/>
    </row>
    <row r="121" spans="1:4" ht="15" x14ac:dyDescent="0.25">
      <c r="A121" s="43" t="s">
        <v>220</v>
      </c>
      <c r="B121" s="44">
        <v>14400</v>
      </c>
      <c r="C121" s="28"/>
      <c r="D121" s="28"/>
    </row>
    <row r="122" spans="1:4" ht="15" x14ac:dyDescent="0.25">
      <c r="A122" s="43" t="s">
        <v>221</v>
      </c>
      <c r="B122" s="44">
        <v>250839.96</v>
      </c>
      <c r="C122" s="28"/>
      <c r="D122" s="28"/>
    </row>
    <row r="123" spans="1:4" ht="15" x14ac:dyDescent="0.25">
      <c r="A123" s="43" t="s">
        <v>222</v>
      </c>
      <c r="B123" s="44">
        <v>57675</v>
      </c>
      <c r="C123" s="28"/>
      <c r="D123" s="28"/>
    </row>
    <row r="124" spans="1:4" ht="15" x14ac:dyDescent="0.25">
      <c r="A124" s="43" t="s">
        <v>223</v>
      </c>
      <c r="B124" s="44">
        <v>10541874.75</v>
      </c>
      <c r="C124" s="28"/>
      <c r="D124" s="28"/>
    </row>
    <row r="125" spans="1:4" ht="15" x14ac:dyDescent="0.25">
      <c r="A125" s="43" t="s">
        <v>224</v>
      </c>
      <c r="B125" s="44">
        <v>1007900.93</v>
      </c>
      <c r="C125" s="28"/>
      <c r="D125" s="28"/>
    </row>
    <row r="126" spans="1:4" ht="15" x14ac:dyDescent="0.25">
      <c r="A126" s="43" t="s">
        <v>225</v>
      </c>
      <c r="B126" s="44">
        <v>127505.5</v>
      </c>
      <c r="C126" s="28"/>
      <c r="D126" s="28"/>
    </row>
    <row r="127" spans="1:4" ht="15" x14ac:dyDescent="0.25">
      <c r="A127" s="43" t="s">
        <v>179</v>
      </c>
      <c r="B127" s="44">
        <v>3614516.41</v>
      </c>
      <c r="C127" s="28"/>
      <c r="D127" s="28"/>
    </row>
    <row r="128" spans="1:4" ht="15" x14ac:dyDescent="0.25">
      <c r="A128" s="43" t="s">
        <v>180</v>
      </c>
      <c r="B128" s="44">
        <v>0</v>
      </c>
      <c r="C128" s="28"/>
      <c r="D128" s="28"/>
    </row>
    <row r="129" spans="1:4" ht="15" x14ac:dyDescent="0.25">
      <c r="A129" s="43" t="s">
        <v>181</v>
      </c>
      <c r="B129" s="44">
        <v>5560388.4500000002</v>
      </c>
      <c r="C129" s="28"/>
      <c r="D129" s="28"/>
    </row>
    <row r="130" spans="1:4" ht="15" x14ac:dyDescent="0.25">
      <c r="A130" s="43" t="s">
        <v>182</v>
      </c>
      <c r="B130" s="44">
        <v>920045.62</v>
      </c>
      <c r="C130" s="28"/>
      <c r="D130" s="28"/>
    </row>
    <row r="131" spans="1:4" ht="15" x14ac:dyDescent="0.25">
      <c r="A131" s="43" t="s">
        <v>183</v>
      </c>
      <c r="B131" s="44">
        <v>2047807.51</v>
      </c>
      <c r="C131" s="28"/>
      <c r="D131" s="28"/>
    </row>
    <row r="132" spans="1:4" ht="15" x14ac:dyDescent="0.25">
      <c r="A132" s="43" t="s">
        <v>226</v>
      </c>
      <c r="B132" s="44">
        <v>11200</v>
      </c>
      <c r="C132" s="28"/>
      <c r="D132" s="28"/>
    </row>
    <row r="133" spans="1:4" ht="15" x14ac:dyDescent="0.25">
      <c r="A133" s="43" t="s">
        <v>227</v>
      </c>
      <c r="B133" s="44">
        <v>13216948.51</v>
      </c>
      <c r="C133" s="28"/>
      <c r="D133" s="28"/>
    </row>
    <row r="134" spans="1:4" ht="15" x14ac:dyDescent="0.25">
      <c r="A134" s="43" t="s">
        <v>228</v>
      </c>
      <c r="B134" s="44">
        <v>84478</v>
      </c>
      <c r="C134" s="28"/>
      <c r="D134" s="28"/>
    </row>
    <row r="135" spans="1:4" ht="15" x14ac:dyDescent="0.25">
      <c r="A135" s="43" t="s">
        <v>175</v>
      </c>
      <c r="B135" s="44">
        <v>240.07</v>
      </c>
      <c r="C135" s="28"/>
      <c r="D135" s="28"/>
    </row>
    <row r="136" spans="1:4" ht="15" x14ac:dyDescent="0.25">
      <c r="A136" s="43" t="s">
        <v>176</v>
      </c>
      <c r="B136" s="44">
        <v>24648.71</v>
      </c>
      <c r="C136" s="28"/>
      <c r="D136" s="28"/>
    </row>
    <row r="137" spans="1:4" ht="15" x14ac:dyDescent="0.25">
      <c r="A137" s="43" t="s">
        <v>178</v>
      </c>
      <c r="B137" s="44">
        <v>8933673.0800000001</v>
      </c>
      <c r="C137" s="28"/>
      <c r="D137" s="28"/>
    </row>
    <row r="138" spans="1:4" ht="15" x14ac:dyDescent="0.25">
      <c r="A138" s="43" t="s">
        <v>294</v>
      </c>
      <c r="B138" s="44">
        <v>0</v>
      </c>
      <c r="C138" s="28"/>
      <c r="D138" s="28"/>
    </row>
    <row r="139" spans="1:4" ht="15" x14ac:dyDescent="0.25">
      <c r="A139" s="43" t="s">
        <v>184</v>
      </c>
      <c r="B139" s="44">
        <v>-24705306.809999999</v>
      </c>
      <c r="C139" s="28"/>
      <c r="D139" s="28"/>
    </row>
    <row r="140" spans="1:4" ht="15" x14ac:dyDescent="0.25">
      <c r="A140" s="43" t="s">
        <v>456</v>
      </c>
      <c r="B140" s="44">
        <v>-3700</v>
      </c>
      <c r="C140" s="28"/>
      <c r="D140" s="28"/>
    </row>
    <row r="141" spans="1:4" ht="15" x14ac:dyDescent="0.25">
      <c r="A141" s="43" t="s">
        <v>457</v>
      </c>
      <c r="B141" s="44">
        <v>1000</v>
      </c>
      <c r="C141" s="28"/>
      <c r="D141" s="28"/>
    </row>
    <row r="142" spans="1:4" ht="15" x14ac:dyDescent="0.25">
      <c r="A142" s="43" t="s">
        <v>295</v>
      </c>
      <c r="B142" s="44">
        <v>750</v>
      </c>
      <c r="C142" s="28"/>
      <c r="D142" s="28"/>
    </row>
    <row r="143" spans="1:4" ht="15" x14ac:dyDescent="0.25">
      <c r="A143" s="43" t="s">
        <v>185</v>
      </c>
      <c r="B143" s="44">
        <v>23888179.280000001</v>
      </c>
      <c r="C143" s="28"/>
      <c r="D143" s="28"/>
    </row>
    <row r="144" spans="1:4" ht="15" x14ac:dyDescent="0.25">
      <c r="A144" s="43" t="s">
        <v>458</v>
      </c>
      <c r="B144" s="44">
        <v>-3000</v>
      </c>
      <c r="C144" s="28"/>
      <c r="D144" s="28"/>
    </row>
    <row r="145" spans="1:4" ht="15" x14ac:dyDescent="0.25">
      <c r="A145" s="43" t="s">
        <v>229</v>
      </c>
      <c r="B145" s="44">
        <v>324.8</v>
      </c>
      <c r="C145" s="28"/>
      <c r="D145" s="28"/>
    </row>
    <row r="146" spans="1:4" ht="15" x14ac:dyDescent="0.25">
      <c r="A146" s="43" t="s">
        <v>230</v>
      </c>
      <c r="B146" s="44">
        <v>11110</v>
      </c>
      <c r="C146" s="28"/>
      <c r="D146" s="28"/>
    </row>
    <row r="147" spans="1:4" ht="15" x14ac:dyDescent="0.25">
      <c r="A147" s="43" t="s">
        <v>231</v>
      </c>
      <c r="B147" s="44">
        <v>310021.25</v>
      </c>
      <c r="C147" s="28"/>
      <c r="D147" s="28"/>
    </row>
    <row r="148" spans="1:4" ht="15" x14ac:dyDescent="0.25">
      <c r="A148" s="43" t="s">
        <v>232</v>
      </c>
      <c r="B148" s="44">
        <v>18212627.98</v>
      </c>
      <c r="C148" s="28"/>
      <c r="D148" s="28"/>
    </row>
    <row r="149" spans="1:4" ht="15" x14ac:dyDescent="0.25">
      <c r="A149" s="43" t="s">
        <v>233</v>
      </c>
      <c r="B149" s="44">
        <v>4545322.17</v>
      </c>
      <c r="C149" s="28"/>
      <c r="D149" s="28"/>
    </row>
    <row r="150" spans="1:4" ht="15" x14ac:dyDescent="0.25">
      <c r="A150" s="43" t="s">
        <v>234</v>
      </c>
      <c r="B150" s="44">
        <v>10062896.75</v>
      </c>
      <c r="C150" s="28"/>
      <c r="D150" s="28"/>
    </row>
    <row r="151" spans="1:4" ht="15" x14ac:dyDescent="0.25">
      <c r="A151" s="43" t="s">
        <v>235</v>
      </c>
      <c r="B151" s="44">
        <v>743512.5</v>
      </c>
      <c r="C151" s="28"/>
      <c r="D151" s="28"/>
    </row>
    <row r="152" spans="1:4" ht="15" x14ac:dyDescent="0.25">
      <c r="A152" s="43" t="s">
        <v>236</v>
      </c>
      <c r="B152" s="44">
        <v>4211209.5</v>
      </c>
      <c r="C152" s="28"/>
      <c r="D152" s="28"/>
    </row>
    <row r="153" spans="1:4" ht="15" x14ac:dyDescent="0.25">
      <c r="A153" s="43" t="s">
        <v>237</v>
      </c>
      <c r="B153" s="44">
        <v>26400</v>
      </c>
      <c r="C153" s="28"/>
      <c r="D153" s="28"/>
    </row>
    <row r="154" spans="1:4" ht="15" x14ac:dyDescent="0.25">
      <c r="A154" s="43" t="s">
        <v>238</v>
      </c>
      <c r="B154" s="44">
        <v>116238</v>
      </c>
      <c r="C154" s="28"/>
      <c r="D154" s="28"/>
    </row>
    <row r="155" spans="1:4" ht="15" x14ac:dyDescent="0.25">
      <c r="A155" s="43" t="s">
        <v>239</v>
      </c>
      <c r="B155" s="44">
        <v>11219</v>
      </c>
      <c r="C155" s="28"/>
      <c r="D155" s="28"/>
    </row>
    <row r="156" spans="1:4" x14ac:dyDescent="0.3">
      <c r="A156" s="43" t="s">
        <v>240</v>
      </c>
      <c r="B156" s="44">
        <v>79016045.450000003</v>
      </c>
      <c r="C156" s="28"/>
      <c r="D156" s="28"/>
    </row>
    <row r="157" spans="1:4" x14ac:dyDescent="0.3">
      <c r="A157" s="43" t="s">
        <v>241</v>
      </c>
      <c r="B157" s="44">
        <v>415303.65</v>
      </c>
      <c r="C157" s="28"/>
      <c r="D157" s="28"/>
    </row>
    <row r="158" spans="1:4" x14ac:dyDescent="0.3">
      <c r="A158" s="43" t="s">
        <v>244</v>
      </c>
      <c r="B158" s="44">
        <v>1221129.02</v>
      </c>
    </row>
    <row r="159" spans="1:4" x14ac:dyDescent="0.3">
      <c r="A159" s="43" t="s">
        <v>451</v>
      </c>
      <c r="B159" s="44">
        <v>128.49</v>
      </c>
    </row>
    <row r="160" spans="1:4" x14ac:dyDescent="0.3">
      <c r="A160" s="43" t="s">
        <v>242</v>
      </c>
      <c r="B160" s="44">
        <v>-4082.8</v>
      </c>
      <c r="C160" s="28"/>
      <c r="D160" s="28"/>
    </row>
    <row r="161" spans="1:4" x14ac:dyDescent="0.3">
      <c r="A161" s="43" t="s">
        <v>452</v>
      </c>
      <c r="B161" s="44">
        <v>0</v>
      </c>
      <c r="C161" s="28">
        <f>SUM(B55:B161)</f>
        <v>375700424.96000004</v>
      </c>
      <c r="D161" s="47" t="s">
        <v>346</v>
      </c>
    </row>
    <row r="162" spans="1:4" x14ac:dyDescent="0.3">
      <c r="A162" s="48" t="s">
        <v>245</v>
      </c>
      <c r="B162" s="49">
        <v>147337570.84999999</v>
      </c>
    </row>
    <row r="163" spans="1:4" x14ac:dyDescent="0.3">
      <c r="A163" s="48" t="s">
        <v>246</v>
      </c>
      <c r="B163" s="49">
        <v>53621007.700000003</v>
      </c>
      <c r="C163" s="28"/>
      <c r="D163" s="28"/>
    </row>
    <row r="164" spans="1:4" x14ac:dyDescent="0.3">
      <c r="A164" s="48" t="s">
        <v>247</v>
      </c>
      <c r="B164" s="49">
        <v>-1324095.6000000001</v>
      </c>
      <c r="C164" s="28"/>
      <c r="D164" s="28"/>
    </row>
    <row r="165" spans="1:4" x14ac:dyDescent="0.3">
      <c r="A165" s="48" t="s">
        <v>248</v>
      </c>
      <c r="B165" s="49">
        <v>-1757179.42</v>
      </c>
      <c r="C165" s="28"/>
      <c r="D165" s="28"/>
    </row>
    <row r="166" spans="1:4" x14ac:dyDescent="0.3">
      <c r="A166" s="48" t="s">
        <v>249</v>
      </c>
      <c r="B166" s="49">
        <v>-50539732.68</v>
      </c>
      <c r="C166" s="28"/>
      <c r="D166" s="28"/>
    </row>
    <row r="167" spans="1:4" x14ac:dyDescent="0.3">
      <c r="A167" s="48" t="s">
        <v>250</v>
      </c>
      <c r="B167" s="49">
        <v>-11611031.699999999</v>
      </c>
      <c r="C167" s="28"/>
      <c r="D167" s="28"/>
    </row>
    <row r="168" spans="1:4" x14ac:dyDescent="0.3">
      <c r="A168" s="48" t="s">
        <v>251</v>
      </c>
      <c r="B168" s="49">
        <v>-3943898.7</v>
      </c>
      <c r="C168" s="28"/>
      <c r="D168" s="28"/>
    </row>
    <row r="169" spans="1:4" x14ac:dyDescent="0.3">
      <c r="A169" s="48" t="s">
        <v>252</v>
      </c>
      <c r="B169" s="49">
        <v>-57106</v>
      </c>
      <c r="C169" s="28"/>
      <c r="D169" s="28"/>
    </row>
    <row r="170" spans="1:4" x14ac:dyDescent="0.3">
      <c r="A170" s="48" t="s">
        <v>253</v>
      </c>
      <c r="B170" s="49">
        <v>-1169.4000000000001</v>
      </c>
      <c r="C170" s="28"/>
      <c r="D170" s="28"/>
    </row>
    <row r="171" spans="1:4" x14ac:dyDescent="0.3">
      <c r="A171" s="48" t="s">
        <v>453</v>
      </c>
      <c r="B171" s="49">
        <v>-9391695.7200000007</v>
      </c>
      <c r="C171" s="28"/>
      <c r="D171" s="28"/>
    </row>
    <row r="172" spans="1:4" x14ac:dyDescent="0.3">
      <c r="A172" s="48" t="s">
        <v>254</v>
      </c>
      <c r="B172" s="49">
        <v>-76058.559999999998</v>
      </c>
      <c r="C172" s="28"/>
      <c r="D172" s="28"/>
    </row>
    <row r="173" spans="1:4" x14ac:dyDescent="0.3">
      <c r="A173" s="48" t="s">
        <v>255</v>
      </c>
      <c r="B173" s="49">
        <v>-3750</v>
      </c>
      <c r="C173" s="28"/>
      <c r="D173" s="28"/>
    </row>
    <row r="174" spans="1:4" x14ac:dyDescent="0.3">
      <c r="A174" s="48" t="s">
        <v>256</v>
      </c>
      <c r="B174" s="49">
        <v>-1365156.04</v>
      </c>
      <c r="C174" s="28"/>
      <c r="D174" s="28"/>
    </row>
    <row r="175" spans="1:4" x14ac:dyDescent="0.3">
      <c r="A175" s="48" t="s">
        <v>257</v>
      </c>
      <c r="B175" s="49">
        <v>-166.93</v>
      </c>
      <c r="C175" s="28"/>
      <c r="D175" s="28"/>
    </row>
    <row r="176" spans="1:4" x14ac:dyDescent="0.3">
      <c r="A176" s="48" t="s">
        <v>258</v>
      </c>
      <c r="B176" s="49">
        <v>-901946.78</v>
      </c>
      <c r="C176" s="28"/>
      <c r="D176" s="28"/>
    </row>
    <row r="177" spans="1:4" x14ac:dyDescent="0.3">
      <c r="A177" s="48" t="s">
        <v>259</v>
      </c>
      <c r="B177" s="49">
        <v>-8432501.5999999996</v>
      </c>
      <c r="C177" s="28"/>
      <c r="D177" s="28"/>
    </row>
    <row r="178" spans="1:4" x14ac:dyDescent="0.3">
      <c r="A178" s="48" t="s">
        <v>260</v>
      </c>
      <c r="B178" s="49">
        <v>-5665046.2599999998</v>
      </c>
      <c r="C178" s="28"/>
      <c r="D178" s="28"/>
    </row>
    <row r="179" spans="1:4" x14ac:dyDescent="0.3">
      <c r="A179" s="48" t="s">
        <v>261</v>
      </c>
      <c r="B179" s="49">
        <v>-5058447.32</v>
      </c>
      <c r="C179" s="28"/>
      <c r="D179" s="28"/>
    </row>
    <row r="180" spans="1:4" x14ac:dyDescent="0.3">
      <c r="A180" s="48" t="s">
        <v>262</v>
      </c>
      <c r="B180" s="49">
        <v>-7482023.21</v>
      </c>
      <c r="C180" s="28"/>
      <c r="D180" s="28"/>
    </row>
    <row r="181" spans="1:4" x14ac:dyDescent="0.3">
      <c r="A181" s="48" t="s">
        <v>263</v>
      </c>
      <c r="B181" s="49">
        <v>-1210218</v>
      </c>
      <c r="C181" s="28"/>
      <c r="D181" s="28"/>
    </row>
    <row r="182" spans="1:4" x14ac:dyDescent="0.3">
      <c r="A182" s="48" t="s">
        <v>264</v>
      </c>
      <c r="B182" s="49">
        <v>-3598.18</v>
      </c>
      <c r="C182" s="28"/>
      <c r="D182" s="28"/>
    </row>
    <row r="183" spans="1:4" x14ac:dyDescent="0.3">
      <c r="A183" s="48" t="s">
        <v>265</v>
      </c>
      <c r="B183" s="49">
        <v>-671958.54</v>
      </c>
      <c r="C183" s="28"/>
      <c r="D183" s="28"/>
    </row>
    <row r="184" spans="1:4" x14ac:dyDescent="0.3">
      <c r="A184" s="48" t="s">
        <v>266</v>
      </c>
      <c r="B184" s="49">
        <v>-164103.75</v>
      </c>
      <c r="C184" s="28"/>
      <c r="D184" s="28"/>
    </row>
    <row r="185" spans="1:4" x14ac:dyDescent="0.3">
      <c r="A185" s="48" t="s">
        <v>267</v>
      </c>
      <c r="B185" s="49">
        <v>-8892492.0600000005</v>
      </c>
      <c r="C185" s="28"/>
      <c r="D185" s="28"/>
    </row>
    <row r="186" spans="1:4" x14ac:dyDescent="0.3">
      <c r="A186" s="48" t="s">
        <v>268</v>
      </c>
      <c r="B186" s="49">
        <v>-4300</v>
      </c>
      <c r="C186" s="28"/>
      <c r="D186" s="28"/>
    </row>
    <row r="187" spans="1:4" x14ac:dyDescent="0.3">
      <c r="A187" s="48" t="s">
        <v>269</v>
      </c>
      <c r="B187" s="49">
        <v>-1961102.9</v>
      </c>
      <c r="C187" s="28"/>
      <c r="D187" s="28"/>
    </row>
    <row r="188" spans="1:4" x14ac:dyDescent="0.3">
      <c r="A188" s="48" t="s">
        <v>270</v>
      </c>
      <c r="B188" s="49">
        <v>-3649477</v>
      </c>
      <c r="C188" s="28"/>
      <c r="D188" s="28"/>
    </row>
    <row r="189" spans="1:4" x14ac:dyDescent="0.3">
      <c r="A189" s="48" t="s">
        <v>271</v>
      </c>
      <c r="B189" s="49">
        <v>-6139391</v>
      </c>
      <c r="C189" s="28"/>
      <c r="D189" s="28"/>
    </row>
    <row r="190" spans="1:4" x14ac:dyDescent="0.3">
      <c r="A190" s="48" t="s">
        <v>272</v>
      </c>
      <c r="B190" s="49">
        <v>-223376</v>
      </c>
      <c r="C190" s="28"/>
      <c r="D190" s="28"/>
    </row>
    <row r="191" spans="1:4" x14ac:dyDescent="0.3">
      <c r="A191" s="48" t="s">
        <v>273</v>
      </c>
      <c r="B191" s="49">
        <v>-79678</v>
      </c>
      <c r="C191" s="28"/>
      <c r="D191" s="28"/>
    </row>
    <row r="192" spans="1:4" x14ac:dyDescent="0.3">
      <c r="A192" s="48" t="s">
        <v>274</v>
      </c>
      <c r="B192" s="49">
        <v>-1197858.45</v>
      </c>
      <c r="C192" s="28"/>
      <c r="D192" s="28"/>
    </row>
    <row r="193" spans="1:4" x14ac:dyDescent="0.3">
      <c r="A193" s="48" t="s">
        <v>454</v>
      </c>
      <c r="B193" s="49">
        <v>-8054781.25</v>
      </c>
      <c r="C193" s="28"/>
      <c r="D193" s="28"/>
    </row>
    <row r="194" spans="1:4" x14ac:dyDescent="0.3">
      <c r="A194" s="48" t="s">
        <v>275</v>
      </c>
      <c r="B194" s="49">
        <v>-378691</v>
      </c>
      <c r="C194" s="28"/>
      <c r="D194" s="28"/>
    </row>
    <row r="195" spans="1:4" x14ac:dyDescent="0.3">
      <c r="A195" s="48" t="s">
        <v>276</v>
      </c>
      <c r="B195" s="49">
        <v>-478537</v>
      </c>
      <c r="C195" s="28"/>
      <c r="D195" s="28"/>
    </row>
    <row r="196" spans="1:4" x14ac:dyDescent="0.3">
      <c r="A196" s="48" t="s">
        <v>277</v>
      </c>
      <c r="B196" s="49">
        <v>-178.46</v>
      </c>
      <c r="C196" s="28"/>
      <c r="D196" s="28"/>
    </row>
    <row r="197" spans="1:4" x14ac:dyDescent="0.3">
      <c r="A197" s="48" t="s">
        <v>278</v>
      </c>
      <c r="B197" s="49">
        <v>-140430.6</v>
      </c>
      <c r="C197" s="28"/>
      <c r="D197" s="28"/>
    </row>
    <row r="198" spans="1:4" x14ac:dyDescent="0.3">
      <c r="A198" s="48" t="s">
        <v>279</v>
      </c>
      <c r="B198" s="49">
        <v>-19100755.390000001</v>
      </c>
      <c r="C198" s="28"/>
      <c r="D198" s="28"/>
    </row>
    <row r="199" spans="1:4" x14ac:dyDescent="0.3">
      <c r="A199" s="48" t="s">
        <v>280</v>
      </c>
      <c r="B199" s="49">
        <v>-28885</v>
      </c>
      <c r="C199" s="28"/>
      <c r="D199" s="28"/>
    </row>
    <row r="200" spans="1:4" x14ac:dyDescent="0.3">
      <c r="A200" s="48" t="s">
        <v>281</v>
      </c>
      <c r="B200" s="49">
        <v>-1063755.25</v>
      </c>
      <c r="C200" s="28"/>
      <c r="D200" s="28"/>
    </row>
    <row r="201" spans="1:4" x14ac:dyDescent="0.3">
      <c r="A201" s="48" t="s">
        <v>282</v>
      </c>
      <c r="B201" s="49">
        <v>-1435266</v>
      </c>
      <c r="C201" s="28"/>
      <c r="D201" s="28"/>
    </row>
    <row r="202" spans="1:4" x14ac:dyDescent="0.3">
      <c r="A202" s="48" t="s">
        <v>283</v>
      </c>
      <c r="B202" s="49">
        <v>-55159</v>
      </c>
      <c r="C202" s="28"/>
      <c r="D202" s="28"/>
    </row>
    <row r="203" spans="1:4" x14ac:dyDescent="0.3">
      <c r="A203" s="48" t="s">
        <v>284</v>
      </c>
      <c r="B203" s="49">
        <v>-588.66999999999996</v>
      </c>
      <c r="C203" s="28"/>
      <c r="D203" s="28"/>
    </row>
    <row r="204" spans="1:4" x14ac:dyDescent="0.3">
      <c r="A204" s="48" t="s">
        <v>285</v>
      </c>
      <c r="B204" s="49">
        <v>-14368337.58</v>
      </c>
      <c r="C204" s="28"/>
      <c r="D204" s="28"/>
    </row>
    <row r="205" spans="1:4" x14ac:dyDescent="0.3">
      <c r="A205" s="48" t="s">
        <v>286</v>
      </c>
      <c r="B205" s="49">
        <v>-52840</v>
      </c>
      <c r="C205" s="28"/>
      <c r="D205" s="28"/>
    </row>
    <row r="206" spans="1:4" x14ac:dyDescent="0.3">
      <c r="A206" s="48" t="s">
        <v>287</v>
      </c>
      <c r="B206" s="49">
        <v>-4506784.29</v>
      </c>
      <c r="C206" s="28"/>
      <c r="D206" s="28"/>
    </row>
    <row r="207" spans="1:4" x14ac:dyDescent="0.3">
      <c r="A207" s="48" t="s">
        <v>288</v>
      </c>
      <c r="B207" s="49">
        <v>-7000</v>
      </c>
      <c r="C207" s="28"/>
      <c r="D207" s="28"/>
    </row>
    <row r="208" spans="1:4" x14ac:dyDescent="0.3">
      <c r="A208" s="48" t="s">
        <v>289</v>
      </c>
      <c r="B208" s="49">
        <v>-148154</v>
      </c>
      <c r="C208" s="28"/>
      <c r="D208" s="28"/>
    </row>
    <row r="209" spans="1:4" x14ac:dyDescent="0.3">
      <c r="A209" s="48" t="s">
        <v>290</v>
      </c>
      <c r="B209" s="49">
        <v>-6940</v>
      </c>
      <c r="C209" s="28"/>
      <c r="D209" s="28"/>
    </row>
    <row r="210" spans="1:4" x14ac:dyDescent="0.3">
      <c r="A210" s="48" t="s">
        <v>291</v>
      </c>
      <c r="B210" s="49">
        <v>-73069280.079999998</v>
      </c>
      <c r="C210" s="28"/>
      <c r="D210" s="28"/>
    </row>
    <row r="211" spans="1:4" x14ac:dyDescent="0.3">
      <c r="A211" s="48" t="s">
        <v>292</v>
      </c>
      <c r="B211" s="49">
        <v>-1933.78</v>
      </c>
      <c r="C211" s="28"/>
      <c r="D211" s="28"/>
    </row>
    <row r="212" spans="1:4" x14ac:dyDescent="0.3">
      <c r="A212" s="48" t="s">
        <v>293</v>
      </c>
      <c r="B212" s="49">
        <v>-38686.32</v>
      </c>
      <c r="C212" s="28"/>
      <c r="D212" s="28"/>
    </row>
    <row r="213" spans="1:4" x14ac:dyDescent="0.3">
      <c r="A213" s="48" t="s">
        <v>455</v>
      </c>
      <c r="B213" s="49">
        <v>-1205.97</v>
      </c>
      <c r="C213" s="28">
        <f>SUM(B162:B213)</f>
        <v>-53788170.890000015</v>
      </c>
      <c r="D213" s="47">
        <v>447</v>
      </c>
    </row>
    <row r="214" spans="1:4" x14ac:dyDescent="0.3">
      <c r="A214" s="53" t="s">
        <v>296</v>
      </c>
      <c r="B214" s="52">
        <v>1984360.52</v>
      </c>
      <c r="C214" s="28"/>
      <c r="D214" s="28"/>
    </row>
    <row r="215" spans="1:4" x14ac:dyDescent="0.3">
      <c r="A215" s="53" t="s">
        <v>297</v>
      </c>
      <c r="B215" s="52">
        <v>-14960.59</v>
      </c>
      <c r="C215" s="28"/>
      <c r="D215" s="28"/>
    </row>
    <row r="216" spans="1:4" x14ac:dyDescent="0.3">
      <c r="A216" s="53" t="s">
        <v>298</v>
      </c>
      <c r="B216" s="52">
        <v>6075120</v>
      </c>
      <c r="C216" s="28"/>
      <c r="D216" s="28"/>
    </row>
    <row r="217" spans="1:4" x14ac:dyDescent="0.3">
      <c r="A217" s="53" t="s">
        <v>299</v>
      </c>
      <c r="B217" s="52">
        <v>-2599093</v>
      </c>
      <c r="C217" s="28"/>
      <c r="D217" s="28"/>
    </row>
    <row r="218" spans="1:4" x14ac:dyDescent="0.3">
      <c r="A218" s="53" t="s">
        <v>300</v>
      </c>
      <c r="B218" s="52">
        <v>-145503</v>
      </c>
      <c r="C218" s="28"/>
      <c r="D218" s="28"/>
    </row>
    <row r="219" spans="1:4" x14ac:dyDescent="0.3">
      <c r="A219" s="53" t="s">
        <v>301</v>
      </c>
      <c r="B219" s="52">
        <v>-6423804.4500000002</v>
      </c>
      <c r="C219" s="28"/>
      <c r="D219" s="28"/>
    </row>
    <row r="220" spans="1:4" x14ac:dyDescent="0.3">
      <c r="A220" s="53" t="s">
        <v>302</v>
      </c>
      <c r="B220" s="52">
        <v>107629439</v>
      </c>
      <c r="C220" s="28"/>
      <c r="D220" s="28"/>
    </row>
    <row r="221" spans="1:4" x14ac:dyDescent="0.3">
      <c r="A221" s="53" t="s">
        <v>303</v>
      </c>
      <c r="B221" s="52">
        <v>140900</v>
      </c>
      <c r="C221" s="28"/>
      <c r="D221" s="28"/>
    </row>
    <row r="222" spans="1:4" x14ac:dyDescent="0.3">
      <c r="A222" s="53" t="s">
        <v>304</v>
      </c>
      <c r="B222" s="52">
        <v>272942.03000000003</v>
      </c>
      <c r="C222" s="28"/>
      <c r="D222" s="28"/>
    </row>
    <row r="223" spans="1:4" x14ac:dyDescent="0.3">
      <c r="A223" s="53" t="s">
        <v>305</v>
      </c>
      <c r="B223" s="52">
        <v>26186.41</v>
      </c>
      <c r="C223" s="28"/>
      <c r="D223" s="28"/>
    </row>
    <row r="224" spans="1:4" x14ac:dyDescent="0.3">
      <c r="A224" s="53" t="s">
        <v>306</v>
      </c>
      <c r="B224" s="52">
        <v>140952</v>
      </c>
      <c r="C224" s="28"/>
      <c r="D224" s="28"/>
    </row>
    <row r="225" spans="1:4" x14ac:dyDescent="0.3">
      <c r="A225" s="53" t="s">
        <v>307</v>
      </c>
      <c r="B225" s="52">
        <v>436800.65</v>
      </c>
      <c r="C225" s="28"/>
      <c r="D225" s="28"/>
    </row>
    <row r="226" spans="1:4" x14ac:dyDescent="0.3">
      <c r="A226" s="53" t="s">
        <v>308</v>
      </c>
      <c r="B226" s="52">
        <v>129674.58</v>
      </c>
      <c r="C226" s="28"/>
      <c r="D226" s="28"/>
    </row>
    <row r="227" spans="1:4" x14ac:dyDescent="0.3">
      <c r="A227" s="53" t="s">
        <v>309</v>
      </c>
      <c r="B227" s="52">
        <v>421988.99</v>
      </c>
      <c r="C227" s="28"/>
      <c r="D227" s="28"/>
    </row>
    <row r="228" spans="1:4" x14ac:dyDescent="0.3">
      <c r="A228" s="53" t="s">
        <v>310</v>
      </c>
      <c r="B228" s="52">
        <v>665679.13</v>
      </c>
      <c r="C228" s="28"/>
      <c r="D228" s="28"/>
    </row>
    <row r="229" spans="1:4" x14ac:dyDescent="0.3">
      <c r="A229" s="53" t="s">
        <v>311</v>
      </c>
      <c r="B229" s="52">
        <v>4343029.7599999998</v>
      </c>
      <c r="C229" s="28"/>
      <c r="D229" s="28"/>
    </row>
    <row r="230" spans="1:4" x14ac:dyDescent="0.3">
      <c r="A230" s="53" t="s">
        <v>312</v>
      </c>
      <c r="B230" s="52">
        <v>716000</v>
      </c>
      <c r="C230" s="28"/>
      <c r="D230" s="28"/>
    </row>
    <row r="231" spans="1:4" x14ac:dyDescent="0.3">
      <c r="A231" s="53" t="s">
        <v>313</v>
      </c>
      <c r="B231" s="52">
        <v>481.19</v>
      </c>
      <c r="C231" s="28">
        <f>SUM(B214:B231)</f>
        <v>113800193.22</v>
      </c>
      <c r="D231" s="47">
        <v>565</v>
      </c>
    </row>
    <row r="232" spans="1:4" x14ac:dyDescent="0.3">
      <c r="A232" s="41" t="s">
        <v>315</v>
      </c>
      <c r="B232" s="42">
        <v>38452.199999999997</v>
      </c>
    </row>
    <row r="233" spans="1:4" x14ac:dyDescent="0.3">
      <c r="A233" s="41" t="s">
        <v>316</v>
      </c>
      <c r="B233" s="42">
        <v>325842.46999999997</v>
      </c>
      <c r="C233" s="28"/>
      <c r="D233" s="28"/>
    </row>
    <row r="234" spans="1:4" x14ac:dyDescent="0.3">
      <c r="A234" s="41" t="s">
        <v>317</v>
      </c>
      <c r="B234" s="42">
        <v>9033.7199999999993</v>
      </c>
      <c r="C234" s="28"/>
      <c r="D234" s="28"/>
    </row>
    <row r="235" spans="1:4" x14ac:dyDescent="0.3">
      <c r="A235" s="41" t="s">
        <v>381</v>
      </c>
      <c r="B235" s="42">
        <v>5125.29</v>
      </c>
      <c r="C235" s="28"/>
      <c r="D235" s="28"/>
    </row>
    <row r="236" spans="1:4" x14ac:dyDescent="0.3">
      <c r="A236" s="41" t="s">
        <v>318</v>
      </c>
      <c r="B236" s="42">
        <v>104612.43</v>
      </c>
      <c r="C236" s="28"/>
      <c r="D236" s="28"/>
    </row>
    <row r="237" spans="1:4" x14ac:dyDescent="0.3">
      <c r="A237" s="41" t="s">
        <v>319</v>
      </c>
      <c r="B237" s="42">
        <v>406658.09</v>
      </c>
      <c r="C237" s="28"/>
      <c r="D237" s="28"/>
    </row>
    <row r="238" spans="1:4" x14ac:dyDescent="0.3">
      <c r="A238" s="41" t="s">
        <v>320</v>
      </c>
      <c r="B238" s="42">
        <v>293528.69</v>
      </c>
      <c r="C238" s="28"/>
      <c r="D238" s="28"/>
    </row>
    <row r="239" spans="1:4" x14ac:dyDescent="0.3">
      <c r="A239" s="41" t="s">
        <v>321</v>
      </c>
      <c r="B239" s="42">
        <v>4246698.9400000004</v>
      </c>
      <c r="C239" s="28"/>
      <c r="D239" s="28"/>
    </row>
    <row r="240" spans="1:4" x14ac:dyDescent="0.3">
      <c r="A240" s="41" t="s">
        <v>322</v>
      </c>
      <c r="B240" s="42">
        <v>1044904.25</v>
      </c>
      <c r="C240" s="28"/>
      <c r="D240" s="28"/>
    </row>
    <row r="241" spans="1:4" x14ac:dyDescent="0.3">
      <c r="A241" s="41" t="s">
        <v>323</v>
      </c>
      <c r="B241" s="42">
        <v>168993.03</v>
      </c>
      <c r="C241" s="28"/>
      <c r="D241" s="28"/>
    </row>
    <row r="242" spans="1:4" x14ac:dyDescent="0.3">
      <c r="A242" s="41" t="s">
        <v>324</v>
      </c>
      <c r="B242" s="42">
        <v>168775.67</v>
      </c>
      <c r="C242" s="28"/>
      <c r="D242" s="28"/>
    </row>
    <row r="243" spans="1:4" x14ac:dyDescent="0.3">
      <c r="A243" s="41" t="s">
        <v>459</v>
      </c>
      <c r="B243" s="42">
        <v>59057.279999999999</v>
      </c>
      <c r="C243" s="28"/>
      <c r="D243" s="28"/>
    </row>
    <row r="244" spans="1:4" x14ac:dyDescent="0.3">
      <c r="A244" s="41" t="s">
        <v>325</v>
      </c>
      <c r="B244" s="42">
        <v>724971.84</v>
      </c>
      <c r="C244" s="28"/>
      <c r="D244" s="28"/>
    </row>
    <row r="245" spans="1:4" x14ac:dyDescent="0.3">
      <c r="A245" s="41" t="s">
        <v>460</v>
      </c>
      <c r="B245" s="42">
        <v>325278</v>
      </c>
      <c r="C245" s="28"/>
      <c r="D245" s="28"/>
    </row>
    <row r="246" spans="1:4" x14ac:dyDescent="0.3">
      <c r="A246" s="41" t="s">
        <v>326</v>
      </c>
      <c r="B246" s="42">
        <v>23890</v>
      </c>
      <c r="C246" s="28"/>
      <c r="D246" s="28"/>
    </row>
    <row r="247" spans="1:4" x14ac:dyDescent="0.3">
      <c r="A247" s="41" t="s">
        <v>327</v>
      </c>
      <c r="B247" s="42">
        <v>187077.24</v>
      </c>
      <c r="C247" s="28"/>
      <c r="D247" s="28"/>
    </row>
    <row r="248" spans="1:4" x14ac:dyDescent="0.3">
      <c r="A248" s="41" t="s">
        <v>328</v>
      </c>
      <c r="B248" s="42">
        <v>3158.59</v>
      </c>
      <c r="C248" s="28"/>
      <c r="D248" s="28"/>
    </row>
    <row r="249" spans="1:4" x14ac:dyDescent="0.3">
      <c r="A249" s="41" t="s">
        <v>329</v>
      </c>
      <c r="B249" s="42">
        <v>5724.03</v>
      </c>
      <c r="C249" s="28"/>
      <c r="D249" s="28"/>
    </row>
    <row r="250" spans="1:4" x14ac:dyDescent="0.3">
      <c r="A250" s="41" t="s">
        <v>330</v>
      </c>
      <c r="B250" s="42">
        <v>1515.17</v>
      </c>
      <c r="C250" s="28"/>
      <c r="D250" s="28"/>
    </row>
    <row r="251" spans="1:4" x14ac:dyDescent="0.3">
      <c r="A251" s="41" t="s">
        <v>331</v>
      </c>
      <c r="B251" s="42">
        <v>18864.77</v>
      </c>
      <c r="C251" s="28"/>
      <c r="D251" s="28"/>
    </row>
    <row r="252" spans="1:4" x14ac:dyDescent="0.3">
      <c r="A252" s="41" t="s">
        <v>332</v>
      </c>
      <c r="B252" s="42">
        <v>270794.82</v>
      </c>
      <c r="C252" s="28"/>
      <c r="D252" s="28"/>
    </row>
    <row r="253" spans="1:4" x14ac:dyDescent="0.3">
      <c r="A253" s="41" t="s">
        <v>333</v>
      </c>
      <c r="B253" s="42">
        <v>254.24</v>
      </c>
      <c r="C253" s="28"/>
      <c r="D253" s="28"/>
    </row>
    <row r="254" spans="1:4" x14ac:dyDescent="0.3">
      <c r="A254" s="41" t="s">
        <v>334</v>
      </c>
      <c r="B254" s="42">
        <v>13269.39</v>
      </c>
      <c r="C254" s="28"/>
      <c r="D254" s="28"/>
    </row>
    <row r="255" spans="1:4" x14ac:dyDescent="0.3">
      <c r="A255" s="41" t="s">
        <v>335</v>
      </c>
      <c r="B255" s="42">
        <v>887094.86</v>
      </c>
      <c r="C255" s="28"/>
      <c r="D255" s="28"/>
    </row>
    <row r="256" spans="1:4" x14ac:dyDescent="0.3">
      <c r="A256" s="41" t="s">
        <v>336</v>
      </c>
      <c r="B256" s="42">
        <v>1455389.93</v>
      </c>
      <c r="C256" s="28"/>
      <c r="D256" s="28"/>
    </row>
    <row r="257" spans="1:4" x14ac:dyDescent="0.3">
      <c r="A257" s="41" t="s">
        <v>337</v>
      </c>
      <c r="B257" s="42">
        <v>215089.42</v>
      </c>
      <c r="C257" s="28"/>
      <c r="D257" s="28"/>
    </row>
    <row r="258" spans="1:4" x14ac:dyDescent="0.3">
      <c r="A258" s="41" t="s">
        <v>338</v>
      </c>
      <c r="B258" s="42">
        <v>28876.14</v>
      </c>
    </row>
    <row r="259" spans="1:4" x14ac:dyDescent="0.3">
      <c r="A259" s="41" t="s">
        <v>339</v>
      </c>
      <c r="B259" s="42">
        <v>8199.81</v>
      </c>
      <c r="C259" s="28">
        <f>SUM(B232:B259)</f>
        <v>11041130.310000001</v>
      </c>
      <c r="D259" s="47">
        <v>557</v>
      </c>
    </row>
    <row r="260" spans="1:4" x14ac:dyDescent="0.3">
      <c r="A260" s="50" t="s">
        <v>340</v>
      </c>
      <c r="B260" s="51">
        <v>-96238949.969999999</v>
      </c>
      <c r="C260" s="28"/>
      <c r="D260" s="47"/>
    </row>
    <row r="261" spans="1:4" x14ac:dyDescent="0.3">
      <c r="A261" s="50" t="s">
        <v>341</v>
      </c>
      <c r="B261" s="56">
        <v>114262627.94</v>
      </c>
      <c r="C261" s="28">
        <f>SUM(B260:B261)</f>
        <v>18023677.969999999</v>
      </c>
      <c r="D261" s="47">
        <v>456</v>
      </c>
    </row>
    <row r="262" spans="1:4" ht="15" thickBot="1" x14ac:dyDescent="0.35">
      <c r="A262" s="54"/>
      <c r="B262" s="57">
        <f>SUM(B5:B261)</f>
        <v>699780142.07000017</v>
      </c>
      <c r="C262" s="57">
        <f>SUM(C5:C261)</f>
        <v>699780142.07000005</v>
      </c>
      <c r="D262" s="28">
        <f>+C262-B262</f>
        <v>0</v>
      </c>
    </row>
    <row r="263" spans="1:4" ht="15" thickTop="1" x14ac:dyDescent="0.3">
      <c r="A263" s="54"/>
      <c r="B263" s="55"/>
      <c r="C263" s="28"/>
      <c r="D263" s="28"/>
    </row>
  </sheetData>
  <sortState ref="E5:F471">
    <sortCondition ref="E5:E471"/>
  </sortState>
  <pageMargins left="0.7" right="0.7" top="0.75" bottom="0.75" header="0.3" footer="0.3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2"/>
  <sheetViews>
    <sheetView topLeftCell="A17" zoomScaleNormal="100" workbookViewId="0">
      <selection activeCell="C47" sqref="C47"/>
    </sheetView>
  </sheetViews>
  <sheetFormatPr defaultColWidth="9.109375" defaultRowHeight="13.2" x14ac:dyDescent="0.25"/>
  <cols>
    <col min="1" max="1" width="36.6640625" style="58" bestFit="1" customWidth="1"/>
    <col min="2" max="2" width="1.5546875" style="58" customWidth="1"/>
    <col min="3" max="3" width="19.33203125" style="58" customWidth="1"/>
    <col min="4" max="4" width="1.33203125" style="58" customWidth="1"/>
    <col min="5" max="5" width="15.5546875" style="58" bestFit="1" customWidth="1"/>
    <col min="6" max="6" width="13.33203125" style="58" customWidth="1"/>
    <col min="7" max="16384" width="9.109375" style="58"/>
  </cols>
  <sheetData>
    <row r="1" spans="1:6" ht="15.75" x14ac:dyDescent="0.25">
      <c r="A1" s="124" t="s">
        <v>373</v>
      </c>
      <c r="B1" s="125"/>
      <c r="C1" s="125"/>
      <c r="D1" s="125"/>
      <c r="E1" s="125"/>
      <c r="F1" s="125"/>
    </row>
    <row r="2" spans="1:6" ht="15.75" x14ac:dyDescent="0.25">
      <c r="A2" s="124" t="s">
        <v>372</v>
      </c>
      <c r="B2" s="125"/>
      <c r="C2" s="125"/>
      <c r="D2" s="125"/>
      <c r="E2" s="125"/>
      <c r="F2" s="125"/>
    </row>
    <row r="3" spans="1:6" ht="15.75" x14ac:dyDescent="0.25">
      <c r="A3" s="124" t="s">
        <v>448</v>
      </c>
      <c r="B3" s="125"/>
      <c r="C3" s="125"/>
      <c r="D3" s="125"/>
      <c r="E3" s="125"/>
      <c r="F3" s="125"/>
    </row>
    <row r="4" spans="1:6" ht="12.6" customHeight="1" x14ac:dyDescent="0.2">
      <c r="A4" s="97"/>
      <c r="B4" s="97"/>
      <c r="C4" s="97"/>
      <c r="D4" s="94"/>
      <c r="E4" s="94"/>
      <c r="F4" s="94"/>
    </row>
    <row r="5" spans="1:6" ht="1.95" customHeight="1" x14ac:dyDescent="0.2">
      <c r="A5" s="97"/>
      <c r="B5" s="97"/>
      <c r="C5" s="103"/>
      <c r="D5" s="94"/>
      <c r="E5" s="94"/>
      <c r="F5" s="94"/>
    </row>
    <row r="6" spans="1:6" ht="15" x14ac:dyDescent="0.25">
      <c r="A6" s="97"/>
      <c r="B6" s="97"/>
      <c r="C6" s="102" t="s">
        <v>449</v>
      </c>
      <c r="D6" s="101"/>
      <c r="E6"/>
      <c r="F6"/>
    </row>
    <row r="7" spans="1:6" ht="15" x14ac:dyDescent="0.25">
      <c r="A7" s="97"/>
      <c r="B7" s="100"/>
      <c r="C7" s="99">
        <v>42614</v>
      </c>
      <c r="D7" s="98"/>
      <c r="E7"/>
      <c r="F7"/>
    </row>
    <row r="8" spans="1:6" ht="15.75" thickBot="1" x14ac:dyDescent="0.3">
      <c r="A8" s="97"/>
      <c r="B8" s="97"/>
      <c r="C8" s="96" t="s">
        <v>371</v>
      </c>
      <c r="D8" s="94"/>
      <c r="E8"/>
      <c r="F8"/>
    </row>
    <row r="9" spans="1:6" ht="15" x14ac:dyDescent="0.25">
      <c r="A9" s="95" t="s">
        <v>370</v>
      </c>
      <c r="B9" s="95"/>
      <c r="C9" s="94"/>
      <c r="D9" s="94"/>
      <c r="E9"/>
      <c r="F9"/>
    </row>
    <row r="10" spans="1:6" ht="15" x14ac:dyDescent="0.25">
      <c r="A10" s="85" t="s">
        <v>369</v>
      </c>
      <c r="B10" s="85"/>
      <c r="C10" s="92">
        <f>'ZRW_Z103 Margin Rpt 12ME 9-2016'!B3</f>
        <v>1133291978.5999999</v>
      </c>
      <c r="D10" s="93"/>
      <c r="E10"/>
      <c r="F10"/>
    </row>
    <row r="11" spans="1:6" ht="15" x14ac:dyDescent="0.25">
      <c r="A11" s="85" t="s">
        <v>66</v>
      </c>
      <c r="B11" s="85"/>
      <c r="C11" s="83">
        <f>'ZRW_Z103 Margin Rpt 12ME 9-2016'!B4</f>
        <v>875461388.69000006</v>
      </c>
      <c r="D11" s="83"/>
      <c r="E11"/>
      <c r="F11"/>
    </row>
    <row r="12" spans="1:6" ht="15" x14ac:dyDescent="0.25">
      <c r="A12" s="85" t="s">
        <v>67</v>
      </c>
      <c r="B12" s="85"/>
      <c r="C12" s="83">
        <f>'ZRW_Z103 Margin Rpt 12ME 9-2016'!B5</f>
        <v>114069443.54000001</v>
      </c>
      <c r="D12" s="83"/>
      <c r="E12"/>
      <c r="F12"/>
    </row>
    <row r="13" spans="1:6" ht="15" x14ac:dyDescent="0.25">
      <c r="A13" s="85" t="s">
        <v>368</v>
      </c>
      <c r="B13" s="85"/>
      <c r="C13" s="83">
        <f>'ZRW_Z103 Margin Rpt 12ME 9-2016'!B6</f>
        <v>19921374.530000001</v>
      </c>
      <c r="D13" s="83"/>
      <c r="E13"/>
      <c r="F13"/>
    </row>
    <row r="14" spans="1:6" ht="15" x14ac:dyDescent="0.25">
      <c r="A14" s="85" t="s">
        <v>367</v>
      </c>
      <c r="B14" s="85"/>
      <c r="C14" s="83">
        <f>'ZRW_Z103 Margin Rpt 12ME 9-2016'!B7</f>
        <v>324382.2</v>
      </c>
      <c r="D14" s="83"/>
      <c r="E14"/>
      <c r="F14"/>
    </row>
    <row r="15" spans="1:6" ht="15" hidden="1" x14ac:dyDescent="0.25">
      <c r="A15" s="85" t="s">
        <v>70</v>
      </c>
      <c r="B15" s="85"/>
      <c r="C15" s="83">
        <f>'ZRW_Z103 Margin Rpt 12ME 9-2016'!B8</f>
        <v>0</v>
      </c>
      <c r="D15" s="83"/>
      <c r="E15"/>
      <c r="F15"/>
    </row>
    <row r="16" spans="1:6" ht="15" hidden="1" x14ac:dyDescent="0.25">
      <c r="A16" s="85" t="s">
        <v>71</v>
      </c>
      <c r="B16" s="85"/>
      <c r="C16" s="83">
        <f>'ZRW_Z103 Margin Rpt 12ME 9-2016'!B9</f>
        <v>0</v>
      </c>
      <c r="D16" s="83"/>
      <c r="E16"/>
      <c r="F16"/>
    </row>
    <row r="17" spans="1:6" ht="15" x14ac:dyDescent="0.25">
      <c r="A17" s="85" t="s">
        <v>72</v>
      </c>
      <c r="B17" s="76"/>
      <c r="C17" s="90">
        <f>SUM(C10:C16)</f>
        <v>2143068567.5599999</v>
      </c>
      <c r="D17" s="91"/>
      <c r="E17"/>
      <c r="F17"/>
    </row>
    <row r="18" spans="1:6" ht="15" x14ac:dyDescent="0.25">
      <c r="A18" s="87" t="s">
        <v>366</v>
      </c>
      <c r="B18" s="87"/>
      <c r="C18" s="83"/>
      <c r="D18" s="83"/>
      <c r="E18"/>
      <c r="F18"/>
    </row>
    <row r="19" spans="1:6" ht="15" x14ac:dyDescent="0.25">
      <c r="A19" s="88" t="s">
        <v>365</v>
      </c>
      <c r="B19" s="87"/>
      <c r="C19" s="83">
        <f>'ZRW_Z103 Margin Rpt 12ME 9-2016'!B12</f>
        <v>10750627.710000001</v>
      </c>
      <c r="D19" s="83"/>
      <c r="E19"/>
      <c r="F19"/>
    </row>
    <row r="20" spans="1:6" ht="15" x14ac:dyDescent="0.25">
      <c r="A20" s="88" t="s">
        <v>342</v>
      </c>
      <c r="B20" s="87"/>
      <c r="C20" s="83">
        <f>'ZRW_Z103 Margin Rpt 12ME 9-2016'!B13</f>
        <v>53788170.890000001</v>
      </c>
      <c r="D20" s="83"/>
      <c r="E20"/>
      <c r="F20"/>
    </row>
    <row r="21" spans="1:6" ht="15" x14ac:dyDescent="0.25">
      <c r="A21" s="88" t="s">
        <v>364</v>
      </c>
      <c r="B21" s="87"/>
      <c r="C21" s="83">
        <f>'ZRW_Z103 Margin Rpt 12ME 9-2016'!B14</f>
        <v>-18023677.969999999</v>
      </c>
      <c r="D21" s="83"/>
      <c r="E21"/>
      <c r="F21"/>
    </row>
    <row r="22" spans="1:6" ht="15" x14ac:dyDescent="0.25">
      <c r="A22" s="88" t="s">
        <v>363</v>
      </c>
      <c r="B22" s="87"/>
      <c r="C22" s="83">
        <f>'ZRW_Z103 Margin Rpt 12ME 9-2016'!B15</f>
        <v>18992179.940000001</v>
      </c>
      <c r="D22" s="83"/>
      <c r="E22"/>
      <c r="F22"/>
    </row>
    <row r="23" spans="1:6" ht="15" x14ac:dyDescent="0.25">
      <c r="A23" s="88" t="s">
        <v>362</v>
      </c>
      <c r="B23" s="87"/>
      <c r="C23" s="83">
        <f>'ZRW_Z103 Margin Rpt 12ME 9-2016'!B16</f>
        <v>2778658.09</v>
      </c>
      <c r="D23" s="83"/>
      <c r="E23"/>
      <c r="F23"/>
    </row>
    <row r="24" spans="1:6" ht="15" x14ac:dyDescent="0.25">
      <c r="A24" s="88" t="s">
        <v>361</v>
      </c>
      <c r="B24" s="87"/>
      <c r="C24" s="86">
        <f>'ZRW_Z103 Margin Rpt 12ME 9-2016'!B17</f>
        <v>13748034.01</v>
      </c>
      <c r="D24" s="83"/>
      <c r="E24"/>
      <c r="F24"/>
    </row>
    <row r="25" spans="1:6" ht="15" x14ac:dyDescent="0.25">
      <c r="A25" s="85" t="s">
        <v>80</v>
      </c>
      <c r="B25" s="87"/>
      <c r="C25" s="83">
        <f>SUM(C17:C24)</f>
        <v>2225102560.2300005</v>
      </c>
      <c r="D25" s="83"/>
      <c r="E25"/>
      <c r="F25"/>
    </row>
    <row r="26" spans="1:6" ht="15" x14ac:dyDescent="0.25">
      <c r="A26" s="88"/>
      <c r="B26" s="85"/>
      <c r="C26" s="83"/>
      <c r="D26" s="83"/>
      <c r="E26"/>
      <c r="F26"/>
    </row>
    <row r="27" spans="1:6" ht="15" x14ac:dyDescent="0.25">
      <c r="A27" s="85" t="s">
        <v>81</v>
      </c>
      <c r="B27" s="85"/>
      <c r="C27" s="83"/>
      <c r="D27" s="83"/>
      <c r="E27"/>
      <c r="F27"/>
    </row>
    <row r="28" spans="1:6" ht="15" x14ac:dyDescent="0.25">
      <c r="A28" s="88" t="s">
        <v>360</v>
      </c>
      <c r="B28" s="87"/>
      <c r="C28" s="83">
        <f>'ZRW_Z103 Margin Rpt 12ME 9-2016'!B21</f>
        <v>-386416277.26999998</v>
      </c>
      <c r="D28" s="89"/>
      <c r="E28"/>
      <c r="F28"/>
    </row>
    <row r="29" spans="1:6" ht="15" x14ac:dyDescent="0.25">
      <c r="A29" s="88" t="s">
        <v>359</v>
      </c>
      <c r="B29" s="85"/>
      <c r="C29" s="83">
        <f>'ZRW_Z103 Margin Rpt 12ME 9-2016'!B22</f>
        <v>368615.64</v>
      </c>
      <c r="D29" s="83"/>
      <c r="E29"/>
      <c r="F29"/>
    </row>
    <row r="30" spans="1:6" ht="15" x14ac:dyDescent="0.25">
      <c r="A30" s="88" t="s">
        <v>358</v>
      </c>
      <c r="B30" s="87"/>
      <c r="C30" s="83">
        <f>'ZRW_Z103 Margin Rpt 12ME 9-2016'!B23</f>
        <v>-113800193.22</v>
      </c>
      <c r="D30" s="83"/>
      <c r="E30"/>
      <c r="F30"/>
    </row>
    <row r="31" spans="1:6" ht="15" x14ac:dyDescent="0.25">
      <c r="A31" s="88" t="s">
        <v>357</v>
      </c>
      <c r="B31" s="85"/>
      <c r="C31" s="86">
        <f>+'ZRW_Z103 Margin Rpt 12ME 9-2016'!B24</f>
        <v>-325278</v>
      </c>
      <c r="D31" s="83"/>
      <c r="E31"/>
      <c r="F31"/>
    </row>
    <row r="32" spans="1:6" ht="15" x14ac:dyDescent="0.25">
      <c r="A32" s="85" t="s">
        <v>86</v>
      </c>
      <c r="B32" s="85"/>
      <c r="C32" s="83">
        <f>SUM(C28:C31)</f>
        <v>-500173132.85000002</v>
      </c>
      <c r="D32" s="83"/>
      <c r="E32"/>
      <c r="F32"/>
    </row>
    <row r="33" spans="1:12" ht="15" x14ac:dyDescent="0.25">
      <c r="A33" s="85" t="s">
        <v>87</v>
      </c>
      <c r="B33" s="87"/>
      <c r="C33" s="83">
        <f>'ZRW_Z103 Margin Rpt 12ME 9-2016'!B26</f>
        <v>-235002886.5</v>
      </c>
      <c r="D33" s="83"/>
      <c r="E33"/>
      <c r="F33"/>
    </row>
    <row r="34" spans="1:12" ht="15" x14ac:dyDescent="0.25">
      <c r="A34" s="85" t="s">
        <v>356</v>
      </c>
      <c r="B34" s="87"/>
      <c r="C34" s="86">
        <f>'ZRW_Z103 Margin Rpt 12ME 9-2016'!B27</f>
        <v>69268219.670000002</v>
      </c>
      <c r="D34" s="83"/>
      <c r="E34"/>
      <c r="F34"/>
    </row>
    <row r="35" spans="1:12" ht="15" x14ac:dyDescent="0.25">
      <c r="A35" s="85" t="s">
        <v>89</v>
      </c>
      <c r="B35" s="76"/>
      <c r="C35" s="83">
        <f>SUM(C32:C34)</f>
        <v>-665907799.68000007</v>
      </c>
      <c r="D35" s="84"/>
      <c r="E35"/>
      <c r="F35"/>
    </row>
    <row r="36" spans="1:12" s="79" customFormat="1" ht="15.75" thickBot="1" x14ac:dyDescent="0.3">
      <c r="A36" s="82" t="s">
        <v>355</v>
      </c>
      <c r="B36" s="77"/>
      <c r="C36" s="80">
        <f>+C25+C35</f>
        <v>1559194760.5500004</v>
      </c>
      <c r="D36" s="81"/>
      <c r="E36"/>
      <c r="F36"/>
    </row>
    <row r="37" spans="1:12" ht="13.5" thickTop="1" x14ac:dyDescent="0.2">
      <c r="A37" s="78"/>
      <c r="B37" s="77"/>
      <c r="C37" s="75"/>
      <c r="D37" s="76"/>
      <c r="E37" s="75"/>
      <c r="F37" s="75"/>
    </row>
    <row r="38" spans="1:12" ht="12.75" x14ac:dyDescent="0.2">
      <c r="A38" s="74"/>
      <c r="B38" s="74"/>
      <c r="C38" s="74"/>
      <c r="D38" s="74"/>
      <c r="E38" s="74"/>
      <c r="F38" s="74"/>
      <c r="G38" s="74"/>
      <c r="H38" s="73"/>
      <c r="I38" s="73"/>
    </row>
    <row r="39" spans="1:12" ht="15" x14ac:dyDescent="0.25">
      <c r="A39" s="72" t="s">
        <v>354</v>
      </c>
      <c r="B39" s="71"/>
      <c r="C39" s="70" t="s">
        <v>353</v>
      </c>
      <c r="D39" s="70"/>
      <c r="E39" s="70" t="s">
        <v>352</v>
      </c>
      <c r="F39" s="70" t="s">
        <v>351</v>
      </c>
      <c r="G39"/>
      <c r="H39"/>
      <c r="I39"/>
      <c r="J39"/>
      <c r="K39"/>
      <c r="L39"/>
    </row>
    <row r="40" spans="1:12" ht="15" x14ac:dyDescent="0.25">
      <c r="A40" s="65" t="str">
        <f>+A20</f>
        <v>Sales to Other Utilities and Marketers</v>
      </c>
      <c r="B40" s="67"/>
      <c r="C40" s="61">
        <f>C20</f>
        <v>53788170.890000001</v>
      </c>
      <c r="D40" s="67"/>
      <c r="E40" s="68">
        <f>-'12ME Sept 16 SAP'!C213</f>
        <v>53788170.890000015</v>
      </c>
      <c r="F40" s="60">
        <v>447</v>
      </c>
      <c r="G40"/>
      <c r="H40"/>
      <c r="I40"/>
      <c r="J40"/>
      <c r="K40"/>
      <c r="L40"/>
    </row>
    <row r="41" spans="1:12" ht="15" x14ac:dyDescent="0.25">
      <c r="A41" s="65"/>
      <c r="B41" s="67"/>
      <c r="C41" s="61"/>
      <c r="D41" s="67"/>
      <c r="E41" s="67"/>
      <c r="F41" s="60"/>
      <c r="G41"/>
      <c r="H41"/>
      <c r="I41"/>
      <c r="J41"/>
      <c r="K41"/>
      <c r="L41"/>
    </row>
    <row r="42" spans="1:12" ht="15" x14ac:dyDescent="0.25">
      <c r="A42" s="65" t="str">
        <f>+A21</f>
        <v>Non-Core Gas Sales Revenue</v>
      </c>
      <c r="B42" s="67"/>
      <c r="C42" s="61">
        <f>C21</f>
        <v>-18023677.969999999</v>
      </c>
      <c r="D42" s="67"/>
      <c r="E42" s="68">
        <f>-'12ME Sept 16 SAP'!C261</f>
        <v>-18023677.969999999</v>
      </c>
      <c r="F42" s="60">
        <v>456</v>
      </c>
      <c r="G42"/>
      <c r="H42"/>
      <c r="I42"/>
      <c r="J42"/>
      <c r="K42"/>
      <c r="L42"/>
    </row>
    <row r="43" spans="1:12" ht="15" x14ac:dyDescent="0.25">
      <c r="A43" s="65"/>
      <c r="B43" s="67">
        <v>447</v>
      </c>
      <c r="C43" s="67"/>
      <c r="D43" s="67"/>
      <c r="E43" s="67"/>
      <c r="F43" s="69"/>
      <c r="G43"/>
      <c r="H43"/>
      <c r="I43"/>
      <c r="J43"/>
      <c r="K43"/>
      <c r="L43"/>
    </row>
    <row r="44" spans="1:12" ht="15" x14ac:dyDescent="0.25">
      <c r="A44" s="65" t="str">
        <f>+A28</f>
        <v>Purchased Power per SAP</v>
      </c>
      <c r="B44" s="67"/>
      <c r="C44" s="61">
        <f>C28</f>
        <v>-386416277.26999998</v>
      </c>
      <c r="D44" s="67"/>
      <c r="E44" s="117">
        <f>-('12ME Sept 16 SAP'!C161+'12ME Sept 16 SAP'!C259-'12ME Sept 16 SAP'!B245)</f>
        <v>-386416277.27000004</v>
      </c>
      <c r="F44" s="62" t="s">
        <v>350</v>
      </c>
      <c r="G44"/>
      <c r="H44"/>
      <c r="I44"/>
      <c r="J44"/>
      <c r="K44"/>
      <c r="L44"/>
    </row>
    <row r="45" spans="1:12" ht="15" x14ac:dyDescent="0.25">
      <c r="A45" s="65"/>
      <c r="B45" s="67">
        <v>456</v>
      </c>
      <c r="C45" s="67"/>
      <c r="D45" s="67"/>
      <c r="E45" s="68"/>
      <c r="F45" s="62"/>
      <c r="G45"/>
      <c r="H45"/>
      <c r="I45"/>
      <c r="J45"/>
      <c r="K45"/>
      <c r="L45"/>
    </row>
    <row r="46" spans="1:12" ht="15" x14ac:dyDescent="0.25">
      <c r="A46" s="65" t="str">
        <f>+A29</f>
        <v>Payroll Tax</v>
      </c>
      <c r="B46" s="67"/>
      <c r="C46" s="67"/>
      <c r="D46" s="67"/>
      <c r="E46" s="67"/>
      <c r="F46" s="62"/>
      <c r="G46"/>
      <c r="H46"/>
      <c r="I46"/>
      <c r="J46"/>
      <c r="K46"/>
      <c r="L46"/>
    </row>
    <row r="47" spans="1:12" ht="15" x14ac:dyDescent="0.25">
      <c r="A47" s="65"/>
      <c r="B47" s="67"/>
      <c r="C47" s="67"/>
      <c r="D47" s="67"/>
      <c r="E47" s="67"/>
      <c r="F47" s="62"/>
      <c r="G47"/>
      <c r="H47"/>
      <c r="I47"/>
      <c r="J47"/>
      <c r="K47"/>
      <c r="L47"/>
    </row>
    <row r="48" spans="1:12" ht="15" x14ac:dyDescent="0.25">
      <c r="A48" s="65" t="str">
        <f>+A30</f>
        <v>Wheeling</v>
      </c>
      <c r="B48" s="67"/>
      <c r="C48" s="61">
        <f>C30</f>
        <v>-113800193.22</v>
      </c>
      <c r="D48" s="67"/>
      <c r="E48" s="68">
        <f>-'12ME Sept 16 SAP'!C231</f>
        <v>-113800193.22</v>
      </c>
      <c r="F48" s="62">
        <v>565</v>
      </c>
      <c r="G48"/>
      <c r="H48"/>
      <c r="I48"/>
      <c r="J48"/>
      <c r="K48"/>
      <c r="L48"/>
    </row>
    <row r="49" spans="1:12" ht="15" x14ac:dyDescent="0.25">
      <c r="A49" s="65"/>
      <c r="B49" s="67"/>
      <c r="C49" s="61"/>
      <c r="D49" s="67"/>
      <c r="E49" s="67"/>
      <c r="F49" s="62"/>
      <c r="G49"/>
      <c r="H49"/>
      <c r="I49"/>
      <c r="J49"/>
      <c r="K49"/>
      <c r="L49"/>
    </row>
    <row r="50" spans="1:12" ht="15" x14ac:dyDescent="0.25">
      <c r="A50" s="65" t="str">
        <f>+A31</f>
        <v>Power Cost Adjustment</v>
      </c>
      <c r="B50" s="67"/>
      <c r="C50" s="61">
        <f>C31</f>
        <v>-325278</v>
      </c>
      <c r="D50" s="67"/>
      <c r="E50" s="68">
        <f>-'12ME Sept 16 SAP'!B245</f>
        <v>-325278</v>
      </c>
      <c r="F50" s="62">
        <v>55700130</v>
      </c>
      <c r="G50"/>
      <c r="H50"/>
      <c r="I50"/>
      <c r="J50"/>
      <c r="K50"/>
      <c r="L50"/>
    </row>
    <row r="51" spans="1:12" ht="15" x14ac:dyDescent="0.25">
      <c r="A51" s="65"/>
      <c r="B51" s="59">
        <v>565</v>
      </c>
      <c r="C51" s="66"/>
      <c r="D51" s="59"/>
      <c r="E51" s="59"/>
      <c r="F51" s="62"/>
      <c r="G51"/>
      <c r="H51"/>
      <c r="I51"/>
      <c r="J51"/>
      <c r="K51"/>
      <c r="L51"/>
    </row>
    <row r="52" spans="1:12" ht="15" x14ac:dyDescent="0.25">
      <c r="A52" s="65" t="str">
        <f>+A33</f>
        <v>Electric Generation Fuel</v>
      </c>
      <c r="B52" s="59"/>
      <c r="C52" s="61">
        <f>C33</f>
        <v>-235002886.5</v>
      </c>
      <c r="D52" s="59"/>
      <c r="E52" s="117">
        <f>-('12ME Sept 16 SAP'!C13+'12ME Sept 16 SAP'!C54)</f>
        <v>-235002886.5</v>
      </c>
      <c r="F52" s="62" t="s">
        <v>349</v>
      </c>
      <c r="G52"/>
      <c r="H52"/>
      <c r="I52"/>
      <c r="J52"/>
      <c r="K52"/>
      <c r="L52"/>
    </row>
    <row r="53" spans="1:12" ht="15" x14ac:dyDescent="0.25">
      <c r="A53" s="59">
        <v>0</v>
      </c>
      <c r="B53" s="59">
        <v>55700130</v>
      </c>
      <c r="C53" s="59"/>
      <c r="D53" s="59"/>
      <c r="E53" s="59"/>
      <c r="F53" s="62"/>
      <c r="G53"/>
      <c r="H53"/>
      <c r="I53"/>
      <c r="J53"/>
      <c r="K53"/>
      <c r="L53"/>
    </row>
    <row r="54" spans="1:12" ht="15.75" thickBot="1" x14ac:dyDescent="0.3">
      <c r="A54" s="59"/>
      <c r="B54" s="59"/>
      <c r="C54" s="64">
        <f>SUM(C40:C53)</f>
        <v>-699780142.06999993</v>
      </c>
      <c r="D54" s="64">
        <f>SUM(D40:D53)</f>
        <v>0</v>
      </c>
      <c r="E54" s="64">
        <f>SUM(E40:E53)</f>
        <v>-699780142.07000005</v>
      </c>
      <c r="F54" s="62"/>
      <c r="G54"/>
      <c r="H54"/>
      <c r="I54"/>
      <c r="J54"/>
      <c r="K54"/>
      <c r="L54"/>
    </row>
    <row r="55" spans="1:12" ht="15.75" thickTop="1" x14ac:dyDescent="0.25">
      <c r="A55" s="116"/>
      <c r="B55" s="116"/>
      <c r="C55" s="59"/>
      <c r="D55" s="59"/>
      <c r="E55" s="63">
        <f>+'12ME Sept 16 SAP'!B262</f>
        <v>699780142.07000017</v>
      </c>
      <c r="F55" s="62" t="s">
        <v>348</v>
      </c>
      <c r="G55"/>
      <c r="H55"/>
      <c r="I55"/>
      <c r="J55"/>
      <c r="K55"/>
      <c r="L55"/>
    </row>
    <row r="56" spans="1:12" ht="15" x14ac:dyDescent="0.25">
      <c r="A56" s="116"/>
      <c r="B56" s="116"/>
      <c r="C56" s="59"/>
      <c r="D56" s="59"/>
      <c r="E56" s="61">
        <f>E54+E55</f>
        <v>0</v>
      </c>
      <c r="F56" s="60" t="s">
        <v>347</v>
      </c>
      <c r="G56"/>
      <c r="H56"/>
      <c r="I56"/>
      <c r="J56"/>
      <c r="K56"/>
      <c r="L56"/>
    </row>
    <row r="57" spans="1:12" ht="15" x14ac:dyDescent="0.25">
      <c r="A57" s="59"/>
      <c r="B57" s="59"/>
      <c r="C57" s="59"/>
      <c r="D57" s="59"/>
      <c r="E57" s="59"/>
      <c r="F57" s="59"/>
      <c r="G57"/>
      <c r="H57"/>
      <c r="I57"/>
      <c r="J57"/>
      <c r="K57"/>
      <c r="L57"/>
    </row>
    <row r="58" spans="1:12" ht="14.4" x14ac:dyDescent="0.3">
      <c r="G58"/>
      <c r="H58"/>
      <c r="I58"/>
      <c r="J58"/>
      <c r="K58"/>
      <c r="L58"/>
    </row>
    <row r="59" spans="1:12" ht="14.4" x14ac:dyDescent="0.3">
      <c r="G59"/>
      <c r="H59"/>
      <c r="I59"/>
      <c r="J59"/>
      <c r="K59"/>
      <c r="L59"/>
    </row>
    <row r="60" spans="1:12" ht="14.4" x14ac:dyDescent="0.3">
      <c r="G60"/>
      <c r="H60"/>
      <c r="I60"/>
      <c r="J60"/>
      <c r="K60"/>
      <c r="L60"/>
    </row>
    <row r="161" spans="3:3" x14ac:dyDescent="0.25">
      <c r="C161" s="58">
        <f>SUM(B55:B159)</f>
        <v>0</v>
      </c>
    </row>
    <row r="213" spans="3:3" x14ac:dyDescent="0.25">
      <c r="C213" s="58">
        <f>SUM(B162:B213)</f>
        <v>0</v>
      </c>
    </row>
    <row r="231" spans="3:3" x14ac:dyDescent="0.25">
      <c r="C231" s="58">
        <f>SUM(B214:B231)</f>
        <v>0</v>
      </c>
    </row>
    <row r="259" spans="3:4" x14ac:dyDescent="0.25">
      <c r="C259" s="58">
        <f>SUM(B232:B259)</f>
        <v>0</v>
      </c>
    </row>
    <row r="261" spans="3:4" x14ac:dyDescent="0.25">
      <c r="C261" s="58">
        <f>SUM(B260:B261)</f>
        <v>0</v>
      </c>
    </row>
    <row r="262" spans="3:4" x14ac:dyDescent="0.25">
      <c r="D262" s="58">
        <f>+C262-B262</f>
        <v>0</v>
      </c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7" workbookViewId="0">
      <selection activeCell="D37" sqref="D37"/>
    </sheetView>
  </sheetViews>
  <sheetFormatPr defaultRowHeight="14.4" x14ac:dyDescent="0.3"/>
  <cols>
    <col min="1" max="1" width="41.44140625" customWidth="1"/>
    <col min="2" max="2" width="18.33203125" customWidth="1"/>
  </cols>
  <sheetData>
    <row r="1" spans="1:2" x14ac:dyDescent="0.25">
      <c r="A1" s="35" t="s">
        <v>447</v>
      </c>
      <c r="B1" s="47" t="s">
        <v>63</v>
      </c>
    </row>
    <row r="2" spans="1:2" x14ac:dyDescent="0.25">
      <c r="A2" t="s">
        <v>64</v>
      </c>
      <c r="B2" s="28">
        <v>0</v>
      </c>
    </row>
    <row r="3" spans="1:2" x14ac:dyDescent="0.25">
      <c r="A3" t="s">
        <v>65</v>
      </c>
      <c r="B3" s="28">
        <v>1133291978.5999999</v>
      </c>
    </row>
    <row r="4" spans="1:2" x14ac:dyDescent="0.25">
      <c r="A4" t="s">
        <v>66</v>
      </c>
      <c r="B4" s="28">
        <v>875461388.69000006</v>
      </c>
    </row>
    <row r="5" spans="1:2" x14ac:dyDescent="0.25">
      <c r="A5" t="s">
        <v>67</v>
      </c>
      <c r="B5" s="28">
        <v>114069443.54000001</v>
      </c>
    </row>
    <row r="6" spans="1:2" x14ac:dyDescent="0.25">
      <c r="A6" t="s">
        <v>68</v>
      </c>
      <c r="B6" s="28">
        <v>19921374.530000001</v>
      </c>
    </row>
    <row r="7" spans="1:2" x14ac:dyDescent="0.25">
      <c r="A7" t="s">
        <v>69</v>
      </c>
      <c r="B7" s="28">
        <v>324382.2</v>
      </c>
    </row>
    <row r="8" spans="1:2" x14ac:dyDescent="0.25">
      <c r="A8" t="s">
        <v>70</v>
      </c>
      <c r="B8" s="28">
        <v>0</v>
      </c>
    </row>
    <row r="9" spans="1:2" x14ac:dyDescent="0.25">
      <c r="A9" t="s">
        <v>71</v>
      </c>
      <c r="B9" s="28">
        <v>0</v>
      </c>
    </row>
    <row r="10" spans="1:2" x14ac:dyDescent="0.25">
      <c r="A10" t="s">
        <v>72</v>
      </c>
      <c r="B10" s="28">
        <v>2143068567.5599999</v>
      </c>
    </row>
    <row r="11" spans="1:2" x14ac:dyDescent="0.25">
      <c r="A11" t="s">
        <v>73</v>
      </c>
      <c r="B11" s="28">
        <v>0</v>
      </c>
    </row>
    <row r="12" spans="1:2" x14ac:dyDescent="0.25">
      <c r="A12" t="s">
        <v>74</v>
      </c>
      <c r="B12" s="28">
        <v>10750627.710000001</v>
      </c>
    </row>
    <row r="13" spans="1:2" x14ac:dyDescent="0.25">
      <c r="A13" t="s">
        <v>75</v>
      </c>
      <c r="B13" s="28">
        <v>53788170.890000001</v>
      </c>
    </row>
    <row r="14" spans="1:2" x14ac:dyDescent="0.25">
      <c r="A14" t="s">
        <v>76</v>
      </c>
      <c r="B14" s="28">
        <v>-18023677.969999999</v>
      </c>
    </row>
    <row r="15" spans="1:2" x14ac:dyDescent="0.25">
      <c r="A15" t="s">
        <v>77</v>
      </c>
      <c r="B15" s="28">
        <v>18992179.940000001</v>
      </c>
    </row>
    <row r="16" spans="1:2" x14ac:dyDescent="0.25">
      <c r="A16" t="s">
        <v>78</v>
      </c>
      <c r="B16" s="28">
        <v>2778658.09</v>
      </c>
    </row>
    <row r="17" spans="1:2" x14ac:dyDescent="0.25">
      <c r="A17" t="s">
        <v>79</v>
      </c>
      <c r="B17" s="28">
        <v>13748034.01</v>
      </c>
    </row>
    <row r="18" spans="1:2" x14ac:dyDescent="0.25">
      <c r="A18" t="s">
        <v>80</v>
      </c>
      <c r="B18" s="28">
        <v>2225102560.23</v>
      </c>
    </row>
    <row r="19" spans="1:2" x14ac:dyDescent="0.25">
      <c r="B19" s="28">
        <v>0</v>
      </c>
    </row>
    <row r="20" spans="1:2" x14ac:dyDescent="0.25">
      <c r="A20" t="s">
        <v>81</v>
      </c>
      <c r="B20" s="28">
        <v>0</v>
      </c>
    </row>
    <row r="21" spans="1:2" x14ac:dyDescent="0.25">
      <c r="A21" t="s">
        <v>82</v>
      </c>
      <c r="B21" s="28">
        <v>-386416277.26999998</v>
      </c>
    </row>
    <row r="22" spans="1:2" x14ac:dyDescent="0.25">
      <c r="A22" t="s">
        <v>83</v>
      </c>
      <c r="B22" s="28">
        <v>368615.64</v>
      </c>
    </row>
    <row r="23" spans="1:2" x14ac:dyDescent="0.25">
      <c r="A23" t="s">
        <v>84</v>
      </c>
      <c r="B23" s="28">
        <v>-113800193.22</v>
      </c>
    </row>
    <row r="24" spans="1:2" x14ac:dyDescent="0.25">
      <c r="A24" t="s">
        <v>85</v>
      </c>
      <c r="B24" s="28">
        <v>-325278</v>
      </c>
    </row>
    <row r="25" spans="1:2" x14ac:dyDescent="0.25">
      <c r="A25" t="s">
        <v>86</v>
      </c>
      <c r="B25" s="28">
        <v>-500173132.85000002</v>
      </c>
    </row>
    <row r="26" spans="1:2" x14ac:dyDescent="0.25">
      <c r="A26" t="s">
        <v>87</v>
      </c>
      <c r="B26" s="28">
        <v>-235002886.5</v>
      </c>
    </row>
    <row r="27" spans="1:2" x14ac:dyDescent="0.25">
      <c r="A27" t="s">
        <v>88</v>
      </c>
      <c r="B27" s="28">
        <v>69268219.670000002</v>
      </c>
    </row>
    <row r="28" spans="1:2" x14ac:dyDescent="0.25">
      <c r="A28" t="s">
        <v>89</v>
      </c>
      <c r="B28" s="28">
        <v>-665907799.67999995</v>
      </c>
    </row>
    <row r="29" spans="1:2" x14ac:dyDescent="0.25">
      <c r="A29" t="s">
        <v>90</v>
      </c>
      <c r="B29" s="28">
        <v>1559194760.55</v>
      </c>
    </row>
    <row r="30" spans="1:2" x14ac:dyDescent="0.25">
      <c r="A30" t="s">
        <v>91</v>
      </c>
      <c r="B30" s="28">
        <v>0</v>
      </c>
    </row>
    <row r="31" spans="1:2" x14ac:dyDescent="0.25">
      <c r="A31" t="s">
        <v>92</v>
      </c>
      <c r="B31" s="28">
        <v>21928332000</v>
      </c>
    </row>
    <row r="32" spans="1:2" x14ac:dyDescent="0.25">
      <c r="A32" t="s">
        <v>93</v>
      </c>
      <c r="B32" s="28">
        <v>-1469669176</v>
      </c>
    </row>
    <row r="33" spans="1:2" x14ac:dyDescent="0.25">
      <c r="A33" t="s">
        <v>94</v>
      </c>
      <c r="B33" s="28">
        <v>20458662824</v>
      </c>
    </row>
    <row r="34" spans="1:2" x14ac:dyDescent="0.25">
      <c r="A34" t="s">
        <v>95</v>
      </c>
      <c r="B34" s="28">
        <v>7.6200000000000004E-2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4.4" x14ac:dyDescent="0.3"/>
  <cols>
    <col min="1" max="1" width="49.109375" customWidth="1"/>
    <col min="2" max="2" width="15.33203125" customWidth="1"/>
    <col min="3" max="3" width="14.33203125" customWidth="1"/>
    <col min="4" max="4" width="15" customWidth="1"/>
    <col min="5" max="5" width="15.109375" customWidth="1"/>
  </cols>
  <sheetData>
    <row r="1" spans="1:5" x14ac:dyDescent="0.25">
      <c r="A1" t="s">
        <v>374</v>
      </c>
    </row>
    <row r="2" spans="1:5" x14ac:dyDescent="0.25">
      <c r="A2" t="s">
        <v>375</v>
      </c>
    </row>
    <row r="3" spans="1:5" x14ac:dyDescent="0.25">
      <c r="A3" t="s">
        <v>472</v>
      </c>
    </row>
    <row r="4" spans="1:5" x14ac:dyDescent="0.25">
      <c r="A4" s="35" t="s">
        <v>376</v>
      </c>
      <c r="B4" s="35" t="s">
        <v>377</v>
      </c>
      <c r="C4" s="35" t="s">
        <v>378</v>
      </c>
      <c r="D4" s="35" t="s">
        <v>379</v>
      </c>
      <c r="E4" s="36" t="s">
        <v>380</v>
      </c>
    </row>
    <row r="6" spans="1:5" x14ac:dyDescent="0.25">
      <c r="A6" s="104" t="s">
        <v>462</v>
      </c>
      <c r="B6" s="105">
        <f>SUM(B7:B32)</f>
        <v>3326628.73</v>
      </c>
      <c r="C6" s="105">
        <f t="shared" ref="C6:E6" si="0">SUM(C7:C32)</f>
        <v>87872.42</v>
      </c>
      <c r="D6" s="105">
        <f t="shared" si="0"/>
        <v>343305.35</v>
      </c>
      <c r="E6" s="105">
        <f t="shared" si="0"/>
        <v>2895450.9600000009</v>
      </c>
    </row>
    <row r="7" spans="1:5" x14ac:dyDescent="0.25">
      <c r="A7" t="s">
        <v>315</v>
      </c>
      <c r="B7" s="115">
        <v>11191.41</v>
      </c>
      <c r="C7" s="115">
        <v>0</v>
      </c>
      <c r="D7" s="115">
        <v>0</v>
      </c>
      <c r="E7" s="115">
        <v>11191.41</v>
      </c>
    </row>
    <row r="8" spans="1:5" x14ac:dyDescent="0.25">
      <c r="A8" t="s">
        <v>316</v>
      </c>
      <c r="B8" s="115">
        <v>75947.91</v>
      </c>
      <c r="C8" s="115">
        <v>0</v>
      </c>
      <c r="D8" s="115">
        <v>0</v>
      </c>
      <c r="E8" s="115">
        <v>75947.91</v>
      </c>
    </row>
    <row r="9" spans="1:5" x14ac:dyDescent="0.25">
      <c r="A9" t="s">
        <v>317</v>
      </c>
      <c r="B9" s="115">
        <v>2258.4299999999998</v>
      </c>
      <c r="C9" s="115">
        <v>0</v>
      </c>
      <c r="D9" s="115">
        <v>0</v>
      </c>
      <c r="E9" s="115">
        <v>2258.4299999999998</v>
      </c>
    </row>
    <row r="10" spans="1:5" x14ac:dyDescent="0.25">
      <c r="A10" t="s">
        <v>381</v>
      </c>
      <c r="B10" s="115">
        <v>0</v>
      </c>
      <c r="C10" s="115">
        <v>0</v>
      </c>
      <c r="D10" s="115">
        <v>0</v>
      </c>
      <c r="E10" s="115">
        <v>0</v>
      </c>
    </row>
    <row r="11" spans="1:5" x14ac:dyDescent="0.25">
      <c r="A11" t="s">
        <v>319</v>
      </c>
      <c r="B11" s="115">
        <v>48110.23</v>
      </c>
      <c r="C11" s="115">
        <v>2028.64</v>
      </c>
      <c r="D11" s="115">
        <v>8504.84</v>
      </c>
      <c r="E11" s="115">
        <v>37576.75</v>
      </c>
    </row>
    <row r="12" spans="1:5" x14ac:dyDescent="0.25">
      <c r="A12" t="s">
        <v>320</v>
      </c>
      <c r="B12" s="115">
        <v>81721.679999999993</v>
      </c>
      <c r="C12" s="115">
        <v>3735.2</v>
      </c>
      <c r="D12" s="115">
        <v>14746.12</v>
      </c>
      <c r="E12" s="115">
        <v>63240.36</v>
      </c>
    </row>
    <row r="13" spans="1:5" x14ac:dyDescent="0.25">
      <c r="A13" t="s">
        <v>321</v>
      </c>
      <c r="B13" s="115">
        <v>1009772.21</v>
      </c>
      <c r="C13" s="115">
        <v>50384.55</v>
      </c>
      <c r="D13" s="115">
        <v>199029.37</v>
      </c>
      <c r="E13" s="115">
        <v>760358.29</v>
      </c>
    </row>
    <row r="14" spans="1:5" x14ac:dyDescent="0.25">
      <c r="A14" t="s">
        <v>322</v>
      </c>
      <c r="B14" s="115">
        <v>303746.27</v>
      </c>
      <c r="C14" s="115">
        <v>7404.57</v>
      </c>
      <c r="D14" s="115">
        <v>26745.96</v>
      </c>
      <c r="E14" s="115">
        <v>269595.74</v>
      </c>
    </row>
    <row r="15" spans="1:5" x14ac:dyDescent="0.25">
      <c r="A15" t="s">
        <v>323</v>
      </c>
      <c r="B15" s="115">
        <v>69373.25</v>
      </c>
      <c r="C15" s="115">
        <v>0</v>
      </c>
      <c r="D15" s="115">
        <v>0</v>
      </c>
      <c r="E15" s="115">
        <v>69373.25</v>
      </c>
    </row>
    <row r="16" spans="1:5" x14ac:dyDescent="0.25">
      <c r="A16" t="s">
        <v>382</v>
      </c>
      <c r="B16" s="115">
        <v>0</v>
      </c>
      <c r="C16" s="115">
        <v>0</v>
      </c>
      <c r="D16" s="115">
        <v>0</v>
      </c>
      <c r="E16" s="115">
        <v>0</v>
      </c>
    </row>
    <row r="17" spans="1:5" x14ac:dyDescent="0.25">
      <c r="A17" t="s">
        <v>324</v>
      </c>
      <c r="B17" s="115">
        <v>36005.78</v>
      </c>
      <c r="C17" s="115">
        <v>1557.86</v>
      </c>
      <c r="D17" s="115">
        <v>6267.85</v>
      </c>
      <c r="E17" s="115">
        <v>28180.07</v>
      </c>
    </row>
    <row r="18" spans="1:5" x14ac:dyDescent="0.25">
      <c r="A18" t="s">
        <v>459</v>
      </c>
      <c r="B18" s="115">
        <v>63077.89</v>
      </c>
      <c r="C18" s="115">
        <v>1527.21</v>
      </c>
      <c r="D18" s="115">
        <v>6075.77</v>
      </c>
      <c r="E18" s="115">
        <v>55474.91</v>
      </c>
    </row>
    <row r="19" spans="1:5" x14ac:dyDescent="0.25">
      <c r="A19" t="s">
        <v>325</v>
      </c>
      <c r="B19" s="115">
        <v>143178.78</v>
      </c>
      <c r="C19" s="115">
        <v>7659.71</v>
      </c>
      <c r="D19" s="115">
        <v>28360.73</v>
      </c>
      <c r="E19" s="115">
        <v>107158.34</v>
      </c>
    </row>
    <row r="20" spans="1:5" x14ac:dyDescent="0.25">
      <c r="A20" t="s">
        <v>327</v>
      </c>
      <c r="B20" s="115">
        <v>36783.24</v>
      </c>
      <c r="C20" s="115">
        <v>0</v>
      </c>
      <c r="D20" s="115">
        <v>0</v>
      </c>
      <c r="E20" s="115">
        <v>36783.24</v>
      </c>
    </row>
    <row r="21" spans="1:5" x14ac:dyDescent="0.25">
      <c r="A21" t="s">
        <v>328</v>
      </c>
      <c r="B21" s="115">
        <v>508.45</v>
      </c>
      <c r="C21" s="115">
        <v>29.37</v>
      </c>
      <c r="D21" s="115">
        <v>111.71</v>
      </c>
      <c r="E21" s="115">
        <v>367.37</v>
      </c>
    </row>
    <row r="22" spans="1:5" x14ac:dyDescent="0.25">
      <c r="A22" t="s">
        <v>329</v>
      </c>
      <c r="B22" s="115">
        <v>1610.13</v>
      </c>
      <c r="C22" s="115">
        <v>93.06</v>
      </c>
      <c r="D22" s="115">
        <v>353.68</v>
      </c>
      <c r="E22" s="115">
        <v>1163.3900000000001</v>
      </c>
    </row>
    <row r="23" spans="1:5" x14ac:dyDescent="0.25">
      <c r="A23" t="s">
        <v>330</v>
      </c>
      <c r="B23" s="115">
        <v>677.96</v>
      </c>
      <c r="C23" s="115">
        <v>39.18</v>
      </c>
      <c r="D23" s="115">
        <v>148.93</v>
      </c>
      <c r="E23" s="115">
        <v>489.85</v>
      </c>
    </row>
    <row r="24" spans="1:5" x14ac:dyDescent="0.25">
      <c r="A24" t="s">
        <v>331</v>
      </c>
      <c r="B24" s="115">
        <v>4136</v>
      </c>
      <c r="C24" s="115">
        <v>0</v>
      </c>
      <c r="D24" s="115">
        <v>0</v>
      </c>
      <c r="E24" s="115">
        <v>4136</v>
      </c>
    </row>
    <row r="25" spans="1:5" x14ac:dyDescent="0.25">
      <c r="A25" t="s">
        <v>332</v>
      </c>
      <c r="B25" s="115">
        <v>82070.94</v>
      </c>
      <c r="C25" s="115">
        <v>107.77</v>
      </c>
      <c r="D25" s="115">
        <v>409.52</v>
      </c>
      <c r="E25" s="115">
        <v>81553.649999999994</v>
      </c>
    </row>
    <row r="26" spans="1:5" x14ac:dyDescent="0.25">
      <c r="A26" t="s">
        <v>333</v>
      </c>
      <c r="B26" s="115">
        <v>254.24</v>
      </c>
      <c r="C26" s="115">
        <v>14.7</v>
      </c>
      <c r="D26" s="115">
        <v>55.84</v>
      </c>
      <c r="E26" s="115">
        <v>183.7</v>
      </c>
    </row>
    <row r="27" spans="1:5" x14ac:dyDescent="0.25">
      <c r="A27" t="s">
        <v>334</v>
      </c>
      <c r="B27" s="115">
        <v>169.5</v>
      </c>
      <c r="C27" s="115">
        <v>9.8000000000000007</v>
      </c>
      <c r="D27" s="115">
        <v>37.229999999999997</v>
      </c>
      <c r="E27" s="115">
        <v>122.47</v>
      </c>
    </row>
    <row r="28" spans="1:5" x14ac:dyDescent="0.25">
      <c r="A28" t="s">
        <v>335</v>
      </c>
      <c r="B28" s="115">
        <v>171761.17</v>
      </c>
      <c r="C28" s="115">
        <v>9332.64</v>
      </c>
      <c r="D28" s="115">
        <v>36853.620000000003</v>
      </c>
      <c r="E28" s="115">
        <v>125574.91</v>
      </c>
    </row>
    <row r="29" spans="1:5" x14ac:dyDescent="0.25">
      <c r="A29" t="s">
        <v>336</v>
      </c>
      <c r="B29" s="115">
        <v>1111091.82</v>
      </c>
      <c r="C29" s="115">
        <v>0</v>
      </c>
      <c r="D29" s="115">
        <v>0</v>
      </c>
      <c r="E29" s="115">
        <v>1111091.82</v>
      </c>
    </row>
    <row r="30" spans="1:5" x14ac:dyDescent="0.25">
      <c r="A30" t="s">
        <v>337</v>
      </c>
      <c r="B30" s="115">
        <v>60926.89</v>
      </c>
      <c r="C30" s="115">
        <v>3327.27</v>
      </c>
      <c r="D30" s="115">
        <v>13153.4</v>
      </c>
      <c r="E30" s="115">
        <v>44446.22</v>
      </c>
    </row>
    <row r="31" spans="1:5" x14ac:dyDescent="0.25">
      <c r="A31" t="s">
        <v>338</v>
      </c>
      <c r="B31" s="115">
        <v>11164.26</v>
      </c>
      <c r="C31" s="115">
        <v>565.63</v>
      </c>
      <c r="D31" s="115">
        <v>2232.7399999999998</v>
      </c>
      <c r="E31" s="115">
        <v>8365.89</v>
      </c>
    </row>
    <row r="32" spans="1:5" x14ac:dyDescent="0.25">
      <c r="A32" t="s">
        <v>339</v>
      </c>
      <c r="B32" s="115">
        <v>1090.29</v>
      </c>
      <c r="C32" s="115">
        <v>55.26</v>
      </c>
      <c r="D32" s="115">
        <v>218.04</v>
      </c>
      <c r="E32" s="115">
        <v>816.99</v>
      </c>
    </row>
    <row r="34" spans="1:5" x14ac:dyDescent="0.25">
      <c r="A34" s="104" t="s">
        <v>463</v>
      </c>
      <c r="B34" s="105">
        <f>SUM(B35:B61)</f>
        <v>7714501.5799999973</v>
      </c>
      <c r="C34" s="105">
        <f t="shared" ref="C34:E34" si="1">SUM(C35:C61)</f>
        <v>280743.22000000003</v>
      </c>
      <c r="D34" s="105">
        <f t="shared" si="1"/>
        <v>1020745.76</v>
      </c>
      <c r="E34" s="105">
        <f t="shared" si="1"/>
        <v>6413012.5999999987</v>
      </c>
    </row>
    <row r="35" spans="1:5" x14ac:dyDescent="0.25">
      <c r="A35" t="s">
        <v>315</v>
      </c>
      <c r="B35">
        <v>27260.79</v>
      </c>
      <c r="C35">
        <v>0</v>
      </c>
      <c r="D35">
        <v>0</v>
      </c>
      <c r="E35">
        <v>27260.79</v>
      </c>
    </row>
    <row r="36" spans="1:5" x14ac:dyDescent="0.25">
      <c r="A36" t="s">
        <v>316</v>
      </c>
      <c r="B36">
        <v>249894.56</v>
      </c>
      <c r="C36">
        <v>0</v>
      </c>
      <c r="D36">
        <v>0</v>
      </c>
      <c r="E36">
        <v>249894.56</v>
      </c>
    </row>
    <row r="37" spans="1:5" x14ac:dyDescent="0.25">
      <c r="A37" t="s">
        <v>317</v>
      </c>
      <c r="B37">
        <v>6775.29</v>
      </c>
      <c r="C37">
        <v>0</v>
      </c>
      <c r="D37">
        <v>0</v>
      </c>
      <c r="E37">
        <v>6775.29</v>
      </c>
    </row>
    <row r="38" spans="1:5" x14ac:dyDescent="0.25">
      <c r="A38" t="s">
        <v>381</v>
      </c>
      <c r="B38">
        <v>5125.29</v>
      </c>
      <c r="C38">
        <v>0</v>
      </c>
      <c r="D38">
        <v>0</v>
      </c>
      <c r="E38">
        <v>5125.29</v>
      </c>
    </row>
    <row r="39" spans="1:5" x14ac:dyDescent="0.25">
      <c r="A39" t="s">
        <v>318</v>
      </c>
      <c r="B39">
        <v>104612.43</v>
      </c>
      <c r="C39">
        <v>6065.44</v>
      </c>
      <c r="D39">
        <v>21229.03</v>
      </c>
      <c r="E39">
        <v>77317.960000000006</v>
      </c>
    </row>
    <row r="40" spans="1:5" x14ac:dyDescent="0.25">
      <c r="A40" t="s">
        <v>319</v>
      </c>
      <c r="B40">
        <v>358547.86</v>
      </c>
      <c r="C40">
        <v>13985.85</v>
      </c>
      <c r="D40">
        <v>54476.55</v>
      </c>
      <c r="E40">
        <v>290085.46000000002</v>
      </c>
    </row>
    <row r="41" spans="1:5" x14ac:dyDescent="0.25">
      <c r="A41" t="s">
        <v>320</v>
      </c>
      <c r="B41">
        <v>211807.01</v>
      </c>
      <c r="C41">
        <v>6736.36</v>
      </c>
      <c r="D41">
        <v>24688.09</v>
      </c>
      <c r="E41">
        <v>180382.56</v>
      </c>
    </row>
    <row r="42" spans="1:5" x14ac:dyDescent="0.25">
      <c r="A42" t="s">
        <v>321</v>
      </c>
      <c r="B42">
        <v>3236926.73</v>
      </c>
      <c r="C42">
        <v>148028.49</v>
      </c>
      <c r="D42">
        <v>533128.5</v>
      </c>
      <c r="E42">
        <v>2555769.7400000002</v>
      </c>
    </row>
    <row r="43" spans="1:5" x14ac:dyDescent="0.25">
      <c r="A43" t="s">
        <v>322</v>
      </c>
      <c r="B43">
        <v>741157.98</v>
      </c>
      <c r="C43">
        <v>20060.98</v>
      </c>
      <c r="D43">
        <v>72563.06</v>
      </c>
      <c r="E43">
        <v>648533.93999999994</v>
      </c>
    </row>
    <row r="44" spans="1:5" x14ac:dyDescent="0.25">
      <c r="A44" t="s">
        <v>323</v>
      </c>
      <c r="B44">
        <v>99619.78</v>
      </c>
      <c r="C44">
        <v>0</v>
      </c>
      <c r="D44">
        <v>0</v>
      </c>
      <c r="E44">
        <v>99619.78</v>
      </c>
    </row>
    <row r="45" spans="1:5" x14ac:dyDescent="0.25">
      <c r="A45" t="s">
        <v>324</v>
      </c>
      <c r="B45">
        <v>132769.89000000001</v>
      </c>
      <c r="C45">
        <v>6763.09</v>
      </c>
      <c r="D45">
        <v>24841.8</v>
      </c>
      <c r="E45">
        <v>101165</v>
      </c>
    </row>
    <row r="46" spans="1:5" x14ac:dyDescent="0.25">
      <c r="A46" t="s">
        <v>459</v>
      </c>
      <c r="B46">
        <v>-4020.61</v>
      </c>
      <c r="C46">
        <v>-72.2</v>
      </c>
      <c r="D46">
        <v>-252.71</v>
      </c>
      <c r="E46">
        <v>-3695.7</v>
      </c>
    </row>
    <row r="47" spans="1:5" x14ac:dyDescent="0.25">
      <c r="A47" t="s">
        <v>325</v>
      </c>
      <c r="B47">
        <v>581793.06000000006</v>
      </c>
      <c r="C47">
        <v>29168.23</v>
      </c>
      <c r="D47">
        <v>106847.81</v>
      </c>
      <c r="E47">
        <v>445777.02</v>
      </c>
    </row>
    <row r="48" spans="1:5" x14ac:dyDescent="0.25">
      <c r="A48" t="s">
        <v>460</v>
      </c>
      <c r="B48">
        <v>325278</v>
      </c>
      <c r="C48">
        <v>0</v>
      </c>
      <c r="D48">
        <v>0</v>
      </c>
      <c r="E48">
        <v>325278</v>
      </c>
    </row>
    <row r="49" spans="1:5" x14ac:dyDescent="0.25">
      <c r="A49" t="s">
        <v>326</v>
      </c>
      <c r="B49">
        <v>23890</v>
      </c>
      <c r="C49">
        <v>0</v>
      </c>
      <c r="D49">
        <v>0</v>
      </c>
      <c r="E49">
        <v>23890</v>
      </c>
    </row>
    <row r="50" spans="1:5" x14ac:dyDescent="0.25">
      <c r="A50" t="s">
        <v>327</v>
      </c>
      <c r="B50">
        <v>150294</v>
      </c>
      <c r="C50">
        <v>0</v>
      </c>
      <c r="D50">
        <v>0</v>
      </c>
      <c r="E50">
        <v>150294</v>
      </c>
    </row>
    <row r="51" spans="1:5" x14ac:dyDescent="0.25">
      <c r="A51" t="s">
        <v>328</v>
      </c>
      <c r="B51">
        <v>2650.14</v>
      </c>
      <c r="C51">
        <v>119.92</v>
      </c>
      <c r="D51">
        <v>419.74</v>
      </c>
      <c r="E51">
        <v>2110.48</v>
      </c>
    </row>
    <row r="52" spans="1:5" x14ac:dyDescent="0.25">
      <c r="A52" t="s">
        <v>329</v>
      </c>
      <c r="B52">
        <v>4113.8999999999996</v>
      </c>
      <c r="C52">
        <v>242</v>
      </c>
      <c r="D52">
        <v>846.98</v>
      </c>
      <c r="E52">
        <v>3024.92</v>
      </c>
    </row>
    <row r="53" spans="1:5" x14ac:dyDescent="0.25">
      <c r="A53" t="s">
        <v>330</v>
      </c>
      <c r="B53">
        <v>837.21</v>
      </c>
      <c r="C53">
        <v>49.25</v>
      </c>
      <c r="D53">
        <v>172.37</v>
      </c>
      <c r="E53">
        <v>615.59</v>
      </c>
    </row>
    <row r="54" spans="1:5" x14ac:dyDescent="0.25">
      <c r="A54" t="s">
        <v>331</v>
      </c>
      <c r="B54">
        <v>14728.77</v>
      </c>
      <c r="C54">
        <v>48.99</v>
      </c>
      <c r="D54">
        <v>171.45</v>
      </c>
      <c r="E54">
        <v>14508.33</v>
      </c>
    </row>
    <row r="55" spans="1:5" x14ac:dyDescent="0.25">
      <c r="A55" t="s">
        <v>332</v>
      </c>
      <c r="B55">
        <v>188723.88</v>
      </c>
      <c r="C55">
        <v>64.86</v>
      </c>
      <c r="D55">
        <v>227.01</v>
      </c>
      <c r="E55">
        <v>188432.01</v>
      </c>
    </row>
    <row r="56" spans="1:5" x14ac:dyDescent="0.25">
      <c r="A56" t="s">
        <v>334</v>
      </c>
      <c r="B56">
        <v>13099.89</v>
      </c>
      <c r="C56">
        <v>194.59</v>
      </c>
      <c r="D56">
        <v>681.03</v>
      </c>
      <c r="E56">
        <v>12224.27</v>
      </c>
    </row>
    <row r="57" spans="1:5" x14ac:dyDescent="0.25">
      <c r="A57" t="s">
        <v>335</v>
      </c>
      <c r="B57">
        <v>715333.69</v>
      </c>
      <c r="C57">
        <v>39422.58</v>
      </c>
      <c r="D57">
        <v>144415.32999999999</v>
      </c>
      <c r="E57">
        <v>531495.78</v>
      </c>
    </row>
    <row r="58" spans="1:5" x14ac:dyDescent="0.25">
      <c r="A58" t="s">
        <v>336</v>
      </c>
      <c r="B58">
        <v>344298.11</v>
      </c>
      <c r="C58">
        <v>0</v>
      </c>
      <c r="D58">
        <v>0</v>
      </c>
      <c r="E58">
        <v>344298.11</v>
      </c>
    </row>
    <row r="59" spans="1:5" x14ac:dyDescent="0.25">
      <c r="A59" t="s">
        <v>337</v>
      </c>
      <c r="B59">
        <v>154162.53</v>
      </c>
      <c r="C59">
        <v>8504.31</v>
      </c>
      <c r="D59">
        <v>31395.200000000001</v>
      </c>
      <c r="E59">
        <v>114263.02</v>
      </c>
    </row>
    <row r="60" spans="1:5" x14ac:dyDescent="0.25">
      <c r="A60" t="s">
        <v>338</v>
      </c>
      <c r="B60">
        <v>17711.88</v>
      </c>
      <c r="C60">
        <v>950.52</v>
      </c>
      <c r="D60">
        <v>3448.64</v>
      </c>
      <c r="E60">
        <v>13312.72</v>
      </c>
    </row>
    <row r="61" spans="1:5" x14ac:dyDescent="0.25">
      <c r="A61" t="s">
        <v>339</v>
      </c>
      <c r="B61">
        <v>7109.52</v>
      </c>
      <c r="C61">
        <v>409.96</v>
      </c>
      <c r="D61">
        <v>1445.88</v>
      </c>
      <c r="E61">
        <v>5253.68</v>
      </c>
    </row>
    <row r="63" spans="1:5" x14ac:dyDescent="0.25">
      <c r="A63" s="35" t="s">
        <v>464</v>
      </c>
      <c r="B63" s="106">
        <f>B6+B34</f>
        <v>11041130.309999997</v>
      </c>
      <c r="C63" s="106">
        <f>C6+C34</f>
        <v>368615.64</v>
      </c>
      <c r="D63" s="106">
        <f>D6+D34</f>
        <v>1364051.1099999999</v>
      </c>
      <c r="E63" s="106">
        <f>E6+E34</f>
        <v>9308463.5599999987</v>
      </c>
    </row>
  </sheetData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RowHeight="14.4" x14ac:dyDescent="0.3"/>
  <cols>
    <col min="1" max="1" width="44.109375" bestFit="1" customWidth="1"/>
    <col min="2" max="2" width="17.6640625" customWidth="1"/>
  </cols>
  <sheetData>
    <row r="1" spans="1:2" x14ac:dyDescent="0.25">
      <c r="A1" s="118" t="s">
        <v>383</v>
      </c>
      <c r="B1" s="118"/>
    </row>
    <row r="2" spans="1:2" x14ac:dyDescent="0.25">
      <c r="A2" s="118" t="s">
        <v>468</v>
      </c>
      <c r="B2" s="118"/>
    </row>
    <row r="3" spans="1:2" x14ac:dyDescent="0.25">
      <c r="A3" s="118" t="s">
        <v>384</v>
      </c>
      <c r="B3" s="118"/>
    </row>
    <row r="4" spans="1:2" x14ac:dyDescent="0.25">
      <c r="A4" s="119" t="s">
        <v>469</v>
      </c>
      <c r="B4" s="119"/>
    </row>
    <row r="7" spans="1:2" x14ac:dyDescent="0.25">
      <c r="A7" s="35" t="s">
        <v>388</v>
      </c>
      <c r="B7" s="36" t="s">
        <v>385</v>
      </c>
    </row>
    <row r="8" spans="1:2" x14ac:dyDescent="0.25">
      <c r="A8" s="120" t="s">
        <v>386</v>
      </c>
      <c r="B8" s="115">
        <v>-8228548.5899999999</v>
      </c>
    </row>
    <row r="9" spans="1:2" x14ac:dyDescent="0.25">
      <c r="A9" t="s">
        <v>387</v>
      </c>
      <c r="B9" s="2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L48" sqref="L48"/>
    </sheetView>
  </sheetViews>
  <sheetFormatPr defaultRowHeight="14.4" x14ac:dyDescent="0.3"/>
  <cols>
    <col min="1" max="1" width="42.33203125" customWidth="1"/>
    <col min="2" max="2" width="16.6640625" customWidth="1"/>
  </cols>
  <sheetData>
    <row r="1" spans="1:2" x14ac:dyDescent="0.25">
      <c r="A1" s="120" t="s">
        <v>383</v>
      </c>
    </row>
    <row r="2" spans="1:2" x14ac:dyDescent="0.25">
      <c r="A2" s="120" t="s">
        <v>468</v>
      </c>
    </row>
    <row r="3" spans="1:2" x14ac:dyDescent="0.25">
      <c r="A3" s="120" t="s">
        <v>384</v>
      </c>
    </row>
    <row r="4" spans="1:2" x14ac:dyDescent="0.25">
      <c r="A4" s="120" t="s">
        <v>469</v>
      </c>
    </row>
    <row r="6" spans="1:2" x14ac:dyDescent="0.25">
      <c r="A6" s="35" t="s">
        <v>388</v>
      </c>
      <c r="B6" s="36" t="s">
        <v>385</v>
      </c>
    </row>
    <row r="7" spans="1:2" x14ac:dyDescent="0.25">
      <c r="A7" t="s">
        <v>389</v>
      </c>
      <c r="B7" s="106">
        <v>1540793.07</v>
      </c>
    </row>
    <row r="8" spans="1:2" x14ac:dyDescent="0.25">
      <c r="A8" t="s">
        <v>387</v>
      </c>
      <c r="B8" s="107"/>
    </row>
    <row r="9" spans="1:2" x14ac:dyDescent="0.25">
      <c r="A9" t="s">
        <v>390</v>
      </c>
      <c r="B9" s="10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8" workbookViewId="0">
      <selection activeCell="A47" sqref="A47"/>
    </sheetView>
  </sheetViews>
  <sheetFormatPr defaultRowHeight="14.4" x14ac:dyDescent="0.3"/>
  <cols>
    <col min="1" max="1" width="56.6640625" customWidth="1"/>
    <col min="2" max="2" width="16.6640625" customWidth="1"/>
  </cols>
  <sheetData>
    <row r="1" spans="1:2" ht="15" x14ac:dyDescent="0.25">
      <c r="A1" s="35" t="s">
        <v>409</v>
      </c>
    </row>
    <row r="2" spans="1:2" ht="15" x14ac:dyDescent="0.25">
      <c r="A2" s="35" t="s">
        <v>410</v>
      </c>
    </row>
    <row r="3" spans="1:2" ht="15" x14ac:dyDescent="0.25">
      <c r="A3" s="35" t="s">
        <v>470</v>
      </c>
    </row>
    <row r="5" spans="1:2" ht="15" x14ac:dyDescent="0.25">
      <c r="A5" s="35" t="s">
        <v>466</v>
      </c>
    </row>
    <row r="6" spans="1:2" ht="15" x14ac:dyDescent="0.25">
      <c r="A6" s="35" t="s">
        <v>391</v>
      </c>
      <c r="B6" s="36" t="s">
        <v>392</v>
      </c>
    </row>
    <row r="7" spans="1:2" ht="15" x14ac:dyDescent="0.25">
      <c r="A7" t="s">
        <v>393</v>
      </c>
      <c r="B7" s="28">
        <v>2151.7199999999998</v>
      </c>
    </row>
    <row r="8" spans="1:2" ht="15" x14ac:dyDescent="0.25">
      <c r="A8" t="s">
        <v>394</v>
      </c>
      <c r="B8" s="28">
        <v>7034.26</v>
      </c>
    </row>
    <row r="9" spans="1:2" ht="15" x14ac:dyDescent="0.25">
      <c r="A9" t="s">
        <v>395</v>
      </c>
      <c r="B9" s="28">
        <v>7034.26</v>
      </c>
    </row>
    <row r="10" spans="1:2" ht="15" x14ac:dyDescent="0.25">
      <c r="A10" t="s">
        <v>396</v>
      </c>
      <c r="B10" s="28">
        <v>7034.27</v>
      </c>
    </row>
    <row r="11" spans="1:2" ht="15" x14ac:dyDescent="0.25">
      <c r="A11" t="s">
        <v>397</v>
      </c>
      <c r="B11" s="28">
        <v>17023.34</v>
      </c>
    </row>
    <row r="12" spans="1:2" ht="15" x14ac:dyDescent="0.25">
      <c r="A12" t="s">
        <v>398</v>
      </c>
      <c r="B12" s="28">
        <v>8616.74</v>
      </c>
    </row>
    <row r="13" spans="1:2" ht="15" x14ac:dyDescent="0.25">
      <c r="A13" t="s">
        <v>399</v>
      </c>
      <c r="B13" s="28">
        <v>370.84</v>
      </c>
    </row>
    <row r="14" spans="1:2" ht="15" x14ac:dyDescent="0.25">
      <c r="A14" s="35" t="s">
        <v>400</v>
      </c>
      <c r="B14" s="109">
        <v>49265.43</v>
      </c>
    </row>
    <row r="15" spans="1:2" ht="15" x14ac:dyDescent="0.25">
      <c r="A15" t="s">
        <v>401</v>
      </c>
      <c r="B15" s="28">
        <v>29996.18</v>
      </c>
    </row>
    <row r="16" spans="1:2" ht="15" x14ac:dyDescent="0.25">
      <c r="A16" t="s">
        <v>402</v>
      </c>
      <c r="B16" s="28">
        <v>0</v>
      </c>
    </row>
    <row r="17" spans="1:3" ht="15" x14ac:dyDescent="0.25">
      <c r="A17" t="s">
        <v>403</v>
      </c>
      <c r="B17" s="28">
        <v>0</v>
      </c>
    </row>
    <row r="18" spans="1:3" ht="15" x14ac:dyDescent="0.25">
      <c r="A18" t="s">
        <v>404</v>
      </c>
      <c r="B18" s="28">
        <v>1351.82</v>
      </c>
    </row>
    <row r="19" spans="1:3" ht="15" x14ac:dyDescent="0.25">
      <c r="A19" t="s">
        <v>405</v>
      </c>
      <c r="B19" s="28">
        <v>10057.200000000001</v>
      </c>
    </row>
    <row r="20" spans="1:3" ht="15" x14ac:dyDescent="0.25">
      <c r="A20" t="s">
        <v>406</v>
      </c>
      <c r="B20" s="28">
        <v>21029</v>
      </c>
    </row>
    <row r="21" spans="1:3" ht="15" x14ac:dyDescent="0.25">
      <c r="A21" t="s">
        <v>407</v>
      </c>
      <c r="B21" s="28">
        <v>3148.64</v>
      </c>
    </row>
    <row r="22" spans="1:3" ht="15" x14ac:dyDescent="0.25">
      <c r="A22" s="35" t="s">
        <v>408</v>
      </c>
      <c r="B22" s="109">
        <v>65582.84</v>
      </c>
    </row>
    <row r="23" spans="1:3" ht="15" x14ac:dyDescent="0.25">
      <c r="B23" s="108">
        <v>114848.27</v>
      </c>
    </row>
    <row r="24" spans="1:3" ht="15" x14ac:dyDescent="0.25">
      <c r="C24" s="28"/>
    </row>
    <row r="25" spans="1:3" ht="15" x14ac:dyDescent="0.25">
      <c r="A25" s="35" t="s">
        <v>467</v>
      </c>
    </row>
    <row r="26" spans="1:3" ht="15" x14ac:dyDescent="0.25">
      <c r="A26" s="35" t="s">
        <v>391</v>
      </c>
      <c r="B26" s="35" t="s">
        <v>392</v>
      </c>
    </row>
    <row r="27" spans="1:3" ht="15" x14ac:dyDescent="0.25">
      <c r="A27" t="s">
        <v>400</v>
      </c>
      <c r="B27">
        <v>0</v>
      </c>
    </row>
    <row r="28" spans="1:3" ht="15" x14ac:dyDescent="0.25">
      <c r="A28" t="s">
        <v>393</v>
      </c>
      <c r="B28" s="28">
        <v>9100.99</v>
      </c>
    </row>
    <row r="29" spans="1:3" ht="15" x14ac:dyDescent="0.25">
      <c r="A29" t="s">
        <v>394</v>
      </c>
      <c r="B29" s="28">
        <v>24094.080000000002</v>
      </c>
    </row>
    <row r="30" spans="1:3" ht="15" x14ac:dyDescent="0.25">
      <c r="A30" t="s">
        <v>395</v>
      </c>
      <c r="B30" s="28">
        <v>24094.080000000002</v>
      </c>
    </row>
    <row r="31" spans="1:3" ht="15" x14ac:dyDescent="0.25">
      <c r="A31" t="s">
        <v>396</v>
      </c>
      <c r="B31" s="28">
        <v>24094.05</v>
      </c>
    </row>
    <row r="32" spans="1:3" ht="15" x14ac:dyDescent="0.25">
      <c r="A32" t="s">
        <v>397</v>
      </c>
      <c r="B32" s="28">
        <v>30456.28</v>
      </c>
    </row>
    <row r="33" spans="1:2" ht="15" x14ac:dyDescent="0.25">
      <c r="A33" t="s">
        <v>398</v>
      </c>
      <c r="B33" s="28">
        <v>47150.14</v>
      </c>
    </row>
    <row r="34" spans="1:2" ht="15" x14ac:dyDescent="0.25">
      <c r="A34" t="s">
        <v>399</v>
      </c>
      <c r="B34" s="28">
        <v>3119.98</v>
      </c>
    </row>
    <row r="35" spans="1:2" ht="15" x14ac:dyDescent="0.25">
      <c r="A35" t="s">
        <v>400</v>
      </c>
      <c r="B35" s="105">
        <v>162109.6</v>
      </c>
    </row>
    <row r="36" spans="1:2" ht="15" x14ac:dyDescent="0.25">
      <c r="A36" t="s">
        <v>408</v>
      </c>
      <c r="B36" s="28">
        <v>0</v>
      </c>
    </row>
    <row r="37" spans="1:2" ht="15" x14ac:dyDescent="0.25">
      <c r="A37" t="s">
        <v>401</v>
      </c>
      <c r="B37" s="28">
        <v>83329.66</v>
      </c>
    </row>
    <row r="38" spans="1:2" ht="15" x14ac:dyDescent="0.25">
      <c r="A38" t="s">
        <v>402</v>
      </c>
      <c r="B38" s="28">
        <v>785.32</v>
      </c>
    </row>
    <row r="39" spans="1:2" ht="15" x14ac:dyDescent="0.25">
      <c r="A39" t="s">
        <v>404</v>
      </c>
      <c r="B39" s="28">
        <v>4013.91</v>
      </c>
    </row>
    <row r="40" spans="1:2" ht="15" x14ac:dyDescent="0.25">
      <c r="A40" t="s">
        <v>405</v>
      </c>
      <c r="B40" s="28">
        <v>42052.23</v>
      </c>
    </row>
    <row r="41" spans="1:2" ht="15" x14ac:dyDescent="0.25">
      <c r="A41" t="s">
        <v>406</v>
      </c>
      <c r="B41" s="28">
        <v>240231</v>
      </c>
    </row>
    <row r="42" spans="1:2" ht="15" x14ac:dyDescent="0.25">
      <c r="A42" t="s">
        <v>407</v>
      </c>
      <c r="B42" s="28">
        <v>14764.88</v>
      </c>
    </row>
    <row r="43" spans="1:2" ht="15" x14ac:dyDescent="0.25">
      <c r="A43" t="s">
        <v>408</v>
      </c>
      <c r="B43" s="105">
        <v>385177</v>
      </c>
    </row>
    <row r="44" spans="1:2" ht="15" x14ac:dyDescent="0.25">
      <c r="B44" s="108">
        <v>547286.6</v>
      </c>
    </row>
    <row r="46" spans="1:2" ht="15.75" thickBot="1" x14ac:dyDescent="0.3">
      <c r="A46" t="s">
        <v>473</v>
      </c>
      <c r="B46" s="110">
        <f>B23+B44</f>
        <v>662134.87</v>
      </c>
    </row>
    <row r="47" spans="1:2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Normal="100" workbookViewId="0">
      <pane xSplit="1" ySplit="6" topLeftCell="B73" activePane="bottomRight" state="frozen"/>
      <selection pane="topRight" activeCell="B1" sqref="B1"/>
      <selection pane="bottomLeft" activeCell="A7" sqref="A7"/>
      <selection pane="bottomRight" activeCell="F83" sqref="F83"/>
    </sheetView>
  </sheetViews>
  <sheetFormatPr defaultRowHeight="14.4" x14ac:dyDescent="0.3"/>
  <cols>
    <col min="1" max="1" width="31.6640625" customWidth="1"/>
    <col min="2" max="2" width="16.33203125" customWidth="1"/>
    <col min="3" max="3" width="14" customWidth="1"/>
    <col min="4" max="4" width="14.33203125" bestFit="1" customWidth="1"/>
    <col min="5" max="5" width="16.6640625" customWidth="1"/>
  </cols>
  <sheetData>
    <row r="1" spans="1:5" ht="15" x14ac:dyDescent="0.25">
      <c r="A1" s="111" t="s">
        <v>374</v>
      </c>
    </row>
    <row r="2" spans="1:5" ht="15" x14ac:dyDescent="0.25">
      <c r="A2" s="112" t="s">
        <v>465</v>
      </c>
    </row>
    <row r="3" spans="1:5" ht="15" x14ac:dyDescent="0.25">
      <c r="A3" s="113" t="s">
        <v>446</v>
      </c>
    </row>
    <row r="5" spans="1:5" ht="15" x14ac:dyDescent="0.25">
      <c r="A5" s="35" t="s">
        <v>376</v>
      </c>
      <c r="B5" s="35" t="s">
        <v>377</v>
      </c>
      <c r="C5" s="35" t="s">
        <v>378</v>
      </c>
      <c r="D5" s="35" t="s">
        <v>379</v>
      </c>
      <c r="E5" s="36" t="s">
        <v>380</v>
      </c>
    </row>
    <row r="6" spans="1:5" ht="15" x14ac:dyDescent="0.25">
      <c r="A6" s="35" t="s">
        <v>466</v>
      </c>
    </row>
    <row r="7" spans="1:5" ht="15" x14ac:dyDescent="0.25">
      <c r="A7" s="35" t="s">
        <v>411</v>
      </c>
      <c r="B7" s="105">
        <v>34757210.170000002</v>
      </c>
      <c r="C7" s="105">
        <v>418796.05</v>
      </c>
      <c r="D7" s="105">
        <v>1653535.93</v>
      </c>
      <c r="E7" s="105">
        <v>32684878.190000001</v>
      </c>
    </row>
    <row r="8" spans="1:5" ht="15" x14ac:dyDescent="0.25">
      <c r="A8" t="s">
        <v>412</v>
      </c>
      <c r="B8" s="28">
        <v>6229089.7199999997</v>
      </c>
      <c r="C8" s="28">
        <v>7218.38</v>
      </c>
      <c r="D8" s="28">
        <v>28053.13</v>
      </c>
      <c r="E8" s="28">
        <v>6193818.21</v>
      </c>
    </row>
    <row r="9" spans="1:5" ht="15" x14ac:dyDescent="0.25">
      <c r="A9" t="s">
        <v>413</v>
      </c>
      <c r="B9" s="28">
        <v>530120.63</v>
      </c>
      <c r="C9" s="28">
        <v>3624.81</v>
      </c>
      <c r="D9" s="28">
        <v>14269.23</v>
      </c>
      <c r="E9" s="28">
        <v>512226.59</v>
      </c>
    </row>
    <row r="10" spans="1:5" ht="15" x14ac:dyDescent="0.25">
      <c r="A10" t="s">
        <v>414</v>
      </c>
      <c r="B10" s="28">
        <v>2259721.98</v>
      </c>
      <c r="C10" s="28">
        <v>0</v>
      </c>
      <c r="D10" s="28">
        <v>0</v>
      </c>
      <c r="E10" s="28">
        <v>2259721.98</v>
      </c>
    </row>
    <row r="11" spans="1:5" ht="15" x14ac:dyDescent="0.25">
      <c r="A11" t="s">
        <v>415</v>
      </c>
      <c r="B11" s="28">
        <v>863380.02</v>
      </c>
      <c r="C11" s="28">
        <v>0</v>
      </c>
      <c r="D11" s="28">
        <v>0</v>
      </c>
      <c r="E11" s="28">
        <v>863380.02</v>
      </c>
    </row>
    <row r="12" spans="1:5" ht="15" x14ac:dyDescent="0.25">
      <c r="A12" t="s">
        <v>416</v>
      </c>
      <c r="B12" s="28">
        <v>2564480.09</v>
      </c>
      <c r="C12" s="28">
        <v>3593.57</v>
      </c>
      <c r="D12" s="28">
        <v>13783.9</v>
      </c>
      <c r="E12" s="28">
        <v>2547102.62</v>
      </c>
    </row>
    <row r="13" spans="1:5" ht="15" x14ac:dyDescent="0.25">
      <c r="A13" t="s">
        <v>417</v>
      </c>
      <c r="B13" s="28">
        <v>11387</v>
      </c>
      <c r="C13" s="28">
        <v>0</v>
      </c>
      <c r="D13" s="28">
        <v>0</v>
      </c>
      <c r="E13" s="28">
        <v>11387</v>
      </c>
    </row>
    <row r="14" spans="1:5" ht="15" x14ac:dyDescent="0.25">
      <c r="A14" t="s">
        <v>418</v>
      </c>
      <c r="B14" s="28">
        <v>7202304.6399999997</v>
      </c>
      <c r="C14" s="28">
        <v>13050.66</v>
      </c>
      <c r="D14" s="28">
        <v>51859.25</v>
      </c>
      <c r="E14" s="28">
        <v>7137394.7300000004</v>
      </c>
    </row>
    <row r="15" spans="1:5" ht="15" x14ac:dyDescent="0.25">
      <c r="A15" t="s">
        <v>419</v>
      </c>
      <c r="B15" s="28">
        <v>446449.93</v>
      </c>
      <c r="C15" s="28">
        <v>0</v>
      </c>
      <c r="D15" s="28">
        <v>0</v>
      </c>
      <c r="E15" s="28">
        <v>446449.93</v>
      </c>
    </row>
    <row r="16" spans="1:5" ht="15" x14ac:dyDescent="0.25">
      <c r="A16" t="s">
        <v>420</v>
      </c>
      <c r="B16" s="28">
        <v>954879.17</v>
      </c>
      <c r="C16" s="28">
        <v>2736.82</v>
      </c>
      <c r="D16" s="28">
        <v>11155.36</v>
      </c>
      <c r="E16" s="28">
        <v>940986.99</v>
      </c>
    </row>
    <row r="17" spans="1:5" ht="15" x14ac:dyDescent="0.25">
      <c r="A17" t="s">
        <v>421</v>
      </c>
      <c r="B17" s="28">
        <v>3805811.94</v>
      </c>
      <c r="C17" s="28">
        <v>5223.41</v>
      </c>
      <c r="D17" s="28">
        <v>20610.22</v>
      </c>
      <c r="E17" s="28">
        <v>3779978.31</v>
      </c>
    </row>
    <row r="18" spans="1:5" ht="15" x14ac:dyDescent="0.25">
      <c r="A18" t="s">
        <v>422</v>
      </c>
      <c r="B18" s="28">
        <v>1375138.62</v>
      </c>
      <c r="C18" s="28">
        <v>3998.1</v>
      </c>
      <c r="D18" s="28">
        <v>15783.05</v>
      </c>
      <c r="E18" s="28">
        <v>1355357.47</v>
      </c>
    </row>
    <row r="19" spans="1:5" ht="15" x14ac:dyDescent="0.25">
      <c r="A19" t="s">
        <v>423</v>
      </c>
      <c r="B19" s="28">
        <v>620024.98</v>
      </c>
      <c r="C19" s="28">
        <v>1092.33</v>
      </c>
      <c r="D19" s="28">
        <v>4310.62</v>
      </c>
      <c r="E19" s="28">
        <v>614622.03</v>
      </c>
    </row>
    <row r="20" spans="1:5" ht="15" x14ac:dyDescent="0.25">
      <c r="A20" t="s">
        <v>424</v>
      </c>
      <c r="B20" s="28">
        <v>2641929.44</v>
      </c>
      <c r="C20" s="28">
        <v>97578.67</v>
      </c>
      <c r="D20" s="28">
        <v>385137.13</v>
      </c>
      <c r="E20" s="28">
        <v>2159213.64</v>
      </c>
    </row>
    <row r="21" spans="1:5" ht="15" x14ac:dyDescent="0.25">
      <c r="A21" t="s">
        <v>425</v>
      </c>
      <c r="B21" s="28">
        <v>577451.78</v>
      </c>
      <c r="C21" s="28">
        <v>28539.5</v>
      </c>
      <c r="D21" s="28">
        <v>112463.46</v>
      </c>
      <c r="E21" s="28">
        <v>436448.82</v>
      </c>
    </row>
    <row r="22" spans="1:5" ht="15" x14ac:dyDescent="0.25">
      <c r="A22" t="s">
        <v>426</v>
      </c>
      <c r="B22" s="28">
        <v>1140808.97</v>
      </c>
      <c r="C22" s="28">
        <v>34843.53</v>
      </c>
      <c r="D22" s="28">
        <v>137393.32</v>
      </c>
      <c r="E22" s="28">
        <v>968572.12</v>
      </c>
    </row>
    <row r="23" spans="1:5" ht="15" x14ac:dyDescent="0.25">
      <c r="A23" t="s">
        <v>427</v>
      </c>
      <c r="B23" s="28">
        <v>107566.55</v>
      </c>
      <c r="C23" s="28">
        <v>5520.12</v>
      </c>
      <c r="D23" s="28">
        <v>21723.360000000001</v>
      </c>
      <c r="E23" s="28">
        <v>80323.070000000007</v>
      </c>
    </row>
    <row r="24" spans="1:5" ht="15" x14ac:dyDescent="0.25">
      <c r="A24" t="s">
        <v>428</v>
      </c>
      <c r="B24" s="28">
        <v>816102.14</v>
      </c>
      <c r="C24" s="28">
        <v>28675.52</v>
      </c>
      <c r="D24" s="28">
        <v>113556.99</v>
      </c>
      <c r="E24" s="28">
        <v>673869.63</v>
      </c>
    </row>
    <row r="25" spans="1:5" ht="15" x14ac:dyDescent="0.25">
      <c r="A25" t="s">
        <v>429</v>
      </c>
      <c r="B25" s="28">
        <v>2046528.03</v>
      </c>
      <c r="C25" s="28">
        <v>44310.55</v>
      </c>
      <c r="D25" s="28">
        <v>174157.43</v>
      </c>
      <c r="E25" s="28">
        <v>1828060.05</v>
      </c>
    </row>
    <row r="26" spans="1:5" ht="15" x14ac:dyDescent="0.25">
      <c r="A26" t="s">
        <v>430</v>
      </c>
      <c r="B26" s="28">
        <v>127782.28</v>
      </c>
      <c r="C26" s="28">
        <v>4846.09</v>
      </c>
      <c r="D26" s="28">
        <v>19060.66</v>
      </c>
      <c r="E26" s="28">
        <v>103875.53</v>
      </c>
    </row>
    <row r="27" spans="1:5" ht="15" x14ac:dyDescent="0.25">
      <c r="A27" t="s">
        <v>431</v>
      </c>
      <c r="B27" s="28">
        <v>227345.44</v>
      </c>
      <c r="C27" s="28">
        <v>5926.37</v>
      </c>
      <c r="D27" s="28">
        <v>23280.38</v>
      </c>
      <c r="E27" s="28">
        <v>198138.69</v>
      </c>
    </row>
    <row r="28" spans="1:5" ht="15" x14ac:dyDescent="0.25">
      <c r="A28" t="s">
        <v>432</v>
      </c>
      <c r="B28" s="28">
        <v>756705.72</v>
      </c>
      <c r="C28" s="28">
        <v>12130.72</v>
      </c>
      <c r="D28" s="28">
        <v>47649.52</v>
      </c>
      <c r="E28" s="28">
        <v>696925.48</v>
      </c>
    </row>
    <row r="29" spans="1:5" ht="15" x14ac:dyDescent="0.25">
      <c r="A29" t="s">
        <v>433</v>
      </c>
      <c r="B29" s="28">
        <v>934694.59</v>
      </c>
      <c r="C29" s="28">
        <v>21407.37</v>
      </c>
      <c r="D29" s="28">
        <v>84166.87</v>
      </c>
      <c r="E29" s="28">
        <v>829120.35</v>
      </c>
    </row>
    <row r="30" spans="1:5" ht="15" x14ac:dyDescent="0.25">
      <c r="A30" t="s">
        <v>434</v>
      </c>
      <c r="B30" s="28">
        <v>7759194.1600000001</v>
      </c>
      <c r="C30" s="28">
        <v>215646.25</v>
      </c>
      <c r="D30" s="28">
        <v>853808.03</v>
      </c>
      <c r="E30" s="28">
        <v>6689739.8799999999</v>
      </c>
    </row>
    <row r="31" spans="1:5" ht="15" x14ac:dyDescent="0.25">
      <c r="A31" t="s">
        <v>435</v>
      </c>
      <c r="B31" s="28">
        <v>945781.47</v>
      </c>
      <c r="C31" s="28">
        <v>50036.4</v>
      </c>
      <c r="D31" s="28">
        <v>198387.38</v>
      </c>
      <c r="E31" s="28">
        <v>697357.69</v>
      </c>
    </row>
    <row r="32" spans="1:5" ht="15" x14ac:dyDescent="0.25">
      <c r="A32" t="s">
        <v>436</v>
      </c>
      <c r="B32" s="28">
        <v>3604691.49</v>
      </c>
      <c r="C32" s="28">
        <v>144108.20000000001</v>
      </c>
      <c r="D32" s="28">
        <v>569886.15</v>
      </c>
      <c r="E32" s="28">
        <v>2890697.14</v>
      </c>
    </row>
    <row r="33" spans="1:5" ht="15" x14ac:dyDescent="0.25">
      <c r="A33" t="s">
        <v>437</v>
      </c>
      <c r="B33" s="28">
        <v>1279399.6200000001</v>
      </c>
      <c r="C33" s="28">
        <v>21444.49</v>
      </c>
      <c r="D33" s="28">
        <v>85317.31</v>
      </c>
      <c r="E33" s="28">
        <v>1172637.82</v>
      </c>
    </row>
    <row r="34" spans="1:5" ht="15" x14ac:dyDescent="0.25">
      <c r="A34" t="s">
        <v>438</v>
      </c>
      <c r="B34" s="28">
        <v>1929321.58</v>
      </c>
      <c r="C34" s="28">
        <v>57.16</v>
      </c>
      <c r="D34" s="28">
        <v>217.19</v>
      </c>
      <c r="E34" s="28">
        <v>1929047.23</v>
      </c>
    </row>
    <row r="35" spans="1:5" ht="15" x14ac:dyDescent="0.25">
      <c r="A35" t="s">
        <v>439</v>
      </c>
      <c r="B35" s="28">
        <v>8850465.3000000007</v>
      </c>
      <c r="C35" s="28">
        <v>40631.699999999997</v>
      </c>
      <c r="D35" s="28">
        <v>159115.37</v>
      </c>
      <c r="E35" s="28">
        <v>8650718.2300000004</v>
      </c>
    </row>
    <row r="36" spans="1:5" ht="15" x14ac:dyDescent="0.25">
      <c r="A36" t="s">
        <v>440</v>
      </c>
      <c r="B36" s="28">
        <v>209991.25</v>
      </c>
      <c r="C36" s="28">
        <v>8081.39</v>
      </c>
      <c r="D36" s="28">
        <v>31846.17</v>
      </c>
      <c r="E36" s="28">
        <v>170063.69</v>
      </c>
    </row>
    <row r="37" spans="1:5" ht="15" x14ac:dyDescent="0.25">
      <c r="A37" t="s">
        <v>441</v>
      </c>
      <c r="B37" s="28">
        <v>186257.25</v>
      </c>
      <c r="C37" s="28">
        <v>4152.34</v>
      </c>
      <c r="D37" s="28">
        <v>16290.42</v>
      </c>
      <c r="E37" s="28">
        <v>165814.49</v>
      </c>
    </row>
    <row r="38" spans="1:5" ht="15" x14ac:dyDescent="0.25">
      <c r="A38" t="s">
        <v>442</v>
      </c>
      <c r="B38" s="28">
        <v>8115990.7599999998</v>
      </c>
      <c r="C38" s="28">
        <v>23347.06</v>
      </c>
      <c r="D38" s="28">
        <v>91309.42</v>
      </c>
      <c r="E38" s="28">
        <v>8001334.2800000003</v>
      </c>
    </row>
    <row r="39" spans="1:5" ht="15" x14ac:dyDescent="0.25">
      <c r="A39" t="s">
        <v>443</v>
      </c>
      <c r="B39" s="28">
        <v>338226.04</v>
      </c>
      <c r="C39" s="28">
        <v>5050.91</v>
      </c>
      <c r="D39" s="28">
        <v>19669.36</v>
      </c>
      <c r="E39" s="28">
        <v>313505.77</v>
      </c>
    </row>
    <row r="40" spans="1:5" ht="15" x14ac:dyDescent="0.25">
      <c r="A40" t="s">
        <v>444</v>
      </c>
      <c r="B40" s="28">
        <v>27698.880000000001</v>
      </c>
      <c r="C40" s="28">
        <v>359.84</v>
      </c>
      <c r="D40" s="28">
        <v>1405.59</v>
      </c>
      <c r="E40" s="28">
        <v>25933.45</v>
      </c>
    </row>
    <row r="42" spans="1:5" ht="15" x14ac:dyDescent="0.25">
      <c r="A42" s="35" t="s">
        <v>467</v>
      </c>
    </row>
    <row r="43" spans="1:5" ht="15" x14ac:dyDescent="0.25">
      <c r="A43" s="35" t="s">
        <v>411</v>
      </c>
      <c r="B43" s="105">
        <v>99152936.829999998</v>
      </c>
      <c r="C43" s="105">
        <v>1288924.6100000001</v>
      </c>
      <c r="D43" s="105">
        <v>4651453.3899999997</v>
      </c>
      <c r="E43" s="105">
        <v>93212558.829999998</v>
      </c>
    </row>
    <row r="44" spans="1:5" ht="15" x14ac:dyDescent="0.25">
      <c r="A44" t="s">
        <v>412</v>
      </c>
      <c r="B44" s="28">
        <v>16258870.970000001</v>
      </c>
      <c r="C44" s="28">
        <v>23451.69</v>
      </c>
      <c r="D44" s="28">
        <v>84400.44</v>
      </c>
      <c r="E44" s="28">
        <v>16151018.84</v>
      </c>
    </row>
    <row r="45" spans="1:5" ht="15" x14ac:dyDescent="0.25">
      <c r="A45" t="s">
        <v>413</v>
      </c>
      <c r="B45" s="28">
        <v>1545087.86</v>
      </c>
      <c r="C45" s="28">
        <v>11535.13</v>
      </c>
      <c r="D45" s="28">
        <v>42114.85</v>
      </c>
      <c r="E45" s="28">
        <v>1491437.88</v>
      </c>
    </row>
    <row r="46" spans="1:5" ht="15" x14ac:dyDescent="0.25">
      <c r="A46" t="s">
        <v>414</v>
      </c>
      <c r="B46" s="28">
        <v>6869421.5499999998</v>
      </c>
      <c r="C46" s="28">
        <v>0</v>
      </c>
      <c r="D46" s="28">
        <v>0</v>
      </c>
      <c r="E46" s="28">
        <v>6869421.5499999998</v>
      </c>
    </row>
    <row r="47" spans="1:5" ht="15" x14ac:dyDescent="0.25">
      <c r="A47" t="s">
        <v>415</v>
      </c>
      <c r="B47" s="28">
        <v>1792109.34</v>
      </c>
      <c r="C47" s="28">
        <v>10.62</v>
      </c>
      <c r="D47" s="28">
        <v>38.840000000000003</v>
      </c>
      <c r="E47" s="28">
        <v>1792059.88</v>
      </c>
    </row>
    <row r="48" spans="1:5" ht="15" x14ac:dyDescent="0.25">
      <c r="A48" t="s">
        <v>416</v>
      </c>
      <c r="B48" s="28">
        <v>6011420.4699999997</v>
      </c>
      <c r="C48" s="28">
        <v>11905.94</v>
      </c>
      <c r="D48" s="28">
        <v>42246.75</v>
      </c>
      <c r="E48" s="28">
        <v>5957267.7800000003</v>
      </c>
    </row>
    <row r="49" spans="1:5" ht="15" x14ac:dyDescent="0.25">
      <c r="A49" t="s">
        <v>417</v>
      </c>
      <c r="B49" s="28">
        <v>40831.75</v>
      </c>
      <c r="C49" s="28">
        <v>0</v>
      </c>
      <c r="D49" s="28">
        <v>0</v>
      </c>
      <c r="E49" s="28">
        <v>40831.75</v>
      </c>
    </row>
    <row r="50" spans="1:5" ht="15" x14ac:dyDescent="0.25">
      <c r="A50" t="s">
        <v>418</v>
      </c>
      <c r="B50" s="28">
        <v>22554215.739999998</v>
      </c>
      <c r="C50" s="28">
        <v>50011.3</v>
      </c>
      <c r="D50" s="28">
        <v>182585.24</v>
      </c>
      <c r="E50" s="28">
        <v>22321619.199999999</v>
      </c>
    </row>
    <row r="51" spans="1:5" ht="15" x14ac:dyDescent="0.25">
      <c r="A51" t="s">
        <v>419</v>
      </c>
      <c r="B51" s="28">
        <v>1373009.99</v>
      </c>
      <c r="C51" s="28">
        <v>0</v>
      </c>
      <c r="D51" s="28">
        <v>0</v>
      </c>
      <c r="E51" s="28">
        <v>1373009.99</v>
      </c>
    </row>
    <row r="52" spans="1:5" ht="15" x14ac:dyDescent="0.25">
      <c r="A52" t="s">
        <v>420</v>
      </c>
      <c r="B52" s="28">
        <v>1570844.17</v>
      </c>
      <c r="C52" s="28">
        <v>6977.73</v>
      </c>
      <c r="D52" s="28">
        <v>25516.74</v>
      </c>
      <c r="E52" s="28">
        <v>1538349.7</v>
      </c>
    </row>
    <row r="53" spans="1:5" ht="15" x14ac:dyDescent="0.25">
      <c r="A53" t="s">
        <v>421</v>
      </c>
      <c r="B53" s="28">
        <v>11160448.810000001</v>
      </c>
      <c r="C53" s="28">
        <v>18050.419999999998</v>
      </c>
      <c r="D53" s="28">
        <v>65996.67</v>
      </c>
      <c r="E53" s="28">
        <v>11076401.720000001</v>
      </c>
    </row>
    <row r="54" spans="1:5" ht="15" x14ac:dyDescent="0.25">
      <c r="A54" t="s">
        <v>422</v>
      </c>
      <c r="B54" s="28">
        <v>6648574.79</v>
      </c>
      <c r="C54" s="28">
        <v>19326.41</v>
      </c>
      <c r="D54" s="28">
        <v>70400.66</v>
      </c>
      <c r="E54" s="28">
        <v>6558847.7199999997</v>
      </c>
    </row>
    <row r="55" spans="1:5" ht="15" x14ac:dyDescent="0.25">
      <c r="A55" t="s">
        <v>423</v>
      </c>
      <c r="B55" s="28">
        <v>1801337.98</v>
      </c>
      <c r="C55" s="28">
        <v>5656.74</v>
      </c>
      <c r="D55" s="28">
        <v>20671.169999999998</v>
      </c>
      <c r="E55" s="28">
        <v>1775010.07</v>
      </c>
    </row>
    <row r="56" spans="1:5" ht="15" x14ac:dyDescent="0.25">
      <c r="A56" t="s">
        <v>424</v>
      </c>
      <c r="B56" s="28">
        <v>7344161.0499999998</v>
      </c>
      <c r="C56" s="28">
        <v>302217.92</v>
      </c>
      <c r="D56" s="28">
        <v>1073014.3400000001</v>
      </c>
      <c r="E56" s="28">
        <v>5968928.79</v>
      </c>
    </row>
    <row r="57" spans="1:5" ht="15" x14ac:dyDescent="0.25">
      <c r="A57" t="s">
        <v>425</v>
      </c>
      <c r="B57" s="28">
        <v>1737919.84</v>
      </c>
      <c r="C57" s="28">
        <v>88760.83</v>
      </c>
      <c r="D57" s="28">
        <v>315152.81</v>
      </c>
      <c r="E57" s="28">
        <v>1334006.2</v>
      </c>
    </row>
    <row r="58" spans="1:5" ht="15" x14ac:dyDescent="0.25">
      <c r="A58" t="s">
        <v>426</v>
      </c>
      <c r="B58" s="28">
        <v>2776341.4</v>
      </c>
      <c r="C58" s="28">
        <v>105443.98</v>
      </c>
      <c r="D58" s="28">
        <v>365336.51</v>
      </c>
      <c r="E58" s="28">
        <v>2305560.91</v>
      </c>
    </row>
    <row r="59" spans="1:5" ht="15" x14ac:dyDescent="0.25">
      <c r="A59" t="s">
        <v>427</v>
      </c>
      <c r="B59" s="28">
        <v>304296.71999999997</v>
      </c>
      <c r="C59" s="28">
        <v>15983.48</v>
      </c>
      <c r="D59" s="28">
        <v>58424.83</v>
      </c>
      <c r="E59" s="28">
        <v>229888.41</v>
      </c>
    </row>
    <row r="60" spans="1:5" ht="15" x14ac:dyDescent="0.25">
      <c r="A60" t="s">
        <v>428</v>
      </c>
      <c r="B60" s="28">
        <v>2525603.09</v>
      </c>
      <c r="C60" s="28">
        <v>92029.63</v>
      </c>
      <c r="D60" s="28">
        <v>334100.19</v>
      </c>
      <c r="E60" s="28">
        <v>2099473.27</v>
      </c>
    </row>
    <row r="61" spans="1:5" ht="15" x14ac:dyDescent="0.25">
      <c r="A61" t="s">
        <v>429</v>
      </c>
      <c r="B61" s="28">
        <v>6120392.3399999999</v>
      </c>
      <c r="C61" s="28">
        <v>168714.75</v>
      </c>
      <c r="D61" s="28">
        <v>594913.43999999994</v>
      </c>
      <c r="E61" s="28">
        <v>5356764.1500000004</v>
      </c>
    </row>
    <row r="62" spans="1:5" ht="15" x14ac:dyDescent="0.25">
      <c r="A62" t="s">
        <v>445</v>
      </c>
      <c r="B62" s="28">
        <v>2286.98</v>
      </c>
      <c r="C62" s="28">
        <v>126.12</v>
      </c>
      <c r="D62" s="28">
        <v>391.97</v>
      </c>
      <c r="E62" s="28">
        <v>1768.89</v>
      </c>
    </row>
    <row r="63" spans="1:5" ht="15" x14ac:dyDescent="0.25">
      <c r="A63" t="s">
        <v>430</v>
      </c>
      <c r="B63" s="28">
        <v>367587.89</v>
      </c>
      <c r="C63" s="28">
        <v>8834.5300000000007</v>
      </c>
      <c r="D63" s="28">
        <v>31402.74</v>
      </c>
      <c r="E63" s="28">
        <v>327350.62</v>
      </c>
    </row>
    <row r="64" spans="1:5" ht="15" x14ac:dyDescent="0.25">
      <c r="A64" t="s">
        <v>431</v>
      </c>
      <c r="B64" s="28">
        <v>597344.15</v>
      </c>
      <c r="C64" s="28">
        <v>21489.34</v>
      </c>
      <c r="D64" s="28">
        <v>75946.149999999994</v>
      </c>
      <c r="E64" s="28">
        <v>499908.66</v>
      </c>
    </row>
    <row r="65" spans="1:5" ht="15" x14ac:dyDescent="0.25">
      <c r="A65" t="s">
        <v>432</v>
      </c>
      <c r="B65" s="28">
        <v>1944653.4</v>
      </c>
      <c r="C65" s="28">
        <v>49265.75</v>
      </c>
      <c r="D65" s="28">
        <v>177100.24</v>
      </c>
      <c r="E65" s="28">
        <v>1718287.41</v>
      </c>
    </row>
    <row r="66" spans="1:5" ht="15" x14ac:dyDescent="0.25">
      <c r="A66" t="s">
        <v>433</v>
      </c>
      <c r="B66" s="28">
        <v>3208519.92</v>
      </c>
      <c r="C66" s="28">
        <v>88999.01</v>
      </c>
      <c r="D66" s="28">
        <v>310072.34000000003</v>
      </c>
      <c r="E66" s="28">
        <v>2809448.57</v>
      </c>
    </row>
    <row r="67" spans="1:5" ht="15" x14ac:dyDescent="0.25">
      <c r="A67" t="s">
        <v>434</v>
      </c>
      <c r="B67" s="28">
        <v>22669852.079999998</v>
      </c>
      <c r="C67" s="28">
        <v>636503.16</v>
      </c>
      <c r="D67" s="28">
        <v>2323179.14</v>
      </c>
      <c r="E67" s="28">
        <v>19710169.780000001</v>
      </c>
    </row>
    <row r="68" spans="1:5" ht="15" x14ac:dyDescent="0.25">
      <c r="A68" t="s">
        <v>435</v>
      </c>
      <c r="B68" s="28">
        <v>3506879.68</v>
      </c>
      <c r="C68" s="28">
        <v>160594.73000000001</v>
      </c>
      <c r="D68" s="28">
        <v>586201.17000000004</v>
      </c>
      <c r="E68" s="28">
        <v>2760083.78</v>
      </c>
    </row>
    <row r="69" spans="1:5" ht="15" x14ac:dyDescent="0.25">
      <c r="A69" t="s">
        <v>436</v>
      </c>
      <c r="B69" s="28">
        <v>10136331.869999999</v>
      </c>
      <c r="C69" s="28">
        <v>412527.42</v>
      </c>
      <c r="D69" s="28">
        <v>1504914.78</v>
      </c>
      <c r="E69" s="28">
        <v>8218889.6699999999</v>
      </c>
    </row>
    <row r="70" spans="1:5" ht="15" x14ac:dyDescent="0.25">
      <c r="A70" t="s">
        <v>437</v>
      </c>
      <c r="B70" s="28">
        <v>3501424.61</v>
      </c>
      <c r="C70" s="28">
        <v>63381.01</v>
      </c>
      <c r="D70" s="28">
        <v>232063.19</v>
      </c>
      <c r="E70" s="28">
        <v>3205980.41</v>
      </c>
    </row>
    <row r="71" spans="1:5" ht="15" x14ac:dyDescent="0.25">
      <c r="A71" t="s">
        <v>438</v>
      </c>
      <c r="B71" s="28">
        <v>5525215.9199999999</v>
      </c>
      <c r="C71" s="28">
        <v>0</v>
      </c>
      <c r="D71" s="28">
        <v>0</v>
      </c>
      <c r="E71" s="28">
        <v>5525215.9199999999</v>
      </c>
    </row>
    <row r="72" spans="1:5" ht="15" x14ac:dyDescent="0.25">
      <c r="A72" t="s">
        <v>439</v>
      </c>
      <c r="B72" s="28">
        <v>24168411.059999999</v>
      </c>
      <c r="C72" s="28">
        <v>106764.24</v>
      </c>
      <c r="D72" s="28">
        <v>388787.41</v>
      </c>
      <c r="E72" s="28">
        <v>23672859.41</v>
      </c>
    </row>
    <row r="73" spans="1:5" ht="15" x14ac:dyDescent="0.25">
      <c r="A73" t="s">
        <v>440</v>
      </c>
      <c r="B73" s="28">
        <v>486650.11</v>
      </c>
      <c r="C73" s="28">
        <v>19470.04</v>
      </c>
      <c r="D73" s="28">
        <v>71220.69</v>
      </c>
      <c r="E73" s="28">
        <v>395959.38</v>
      </c>
    </row>
    <row r="74" spans="1:5" ht="15" x14ac:dyDescent="0.25">
      <c r="A74" t="s">
        <v>441</v>
      </c>
      <c r="B74" s="28">
        <v>527488.62</v>
      </c>
      <c r="C74" s="28">
        <v>9817.9599999999991</v>
      </c>
      <c r="D74" s="28">
        <v>35755.089999999997</v>
      </c>
      <c r="E74" s="28">
        <v>481915.57</v>
      </c>
    </row>
    <row r="75" spans="1:5" ht="15" x14ac:dyDescent="0.25">
      <c r="A75" t="s">
        <v>442</v>
      </c>
      <c r="B75" s="28">
        <v>22049601.920000002</v>
      </c>
      <c r="C75" s="28">
        <v>63955.54</v>
      </c>
      <c r="D75" s="28">
        <v>231962.92</v>
      </c>
      <c r="E75" s="28">
        <v>21753683.460000001</v>
      </c>
    </row>
    <row r="76" spans="1:5" ht="15" x14ac:dyDescent="0.25">
      <c r="A76" t="s">
        <v>443</v>
      </c>
      <c r="B76" s="28">
        <v>1104670.4099999999</v>
      </c>
      <c r="C76" s="28">
        <v>13520.7</v>
      </c>
      <c r="D76" s="28">
        <v>49848.71</v>
      </c>
      <c r="E76" s="28">
        <v>1041301</v>
      </c>
    </row>
    <row r="77" spans="1:5" ht="15" x14ac:dyDescent="0.25">
      <c r="A77" t="s">
        <v>444</v>
      </c>
      <c r="B77" s="28">
        <v>37033.589999999997</v>
      </c>
      <c r="C77" s="28">
        <v>1261.55</v>
      </c>
      <c r="D77" s="28">
        <v>4573.38</v>
      </c>
      <c r="E77" s="28">
        <v>31198.66</v>
      </c>
    </row>
    <row r="79" spans="1:5" ht="15.75" thickBot="1" x14ac:dyDescent="0.3">
      <c r="A79" s="35" t="s">
        <v>474</v>
      </c>
      <c r="B79" s="114">
        <f>B7+B43</f>
        <v>133910147</v>
      </c>
      <c r="C79" s="114">
        <f t="shared" ref="C79:E79" si="0">C7+C43</f>
        <v>1707720.6600000001</v>
      </c>
      <c r="D79" s="114">
        <f t="shared" si="0"/>
        <v>6304989.3199999994</v>
      </c>
      <c r="E79" s="114">
        <f t="shared" si="0"/>
        <v>125897437.02</v>
      </c>
    </row>
    <row r="80" spans="1:5" ht="15.75" thickTop="1" x14ac:dyDescent="0.25"/>
  </sheetData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244B4A-82FB-4060-BED4-D56029475012}"/>
</file>

<file path=customXml/itemProps2.xml><?xml version="1.0" encoding="utf-8"?>
<ds:datastoreItem xmlns:ds="http://schemas.openxmlformats.org/officeDocument/2006/customXml" ds:itemID="{823B1687-59CA-4CB6-886B-3C7C54BB274E}"/>
</file>

<file path=customXml/itemProps3.xml><?xml version="1.0" encoding="utf-8"?>
<ds:datastoreItem xmlns:ds="http://schemas.openxmlformats.org/officeDocument/2006/customXml" ds:itemID="{5E26E56B-E6DC-4613-909B-72FC435C0C0D}"/>
</file>

<file path=customXml/itemProps4.xml><?xml version="1.0" encoding="utf-8"?>
<ds:datastoreItem xmlns:ds="http://schemas.openxmlformats.org/officeDocument/2006/customXml" ds:itemID="{F97D4361-31AF-4C86-9202-C78A982176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 Pwr Cost</vt:lpstr>
      <vt:lpstr>12ME Sept 16 SAP</vt:lpstr>
      <vt:lpstr>E Margin Sept16</vt:lpstr>
      <vt:lpstr>ZRW_Z103 Margin Rpt 12ME 9-2016</vt:lpstr>
      <vt:lpstr>557</vt:lpstr>
      <vt:lpstr>Trans Rev 45610005</vt:lpstr>
      <vt:lpstr>Montana Tax 40810005</vt:lpstr>
      <vt:lpstr>500KV 12ME 9-2016</vt:lpstr>
      <vt:lpstr>O&amp;M 9-2016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2016-11-06T16:07:24Z</cp:lastPrinted>
  <dcterms:created xsi:type="dcterms:W3CDTF">2016-07-08T15:51:23Z</dcterms:created>
  <dcterms:modified xsi:type="dcterms:W3CDTF">2018-04-05T15:21:50Z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