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kermode\Documents\Hedging Project\"/>
    </mc:Choice>
  </mc:AlternateContent>
  <bookViews>
    <workbookView xWindow="0" yWindow="0" windowWidth="15345" windowHeight="4710"/>
  </bookViews>
  <sheets>
    <sheet name="Figure 4 (2)" sheetId="11" r:id="rId1"/>
    <sheet name="Figure 4" sheetId="1" r:id="rId2"/>
  </sheets>
  <calcPr calcId="152511" calcMode="autoNoTable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1" l="1"/>
  <c r="H14" i="11"/>
  <c r="G14" i="11"/>
  <c r="E14" i="11"/>
  <c r="I14" i="11" l="1"/>
  <c r="D15" i="11" s="1"/>
  <c r="J14" i="11"/>
  <c r="H15" i="11"/>
  <c r="E15" i="11" l="1"/>
  <c r="F15" i="11" s="1"/>
  <c r="G15" i="11" l="1"/>
  <c r="I15" i="11" s="1"/>
  <c r="C16" i="11"/>
  <c r="H16" i="11" l="1"/>
  <c r="J15" i="11"/>
  <c r="D16" i="11"/>
  <c r="E16" i="11" l="1"/>
  <c r="F16" i="11" s="1"/>
  <c r="G16" i="11" l="1"/>
  <c r="I16" i="11" s="1"/>
  <c r="C17" i="11"/>
  <c r="J16" i="11" l="1"/>
  <c r="D17" i="11"/>
  <c r="H17" i="11"/>
  <c r="E17" i="11" l="1"/>
  <c r="F17" i="11" s="1"/>
  <c r="G17" i="11" l="1"/>
  <c r="I17" i="11" s="1"/>
  <c r="C18" i="11"/>
  <c r="J17" i="11" l="1"/>
  <c r="D18" i="11"/>
  <c r="H18" i="11"/>
  <c r="E18" i="11" l="1"/>
  <c r="F18" i="11" s="1"/>
  <c r="G18" i="11" l="1"/>
  <c r="C19" i="11"/>
  <c r="I18" i="11"/>
  <c r="J18" i="11" l="1"/>
  <c r="D19" i="11"/>
  <c r="H19" i="11"/>
  <c r="E19" i="11" l="1"/>
  <c r="F19" i="11" s="1"/>
  <c r="G19" i="11" l="1"/>
  <c r="I19" i="11" s="1"/>
  <c r="C20" i="11"/>
  <c r="J19" i="11" l="1"/>
  <c r="D20" i="11"/>
  <c r="H20" i="11"/>
  <c r="E20" i="11" l="1"/>
  <c r="F20" i="11" s="1"/>
  <c r="G20" i="11" l="1"/>
  <c r="I20" i="11" s="1"/>
  <c r="C21" i="11"/>
  <c r="J20" i="11" l="1"/>
  <c r="D21" i="11"/>
  <c r="H21" i="11"/>
  <c r="E21" i="11" l="1"/>
  <c r="F21" i="11" s="1"/>
  <c r="G21" i="11" l="1"/>
  <c r="I21" i="11" s="1"/>
  <c r="C22" i="11"/>
  <c r="J21" i="11" l="1"/>
  <c r="D22" i="11"/>
  <c r="H22" i="11"/>
  <c r="E22" i="11" l="1"/>
  <c r="F22" i="11" s="1"/>
  <c r="G22" i="11" l="1"/>
  <c r="I22" i="11" s="1"/>
  <c r="C23" i="11"/>
  <c r="J22" i="11" l="1"/>
  <c r="D23" i="11"/>
  <c r="H23" i="11"/>
  <c r="E23" i="11" l="1"/>
  <c r="F23" i="11" s="1"/>
  <c r="G23" i="11" l="1"/>
  <c r="I23" i="11" s="1"/>
  <c r="C24" i="11"/>
  <c r="J23" i="11" l="1"/>
  <c r="D24" i="11"/>
  <c r="H24" i="11"/>
  <c r="E24" i="11" l="1"/>
  <c r="F24" i="11" s="1"/>
  <c r="G24" i="11" l="1"/>
  <c r="I24" i="11" s="1"/>
  <c r="C25" i="11"/>
  <c r="J24" i="11" l="1"/>
  <c r="D25" i="11"/>
  <c r="H25" i="11"/>
  <c r="E25" i="11" l="1"/>
  <c r="F25" i="11" s="1"/>
  <c r="G25" i="11" l="1"/>
  <c r="C26" i="11"/>
  <c r="H26" i="11" s="1"/>
  <c r="I25" i="11"/>
  <c r="J25" i="11" l="1"/>
  <c r="D26" i="11"/>
  <c r="E26" i="11" s="1"/>
  <c r="F26" i="11" s="1"/>
  <c r="G26" i="11" s="1"/>
  <c r="I26" i="11" s="1"/>
  <c r="J26" i="11" s="1"/>
  <c r="C15" i="1" l="1"/>
  <c r="H15" i="1" s="1"/>
  <c r="I14" i="1"/>
  <c r="J14" i="1" s="1"/>
  <c r="H14" i="1"/>
  <c r="E14" i="1"/>
  <c r="G14" i="1"/>
  <c r="D15" i="1" l="1"/>
  <c r="E15" i="1" l="1"/>
  <c r="F15" i="1" l="1"/>
  <c r="C16" i="1" s="1"/>
  <c r="H16" i="1" l="1"/>
  <c r="G15" i="1"/>
  <c r="I15" i="1" s="1"/>
  <c r="J15" i="1" s="1"/>
  <c r="D16" i="1" l="1"/>
  <c r="E16" i="1" l="1"/>
  <c r="F16" i="1" l="1"/>
  <c r="G16" i="1" l="1"/>
  <c r="I16" i="1" s="1"/>
  <c r="J16" i="1" s="1"/>
  <c r="C17" i="1"/>
  <c r="H17" i="1" s="1"/>
  <c r="D17" i="1" l="1"/>
  <c r="E17" i="1" l="1"/>
  <c r="F17" i="1" l="1"/>
  <c r="G17" i="1"/>
  <c r="C18" i="1" l="1"/>
  <c r="I17" i="1"/>
  <c r="H18" i="1" l="1"/>
  <c r="D18" i="1"/>
  <c r="J17" i="1"/>
  <c r="E18" i="1" l="1"/>
  <c r="F18" i="1" s="1"/>
  <c r="C19" i="1" s="1"/>
  <c r="G18" i="1" l="1"/>
  <c r="I18" i="1" s="1"/>
  <c r="H19" i="1"/>
  <c r="J18" i="1" l="1"/>
  <c r="D19" i="1"/>
  <c r="E19" i="1" s="1"/>
  <c r="F19" i="1" s="1"/>
  <c r="G19" i="1" s="1"/>
  <c r="I19" i="1" s="1"/>
  <c r="J19" i="1" s="1"/>
  <c r="C20" i="1" l="1"/>
  <c r="D20" i="1"/>
  <c r="H20" i="1" l="1"/>
  <c r="E20" i="1"/>
  <c r="F20" i="1" l="1"/>
  <c r="C21" i="1" s="1"/>
  <c r="G20" i="1" l="1"/>
  <c r="I20" i="1" s="1"/>
  <c r="J20" i="1" s="1"/>
  <c r="H21" i="1"/>
  <c r="D21" i="1" l="1"/>
  <c r="E21" i="1" l="1"/>
  <c r="F21" i="1"/>
  <c r="G21" i="1" l="1"/>
  <c r="I21" i="1" s="1"/>
  <c r="C22" i="1"/>
  <c r="H22" i="1" l="1"/>
  <c r="J21" i="1"/>
  <c r="D22" i="1"/>
  <c r="E22" i="1" l="1"/>
  <c r="F22" i="1" s="1"/>
  <c r="G22" i="1" l="1"/>
  <c r="I22" i="1" s="1"/>
  <c r="C23" i="1"/>
  <c r="H23" i="1" l="1"/>
  <c r="J22" i="1"/>
  <c r="D23" i="1"/>
  <c r="E23" i="1" l="1"/>
  <c r="F23" i="1" s="1"/>
  <c r="G23" i="1" l="1"/>
  <c r="I23" i="1" s="1"/>
  <c r="C24" i="1"/>
  <c r="H24" i="1" l="1"/>
  <c r="J23" i="1"/>
  <c r="D24" i="1"/>
  <c r="E24" i="1" l="1"/>
  <c r="F24" i="1" s="1"/>
  <c r="G24" i="1" l="1"/>
  <c r="I24" i="1" s="1"/>
  <c r="C25" i="1"/>
  <c r="H25" i="1" l="1"/>
  <c r="J24" i="1"/>
  <c r="D25" i="1"/>
  <c r="E25" i="1" l="1"/>
  <c r="F25" i="1" s="1"/>
  <c r="G25" i="1" l="1"/>
  <c r="I25" i="1" s="1"/>
  <c r="C26" i="1"/>
  <c r="H26" i="1" s="1"/>
  <c r="J25" i="1" l="1"/>
  <c r="D26" i="1"/>
  <c r="E26" i="1" s="1"/>
  <c r="F26" i="1" s="1"/>
  <c r="G26" i="1" s="1"/>
  <c r="I26" i="1" l="1"/>
  <c r="J26" i="1" s="1"/>
</calcChain>
</file>

<file path=xl/sharedStrings.xml><?xml version="1.0" encoding="utf-8"?>
<sst xmlns="http://schemas.openxmlformats.org/spreadsheetml/2006/main" count="64" uniqueCount="34">
  <si>
    <t>Current Portfolio Price</t>
  </si>
  <si>
    <t>Week 1</t>
  </si>
  <si>
    <t>Week 2</t>
  </si>
  <si>
    <t>Week 3</t>
  </si>
  <si>
    <t>Week 4</t>
  </si>
  <si>
    <t>Week 5</t>
  </si>
  <si>
    <t>Potential Cost at 
2 Sigma</t>
  </si>
  <si>
    <t>Defensive Hedge Protocol</t>
  </si>
  <si>
    <t>Action Boundary #1</t>
  </si>
  <si>
    <t>Action Boundary #2</t>
  </si>
  <si>
    <t>Action Boundary #3</t>
  </si>
  <si>
    <t>Operative Boundary</t>
  </si>
  <si>
    <t>Hedge Ratio, Week's Start</t>
  </si>
  <si>
    <t>Boundary</t>
  </si>
  <si>
    <t>Hedge Up To</t>
  </si>
  <si>
    <t>Hedge Required</t>
  </si>
  <si>
    <t>Open Positions</t>
  </si>
  <si>
    <t>Week-Ending Hedge Ratio</t>
  </si>
  <si>
    <t>Comments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</si>
  <si>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</si>
  <si>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</si>
  <si>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</si>
  <si>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</si>
  <si>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</si>
  <si>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</si>
  <si>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</si>
  <si>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</si>
  <si>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Illustration of Defensive Hedging Progression in Rising Market</t>
  </si>
  <si>
    <t>VaR.C</t>
  </si>
  <si>
    <t>where the Excess VaR.C = VaR.C less the difference between the Boundary and the current price</t>
  </si>
  <si>
    <t xml:space="preserve">Note:
  -  VaR.C declines as hedge ratio increases;
  -  Incremental hedges are no larger than that required to reach maximum for the applicable boundary;
  -  This example shows constantly increasing market prices;  it arbitrarily assumes that every week's price increases by 25% of the VaR estimate; actual price movements are irregular;
  -  incremental hedges are governed by the formula below
 </t>
  </si>
  <si>
    <t>Incremental Hedge = Excess VaR.C divided by VaR.C then multiplied by Open Positions, but the resulting hedge ratio is no larger than the maximum hedge ratio for the Action Boundary.</t>
  </si>
  <si>
    <t>Figure #4</t>
  </si>
  <si>
    <t>Where: Excess VaR.C = VaR.C less the difference between the boundary and the current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</si>
</sst>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\ &quot;year term&quot;"/>
    <numFmt numFmtId="166" formatCode="&quot;$&quot;\ \ #,##0.00_);[Red]\(&quot;$&quot;\ \ #,##0.00\)"/>
    <numFmt numFmtId="167" formatCode="0.0%"/>
  </numFmts>
  <fonts count="17" x14ac:knownFonts="1">
    <font>
      <sz val="12"/>
      <color theme="1"/>
      <name val="Candara"/>
      <family val="2"/>
    </font>
    <font>
      <sz val="12"/>
      <color theme="1"/>
      <name val="Candara"/>
      <family val="2"/>
    </font>
    <font>
      <b/>
      <sz val="12"/>
      <color rgb="FF3F3F3F"/>
      <name val="Candara"/>
      <family val="2"/>
    </font>
    <font>
      <b/>
      <sz val="12"/>
      <color theme="1"/>
      <name val="Candara"/>
      <family val="2"/>
    </font>
    <font>
      <sz val="12"/>
      <color theme="0"/>
      <name val="Candara"/>
      <family val="2"/>
    </font>
    <font>
      <b/>
      <sz val="14"/>
      <color theme="0"/>
      <name val="Candara"/>
      <family val="2"/>
    </font>
    <font>
      <b/>
      <sz val="16"/>
      <color theme="0"/>
      <name val="Candara"/>
      <family val="2"/>
    </font>
    <font>
      <sz val="11"/>
      <color theme="4" tint="0.59996337778862885"/>
      <name val="Candara"/>
      <family val="2"/>
    </font>
    <font>
      <sz val="14"/>
      <name val="Candara"/>
      <family val="2"/>
    </font>
    <font>
      <b/>
      <sz val="14"/>
      <color theme="1"/>
      <name val="Candara"/>
      <family val="2"/>
    </font>
    <font>
      <b/>
      <sz val="13"/>
      <name val="Candara"/>
      <family val="2"/>
    </font>
    <font>
      <b/>
      <sz val="10"/>
      <name val="Candara"/>
      <family val="2"/>
    </font>
    <font>
      <b/>
      <sz val="14"/>
      <name val="Candara"/>
      <family val="2"/>
    </font>
    <font>
      <u/>
      <sz val="12"/>
      <color theme="1"/>
      <name val="Candara"/>
      <family val="2"/>
    </font>
    <font>
      <b/>
      <u/>
      <sz val="12"/>
      <color theme="1"/>
      <name val="Candara"/>
      <family val="2"/>
    </font>
    <font>
      <b/>
      <u/>
      <sz val="14"/>
      <color theme="1"/>
      <name val="Candara"/>
      <family val="2"/>
    </font>
    <font>
      <i/>
      <sz val="12"/>
      <color theme="1"/>
      <name val="Candara"/>
      <family val="2"/>
    </font>
  </fonts>
  <fills count="23">
    <fill>
      <patternFill patternType="none"/>
    </fill>
    <fill>
      <patternFill patternType="gray125"/>
    </fill>
    <fill>
      <gradientFill type="path" left="0.5" right="0.5" top="0.5" bottom="0.5">
        <stop position="0">
          <color theme="0" tint="-5.0965910824915313E-2"/>
        </stop>
        <stop position="1">
          <color theme="5" tint="0.80001220740379042"/>
        </stop>
      </gradientFill>
    </fill>
    <fill>
      <gradientFill type="path" left="0.5" right="0.5" top="0.5" bottom="0.5">
        <stop position="0">
          <color theme="0" tint="-5.0965910824915313E-2"/>
        </stop>
        <stop position="1">
          <color theme="6" tint="0.80001220740379042"/>
        </stop>
      </gradientFill>
    </fill>
    <fill>
      <gradientFill type="path" left="0.5" right="0.5" top="0.5" bottom="0.5">
        <stop position="0">
          <color rgb="FF740000"/>
        </stop>
        <stop position="1">
          <color rgb="FFC00000"/>
        </stop>
      </gradientFill>
    </fill>
    <fill>
      <gradientFill type="path" left="0.5" right="0.5" top="0.5" bottom="0.5">
        <stop position="0">
          <color theme="0" tint="-5.0965910824915313E-2"/>
        </stop>
        <stop position="1">
          <color rgb="FFFF0000"/>
        </stop>
      </gradientFill>
    </fill>
    <fill>
      <gradientFill type="path" left="0.5" right="0.5" top="0.5" bottom="0.5">
        <stop position="0">
          <color theme="6" tint="-0.25098422193060094"/>
        </stop>
        <stop position="1">
          <color rgb="FF006600"/>
        </stop>
      </gradientFill>
    </fill>
    <fill>
      <gradientFill degree="90">
        <stop position="0">
          <color rgb="FF8E0000"/>
        </stop>
        <stop position="1">
          <color theme="1"/>
        </stop>
      </gradientFill>
    </fill>
    <fill>
      <gradientFill type="path" left="0.5" right="0.5" top="0.5" bottom="0.5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4" tint="0.40000610370189521"/>
        </stop>
        <stop position="1">
          <color theme="0" tint="-5.0965910824915313E-2"/>
        </stop>
      </gradientFill>
    </fill>
    <fill>
      <gradientFill type="path">
        <stop position="0">
          <color rgb="FF85B8DF"/>
        </stop>
        <stop position="1">
          <color rgb="FFC8E1E1"/>
        </stop>
      </gradientFill>
    </fill>
    <fill>
      <gradientFill degree="225">
        <stop position="0">
          <color theme="8" tint="0.80001220740379042"/>
        </stop>
        <stop position="1">
          <color rgb="FFAAC8E6"/>
        </stop>
      </gradientFill>
    </fill>
    <fill>
      <gradientFill type="path" left="1" right="1">
        <stop position="0">
          <color rgb="FFFFFF00"/>
        </stop>
        <stop position="1">
          <color rgb="FFFFC44F"/>
        </stop>
      </gradientFill>
    </fill>
    <fill>
      <gradientFill type="path" left="0.5" right="0.5" top="0.5" bottom="0.5">
        <stop position="0">
          <color theme="4" tint="0.80001220740379042"/>
        </stop>
        <stop position="1">
          <color theme="7" tint="0.80001220740379042"/>
        </stop>
      </gradientFill>
    </fill>
    <fill>
      <gradientFill degree="270">
        <stop position="0">
          <color rgb="FF00B050"/>
        </stop>
        <stop position="1">
          <color rgb="FF25FF88"/>
        </stop>
      </gradientFill>
    </fill>
    <fill>
      <gradientFill type="path" top="1" bottom="1">
        <stop position="0">
          <color rgb="FF00BC55"/>
        </stop>
        <stop position="1">
          <color rgb="FF66FF99"/>
        </stop>
      </gradientFill>
    </fill>
    <fill>
      <gradientFill degree="90">
        <stop position="0">
          <color theme="0" tint="-5.0965910824915313E-2"/>
        </stop>
        <stop position="1">
          <color theme="4" tint="0.40000610370189521"/>
        </stop>
      </gradientFill>
    </fill>
    <fill>
      <patternFill patternType="solid">
        <fgColor rgb="FFFFFF99"/>
        <bgColor indexed="64"/>
      </patternFill>
    </fill>
    <fill>
      <gradientFill type="path" left="1" right="1">
        <stop position="0">
          <color theme="0" tint="-5.0965910824915313E-2"/>
        </stop>
        <stop position="1">
          <color rgb="FFE8F75B"/>
        </stop>
      </gradientFill>
    </fill>
    <fill>
      <gradientFill degree="270">
        <stop position="0">
          <color theme="9" tint="0.59999389629810485"/>
        </stop>
        <stop position="1">
          <color rgb="FFFFFFCC"/>
        </stop>
      </gradientFill>
    </fill>
    <fill>
      <gradientFill degree="270">
        <stop position="0">
          <color theme="5" tint="0.59999389629810485"/>
        </stop>
        <stop position="1">
          <color rgb="FFFAE2E1"/>
        </stop>
      </gradientFill>
    </fill>
    <fill>
      <gradientFill>
        <stop position="0">
          <color rgb="FF5F96D7"/>
        </stop>
        <stop position="1">
          <color theme="3" tint="0.80001220740379042"/>
        </stop>
      </gradientFill>
    </fill>
    <fill>
      <gradientFill>
        <stop position="0">
          <color theme="3" tint="0.59999389629810485"/>
        </stop>
        <stop position="0.5">
          <color theme="0" tint="-5.0965910824915313E-2"/>
        </stop>
        <stop position="1">
          <color theme="3" tint="0.59999389629810485"/>
        </stop>
      </gradientFill>
    </fill>
  </fills>
  <borders count="3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 style="thin">
        <color indexed="64"/>
      </top>
      <bottom/>
      <diagonal/>
    </border>
    <border>
      <left style="thick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ck">
        <color theme="0" tint="-0.499984740745262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thick">
        <color theme="0" tint="-0.499984740745262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/>
      <bottom style="thin">
        <color theme="1" tint="0.499984740745262"/>
      </bottom>
      <diagonal/>
    </border>
    <border>
      <left style="dotted">
        <color theme="0" tint="-0.34998626667073579"/>
      </left>
      <right style="thick">
        <color theme="0" tint="-0.499984740745262"/>
      </right>
      <top/>
      <bottom style="thin">
        <color theme="1" tint="0.499984740745262"/>
      </bottom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</borders>
  <cellStyleXfs count="24">
    <xf numFmtId="0" fontId="0" fillId="0" borderId="0" applyNumberFormat="0">
      <alignment horizontal="right" indent="1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4" borderId="1" applyNumberFormat="0" applyAlignment="0" applyProtection="0"/>
    <xf numFmtId="0" fontId="10" fillId="18" borderId="10" applyNumberFormat="0" applyProtection="0">
      <alignment horizontal="right" vertical="center" indent="1"/>
    </xf>
    <xf numFmtId="38" fontId="7" fillId="8" borderId="1" applyProtection="0">
      <alignment horizontal="center" vertical="center"/>
    </xf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5" fillId="4" borderId="3" applyNumberFormat="0">
      <alignment horizontal="center" vertical="center" wrapText="1"/>
    </xf>
    <xf numFmtId="0" fontId="1" fillId="3" borderId="0" applyNumberFormat="0" applyBorder="0" applyAlignment="0" applyProtection="0"/>
    <xf numFmtId="0" fontId="4" fillId="6" borderId="4" applyNumberFormat="0">
      <alignment horizontal="center" vertical="center" wrapText="1"/>
    </xf>
    <xf numFmtId="0" fontId="6" fillId="7" borderId="5" applyNumberFormat="0">
      <alignment horizontal="center" vertical="center" wrapText="1"/>
    </xf>
    <xf numFmtId="37" fontId="8" fillId="9" borderId="6" applyNumberFormat="0" applyFont="0">
      <alignment horizontal="center" vertical="center" wrapText="1"/>
    </xf>
    <xf numFmtId="164" fontId="9" fillId="10" borderId="7" applyNumberFormat="0" applyFont="0" applyProtection="0">
      <alignment horizontal="center" vertical="center" wrapText="1"/>
    </xf>
    <xf numFmtId="0" fontId="9" fillId="11" borderId="8" applyNumberFormat="0" applyFont="0">
      <alignment horizontal="center" vertical="center" wrapText="1"/>
    </xf>
    <xf numFmtId="164" fontId="1" fillId="12" borderId="4" applyNumberFormat="0" applyProtection="0">
      <alignment horizontal="right" indent="1"/>
    </xf>
    <xf numFmtId="165" fontId="1" fillId="13" borderId="8" applyNumberFormat="0" applyFont="0"/>
    <xf numFmtId="164" fontId="3" fillId="15" borderId="4" applyNumberFormat="0" applyFont="0" applyAlignment="0" applyProtection="0">
      <alignment horizontal="right" indent="1"/>
    </xf>
    <xf numFmtId="37" fontId="8" fillId="16" borderId="9" applyNumberFormat="0" applyFont="0">
      <alignment horizontal="center" vertical="center" wrapText="1"/>
    </xf>
    <xf numFmtId="0" fontId="1" fillId="17" borderId="2" applyNumberFormat="0" applyFont="0" applyAlignment="0" applyProtection="0"/>
    <xf numFmtId="0" fontId="11" fillId="19" borderId="0" applyNumberFormat="0" applyFont="0" applyBorder="0" applyAlignment="0"/>
    <xf numFmtId="0" fontId="2" fillId="20" borderId="10" applyNumberFormat="0" applyFont="0" applyAlignment="0" applyProtection="0"/>
    <xf numFmtId="0" fontId="12" fillId="21" borderId="11" applyNumberFormat="0">
      <alignment horizontal="right" vertical="center" wrapText="1" indent="1"/>
    </xf>
    <xf numFmtId="0" fontId="12" fillId="22" borderId="12" applyNumberFormat="0">
      <alignment horizontal="center" vertical="center" wrapText="1"/>
    </xf>
  </cellStyleXfs>
  <cellXfs count="42">
    <xf numFmtId="0" fontId="0" fillId="0" borderId="0" xfId="0">
      <alignment horizontal="right" indent="1"/>
    </xf>
    <xf numFmtId="0" fontId="0" fillId="0" borderId="13" xfId="0" applyBorder="1">
      <alignment horizontal="right" indent="1"/>
    </xf>
    <xf numFmtId="0" fontId="0" fillId="0" borderId="0" xfId="0" applyBorder="1" applyAlignment="1">
      <alignment horizontal="left" indent="1"/>
    </xf>
    <xf numFmtId="0" fontId="0" fillId="0" borderId="0" xfId="0" applyBorder="1">
      <alignment horizontal="right" indent="1"/>
    </xf>
    <xf numFmtId="166" fontId="0" fillId="0" borderId="0" xfId="1" applyNumberFormat="1" applyFont="1" applyBorder="1" applyAlignment="1">
      <alignment horizontal="right" indent="1"/>
    </xf>
    <xf numFmtId="9" fontId="0" fillId="0" borderId="16" xfId="0" applyNumberFormat="1" applyBorder="1">
      <alignment horizontal="right" indent="1"/>
    </xf>
    <xf numFmtId="0" fontId="0" fillId="0" borderId="17" xfId="0" applyBorder="1" applyAlignment="1">
      <alignment horizontal="left" indent="1"/>
    </xf>
    <xf numFmtId="0" fontId="0" fillId="0" borderId="17" xfId="0" applyBorder="1">
      <alignment horizontal="right" indent="1"/>
    </xf>
    <xf numFmtId="166" fontId="0" fillId="0" borderId="17" xfId="1" applyNumberFormat="1" applyFont="1" applyBorder="1" applyAlignment="1">
      <alignment horizontal="right" indent="1"/>
    </xf>
    <xf numFmtId="9" fontId="0" fillId="0" borderId="18" xfId="0" applyNumberFormat="1" applyBorder="1">
      <alignment horizontal="right" indent="1"/>
    </xf>
    <xf numFmtId="167" fontId="0" fillId="0" borderId="0" xfId="0" applyNumberFormat="1" applyBorder="1">
      <alignment horizontal="right" indent="1"/>
    </xf>
    <xf numFmtId="9" fontId="0" fillId="0" borderId="0" xfId="0" applyNumberFormat="1" applyBorder="1">
      <alignment horizontal="right" indent="1"/>
    </xf>
    <xf numFmtId="167" fontId="0" fillId="0" borderId="0" xfId="2" applyNumberFormat="1" applyFont="1" applyBorder="1" applyAlignment="1">
      <alignment horizontal="right" indent="1"/>
    </xf>
    <xf numFmtId="166" fontId="0" fillId="0" borderId="19" xfId="1" applyNumberFormat="1" applyFont="1" applyBorder="1" applyAlignment="1">
      <alignment horizontal="right" indent="1"/>
    </xf>
    <xf numFmtId="167" fontId="0" fillId="0" borderId="19" xfId="0" applyNumberFormat="1" applyBorder="1">
      <alignment horizontal="right" indent="1"/>
    </xf>
    <xf numFmtId="9" fontId="0" fillId="0" borderId="19" xfId="0" applyNumberFormat="1" applyBorder="1">
      <alignment horizontal="right" indent="1"/>
    </xf>
    <xf numFmtId="167" fontId="0" fillId="0" borderId="19" xfId="2" applyNumberFormat="1" applyFont="1" applyBorder="1" applyAlignment="1">
      <alignment horizontal="right" indent="1"/>
    </xf>
    <xf numFmtId="0" fontId="15" fillId="0" borderId="20" xfId="0" applyFont="1" applyBorder="1" applyAlignment="1">
      <alignment horizontal="left" indent="2"/>
    </xf>
    <xf numFmtId="0" fontId="0" fillId="0" borderId="21" xfId="0" applyBorder="1">
      <alignment horizontal="right" indent="1"/>
    </xf>
    <xf numFmtId="0" fontId="0" fillId="0" borderId="22" xfId="0" applyBorder="1">
      <alignment horizontal="right" indent="1"/>
    </xf>
    <xf numFmtId="0" fontId="0" fillId="0" borderId="23" xfId="0" applyBorder="1">
      <alignment horizontal="right" indent="1"/>
    </xf>
    <xf numFmtId="0" fontId="0" fillId="0" borderId="24" xfId="0" applyBorder="1">
      <alignment horizontal="right" indent="1"/>
    </xf>
    <xf numFmtId="0" fontId="14" fillId="0" borderId="23" xfId="0" applyFont="1" applyBorder="1" applyAlignment="1">
      <alignment horizontal="left" indent="1"/>
    </xf>
    <xf numFmtId="0" fontId="13" fillId="0" borderId="25" xfId="0" applyFont="1" applyBorder="1" applyAlignment="1">
      <alignment horizontal="left" vertical="top" indent="1"/>
    </xf>
    <xf numFmtId="0" fontId="0" fillId="0" borderId="23" xfId="0" applyBorder="1" applyAlignment="1">
      <alignment horizontal="left" indent="1"/>
    </xf>
    <xf numFmtId="0" fontId="0" fillId="0" borderId="26" xfId="0" applyBorder="1">
      <alignment horizontal="right" indent="1"/>
    </xf>
    <xf numFmtId="0" fontId="0" fillId="0" borderId="30" xfId="0" applyBorder="1">
      <alignment horizontal="right" indent="1"/>
    </xf>
    <xf numFmtId="0" fontId="0" fillId="0" borderId="0" xfId="0" applyBorder="1" applyAlignment="1">
      <alignment horizontal="left" vertical="top" indent="1"/>
    </xf>
    <xf numFmtId="0" fontId="0" fillId="0" borderId="32" xfId="0" applyBorder="1">
      <alignment horizontal="right" indent="1"/>
    </xf>
    <xf numFmtId="0" fontId="0" fillId="0" borderId="33" xfId="0" applyBorder="1">
      <alignment horizontal="right" indent="1"/>
    </xf>
    <xf numFmtId="0" fontId="0" fillId="0" borderId="34" xfId="0" applyBorder="1">
      <alignment horizontal="right" indent="1"/>
    </xf>
    <xf numFmtId="0" fontId="0" fillId="0" borderId="8" xfId="18" applyNumberFormat="1" applyFont="1" applyFill="1" applyBorder="1">
      <alignment horizontal="center" vertical="center" wrapText="1"/>
    </xf>
    <xf numFmtId="0" fontId="0" fillId="0" borderId="27" xfId="18" applyNumberFormat="1" applyFont="1" applyFill="1" applyBorder="1">
      <alignment horizontal="center" vertical="center" wrapText="1"/>
    </xf>
    <xf numFmtId="0" fontId="0" fillId="0" borderId="14" xfId="12" applyNumberFormat="1" applyFont="1" applyFill="1" applyBorder="1">
      <alignment horizontal="center" vertical="center" wrapText="1"/>
    </xf>
    <xf numFmtId="0" fontId="0" fillId="0" borderId="15" xfId="12" applyNumberFormat="1" applyFont="1" applyFill="1" applyBorder="1">
      <alignment horizontal="center" vertical="center" wrapText="1"/>
    </xf>
    <xf numFmtId="0" fontId="0" fillId="0" borderId="28" xfId="0" applyBorder="1" applyAlignment="1">
      <alignment horizontal="left" vertical="top" wrapText="1" indent="1"/>
    </xf>
    <xf numFmtId="0" fontId="0" fillId="0" borderId="29" xfId="0" applyBorder="1" applyAlignment="1">
      <alignment horizontal="left" vertical="top" wrapText="1" indent="1"/>
    </xf>
    <xf numFmtId="0" fontId="0" fillId="0" borderId="31" xfId="0" applyBorder="1" applyAlignment="1">
      <alignment horizontal="left" vertical="top" wrapText="1" indent="1"/>
    </xf>
    <xf numFmtId="0" fontId="0" fillId="0" borderId="2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16" fillId="0" borderId="0" xfId="0" applyFont="1" applyBorder="1" applyAlignment="1">
      <alignment horizontal="left" vertical="top" indent="1"/>
    </xf>
  </cellXfs>
  <cellStyles count="24">
    <cellStyle name="20% - Accent2" xfId="7" builtinId="34" customBuiltin="1"/>
    <cellStyle name="20% - Accent3" xfId="9" builtinId="38" customBuiltin="1"/>
    <cellStyle name="60% - Accent2" xfId="8" builtinId="36" customBuiltin="1"/>
    <cellStyle name="Accent2" xfId="6" builtinId="33" customBuiltin="1"/>
    <cellStyle name="Alt Column" xfId="10"/>
    <cellStyle name="Big Note" xfId="11"/>
    <cellStyle name="Calculation" xfId="5" builtinId="22" customBuiltin="1"/>
    <cellStyle name="Col.Head" xfId="12"/>
    <cellStyle name="Column" xfId="13"/>
    <cellStyle name="Column 2" xfId="14"/>
    <cellStyle name="Currency" xfId="1" builtinId="4"/>
    <cellStyle name="Dependent" xfId="15"/>
    <cellStyle name="Fixed Reference" xfId="16"/>
    <cellStyle name="Input" xfId="3" builtinId="20" customBuiltin="1"/>
    <cellStyle name="Input 1" xfId="17"/>
    <cellStyle name="Intermediate Heading" xfId="18"/>
    <cellStyle name="Normal" xfId="0" builtinId="0" customBuiltin="1"/>
    <cellStyle name="Note 2" xfId="19"/>
    <cellStyle name="Output" xfId="4" builtinId="21" customBuiltin="1"/>
    <cellStyle name="Output 1" xfId="20"/>
    <cellStyle name="Output 2" xfId="21"/>
    <cellStyle name="Percent" xfId="2" builtinId="5"/>
    <cellStyle name="Side" xfId="22"/>
    <cellStyle name="Upper Heading" xfId="2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752475</xdr:colOff>
      <xdr:row>11</xdr:row>
      <xdr:rowOff>762000</xdr:rowOff>
    </xdr:from>
    <xdr:to>
      <xdr:col>10</xdr:col>
      <xdr:colOff>2905125</xdr:colOff>
      <xdr:row>26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25" r="50391"/>
        <a:stretch/>
      </xdr:blipFill>
      <xdr:spPr bwMode="auto">
        <a:xfrm>
          <a:off x="7848600" y="3219450"/>
          <a:ext cx="3019425" cy="2943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95250</xdr:colOff>
      <xdr:row>27</xdr:row>
      <xdr:rowOff>133350</xdr:rowOff>
    </xdr:from>
    <xdr:to>
      <xdr:col>10</xdr:col>
      <xdr:colOff>1276350</xdr:colOff>
      <xdr:row>29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6391275"/>
          <a:ext cx="59436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D1F4F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showGridLines="0" tabSelected="1" workbookViewId="0">
      <selection activeCell="P11" sqref="P11"/>
    </sheetView>
  </sheetViews>
  <sheetFormatPr defaultRowHeight="15.75" x14ac:dyDescent="0.25"/>
  <cols>
    <col min="4" max="4" width="10.6640625" customWidth="1"/>
    <col min="8" max="8" width="8.6640625" customWidth="1"/>
    <col min="9" max="10" width="10.109375" customWidth="1"/>
    <col min="11" max="11" width="34.44140625" customWidth="1"/>
  </cols>
  <sheetData>
    <row r="1" spans="2:11" ht="16.5" thickBot="1" x14ac:dyDescent="0.3"/>
    <row r="2" spans="2:11" ht="19.5" thickTop="1" x14ac:dyDescent="0.3">
      <c r="B2" s="17" t="s">
        <v>32</v>
      </c>
      <c r="C2" s="18"/>
      <c r="D2" s="18"/>
      <c r="E2" s="18"/>
      <c r="F2" s="18"/>
      <c r="G2" s="18"/>
      <c r="H2" s="18"/>
      <c r="I2" s="18"/>
      <c r="J2" s="18"/>
      <c r="K2" s="19"/>
    </row>
    <row r="3" spans="2:11" x14ac:dyDescent="0.25">
      <c r="B3" s="20"/>
      <c r="C3" s="3"/>
      <c r="D3" s="3"/>
      <c r="E3" s="3"/>
      <c r="F3" s="3"/>
      <c r="G3" s="3"/>
      <c r="H3" s="3"/>
      <c r="I3" s="3"/>
      <c r="J3" s="3"/>
      <c r="K3" s="21"/>
    </row>
    <row r="4" spans="2:11" x14ac:dyDescent="0.25">
      <c r="B4" s="22" t="s">
        <v>27</v>
      </c>
      <c r="C4" s="3"/>
      <c r="D4" s="3"/>
      <c r="E4" s="3"/>
      <c r="F4" s="3"/>
      <c r="G4" s="3"/>
      <c r="H4" s="3"/>
      <c r="I4" s="3"/>
      <c r="J4" s="3"/>
      <c r="K4" s="21"/>
    </row>
    <row r="5" spans="2:11" x14ac:dyDescent="0.25">
      <c r="B5" s="20"/>
      <c r="C5" s="3"/>
      <c r="D5" s="3"/>
      <c r="E5" s="3"/>
      <c r="F5" s="3"/>
      <c r="G5" s="3"/>
      <c r="H5" s="3"/>
      <c r="I5" s="3"/>
      <c r="J5" s="3"/>
      <c r="K5" s="21"/>
    </row>
    <row r="6" spans="2:11" ht="31.5" x14ac:dyDescent="0.25">
      <c r="B6" s="23" t="s">
        <v>7</v>
      </c>
      <c r="C6" s="1"/>
      <c r="D6" s="1"/>
      <c r="E6" s="33" t="s">
        <v>13</v>
      </c>
      <c r="F6" s="34" t="s">
        <v>14</v>
      </c>
      <c r="G6" s="3"/>
      <c r="H6" s="3"/>
      <c r="I6" s="3"/>
      <c r="J6" s="3"/>
      <c r="K6" s="21"/>
    </row>
    <row r="7" spans="2:11" x14ac:dyDescent="0.25">
      <c r="B7" s="24"/>
      <c r="C7" s="2" t="s">
        <v>8</v>
      </c>
      <c r="D7" s="3"/>
      <c r="E7" s="4">
        <v>4.25</v>
      </c>
      <c r="F7" s="5">
        <v>0.45</v>
      </c>
      <c r="G7" s="3"/>
      <c r="H7" s="3"/>
      <c r="I7" s="3"/>
      <c r="J7" s="3"/>
      <c r="K7" s="21"/>
    </row>
    <row r="8" spans="2:11" x14ac:dyDescent="0.25">
      <c r="B8" s="24"/>
      <c r="C8" s="2" t="s">
        <v>9</v>
      </c>
      <c r="D8" s="3"/>
      <c r="E8" s="4">
        <v>4.5</v>
      </c>
      <c r="F8" s="5">
        <v>0.55000000000000004</v>
      </c>
      <c r="G8" s="3"/>
      <c r="H8" s="3"/>
      <c r="I8" s="3"/>
      <c r="J8" s="3"/>
      <c r="K8" s="21"/>
    </row>
    <row r="9" spans="2:11" x14ac:dyDescent="0.25">
      <c r="B9" s="25"/>
      <c r="C9" s="6" t="s">
        <v>10</v>
      </c>
      <c r="D9" s="7"/>
      <c r="E9" s="8">
        <v>4.75</v>
      </c>
      <c r="F9" s="9">
        <v>0.8</v>
      </c>
      <c r="G9" s="3"/>
      <c r="H9" s="3"/>
      <c r="I9" s="3"/>
      <c r="J9" s="3"/>
      <c r="K9" s="21"/>
    </row>
    <row r="10" spans="2:11" x14ac:dyDescent="0.25">
      <c r="B10" s="20"/>
      <c r="C10" s="3"/>
      <c r="D10" s="3"/>
      <c r="E10" s="3"/>
      <c r="F10" s="3"/>
      <c r="G10" s="3"/>
      <c r="H10" s="3"/>
      <c r="I10" s="3"/>
      <c r="J10" s="3"/>
      <c r="K10" s="21"/>
    </row>
    <row r="11" spans="2:11" x14ac:dyDescent="0.25">
      <c r="B11" s="20"/>
      <c r="C11" s="3"/>
      <c r="D11" s="3"/>
      <c r="E11" s="3"/>
      <c r="F11" s="3"/>
      <c r="G11" s="3"/>
      <c r="H11" s="3"/>
      <c r="I11" s="3"/>
      <c r="J11" s="3"/>
      <c r="K11" s="21"/>
    </row>
    <row r="12" spans="2:11" ht="63" x14ac:dyDescent="0.25">
      <c r="B12" s="20"/>
      <c r="C12" s="31" t="s">
        <v>0</v>
      </c>
      <c r="D12" s="31" t="s">
        <v>12</v>
      </c>
      <c r="E12" s="31" t="s">
        <v>16</v>
      </c>
      <c r="F12" s="31" t="s">
        <v>28</v>
      </c>
      <c r="G12" s="31" t="s">
        <v>6</v>
      </c>
      <c r="H12" s="31" t="s">
        <v>11</v>
      </c>
      <c r="I12" s="31" t="s">
        <v>15</v>
      </c>
      <c r="J12" s="31" t="s">
        <v>17</v>
      </c>
      <c r="K12" s="32" t="s">
        <v>18</v>
      </c>
    </row>
    <row r="13" spans="2:11" x14ac:dyDescent="0.25">
      <c r="B13" s="20"/>
      <c r="C13" s="3"/>
      <c r="D13" s="3"/>
      <c r="E13" s="3"/>
      <c r="F13" s="3"/>
      <c r="G13" s="3"/>
      <c r="H13" s="3"/>
      <c r="I13" s="3"/>
      <c r="J13" s="3"/>
      <c r="K13" s="21"/>
    </row>
    <row r="14" spans="2:11" ht="15.75" customHeight="1" x14ac:dyDescent="0.25">
      <c r="B14" s="20" t="s">
        <v>1</v>
      </c>
      <c r="C14" s="4">
        <v>4</v>
      </c>
      <c r="D14" s="10">
        <v>0.3</v>
      </c>
      <c r="E14" s="11">
        <f>1-D14</f>
        <v>0.7</v>
      </c>
      <c r="F14" s="4">
        <v>0.28000000000000003</v>
      </c>
      <c r="G14" s="4">
        <f>F14+C14</f>
        <v>4.28</v>
      </c>
      <c r="H14" s="4">
        <f>IFERROR(IF($E$7&gt;C14,$E$7,IF($E$8&gt;C14,$E$8,IF($E$9&gt;C14,$E$9,"na"))),"---")</f>
        <v>4.25</v>
      </c>
      <c r="I14" s="12">
        <f>IFERROR(MAX(0,MIN(VLOOKUP(H14,$E$7:$F$9,2)-D14,E14*(G14-H14)/F14)),"na")</f>
        <v>7.5000000000000608E-2</v>
      </c>
      <c r="J14" s="12">
        <f>IFERROR(I14+D14,"na")</f>
        <v>0.37500000000000061</v>
      </c>
      <c r="K14" s="35"/>
    </row>
    <row r="15" spans="2:11" x14ac:dyDescent="0.25">
      <c r="B15" s="20" t="s">
        <v>2</v>
      </c>
      <c r="C15" s="4">
        <f>C14+0.25*F14</f>
        <v>4.07</v>
      </c>
      <c r="D15" s="10">
        <f>D14+I14</f>
        <v>0.37500000000000061</v>
      </c>
      <c r="E15" s="11">
        <f>1-D15</f>
        <v>0.62499999999999933</v>
      </c>
      <c r="F15" s="4">
        <f>F14*E15/E14</f>
        <v>0.24999999999999975</v>
      </c>
      <c r="G15" s="4">
        <f>F15+C15</f>
        <v>4.32</v>
      </c>
      <c r="H15" s="4">
        <f t="shared" ref="H15:H26" si="0">IFERROR(IF($E$7&gt;C15,$E$7,IF($E$8&gt;C15,$E$8,IF($E$9&gt;C15,$E$9,"na"))),"---")</f>
        <v>4.25</v>
      </c>
      <c r="I15" s="12">
        <f t="shared" ref="I15:I26" si="1">IFERROR(MAX(0,MIN(VLOOKUP(H15,$E$7:$F$9,2)-D15,E15*(G15-H15)/F15)),"na")</f>
        <v>7.49999999999994E-2</v>
      </c>
      <c r="J15" s="12">
        <f t="shared" ref="J15:J26" si="2">IFERROR(I15+D15,"na")</f>
        <v>0.45</v>
      </c>
      <c r="K15" s="36"/>
    </row>
    <row r="16" spans="2:11" x14ac:dyDescent="0.25">
      <c r="B16" s="20" t="s">
        <v>3</v>
      </c>
      <c r="C16" s="4">
        <f t="shared" ref="C16:C26" si="3">C15+0.25*F15</f>
        <v>4.1325000000000003</v>
      </c>
      <c r="D16" s="10">
        <f>D15+I15</f>
        <v>0.45</v>
      </c>
      <c r="E16" s="11">
        <f>1-D16</f>
        <v>0.55000000000000004</v>
      </c>
      <c r="F16" s="4">
        <f t="shared" ref="F16:F26" si="4">F15*E16/E15</f>
        <v>0.22000000000000003</v>
      </c>
      <c r="G16" s="4">
        <f>F16+C16</f>
        <v>4.3525</v>
      </c>
      <c r="H16" s="4">
        <f t="shared" si="0"/>
        <v>4.25</v>
      </c>
      <c r="I16" s="12">
        <f t="shared" si="1"/>
        <v>0</v>
      </c>
      <c r="J16" s="12">
        <f t="shared" si="2"/>
        <v>0.45</v>
      </c>
      <c r="K16" s="36"/>
    </row>
    <row r="17" spans="2:11" x14ac:dyDescent="0.25">
      <c r="B17" s="20" t="s">
        <v>4</v>
      </c>
      <c r="C17" s="4">
        <f t="shared" si="3"/>
        <v>4.1875</v>
      </c>
      <c r="D17" s="10">
        <f>D16+I16</f>
        <v>0.45</v>
      </c>
      <c r="E17" s="11">
        <f>1-D17</f>
        <v>0.55000000000000004</v>
      </c>
      <c r="F17" s="4">
        <f t="shared" si="4"/>
        <v>0.22000000000000003</v>
      </c>
      <c r="G17" s="4">
        <f>F17+C17</f>
        <v>4.4074999999999998</v>
      </c>
      <c r="H17" s="4">
        <f t="shared" si="0"/>
        <v>4.25</v>
      </c>
      <c r="I17" s="12">
        <f t="shared" si="1"/>
        <v>0</v>
      </c>
      <c r="J17" s="12">
        <f t="shared" si="2"/>
        <v>0.45</v>
      </c>
      <c r="K17" s="36"/>
    </row>
    <row r="18" spans="2:11" x14ac:dyDescent="0.25">
      <c r="B18" s="20" t="s">
        <v>5</v>
      </c>
      <c r="C18" s="4">
        <f t="shared" si="3"/>
        <v>4.2424999999999997</v>
      </c>
      <c r="D18" s="10">
        <f>D17+I17</f>
        <v>0.45</v>
      </c>
      <c r="E18" s="11">
        <f>1-D18</f>
        <v>0.55000000000000004</v>
      </c>
      <c r="F18" s="4">
        <f t="shared" si="4"/>
        <v>0.22000000000000003</v>
      </c>
      <c r="G18" s="4">
        <f>F18+C18</f>
        <v>4.4624999999999995</v>
      </c>
      <c r="H18" s="4">
        <f t="shared" si="0"/>
        <v>4.25</v>
      </c>
      <c r="I18" s="12">
        <f t="shared" si="1"/>
        <v>0</v>
      </c>
      <c r="J18" s="12">
        <f t="shared" si="2"/>
        <v>0.45</v>
      </c>
      <c r="K18" s="36"/>
    </row>
    <row r="19" spans="2:11" x14ac:dyDescent="0.25">
      <c r="B19" s="20" t="s">
        <v>19</v>
      </c>
      <c r="C19" s="4">
        <f t="shared" si="3"/>
        <v>4.2974999999999994</v>
      </c>
      <c r="D19" s="10">
        <f t="shared" ref="D19:D21" si="5">D18+I18</f>
        <v>0.45</v>
      </c>
      <c r="E19" s="11">
        <f t="shared" ref="E19:E26" si="6">1-D19</f>
        <v>0.55000000000000004</v>
      </c>
      <c r="F19" s="4">
        <f t="shared" si="4"/>
        <v>0.22000000000000003</v>
      </c>
      <c r="G19" s="4">
        <f t="shared" ref="G19:G21" si="7">F19+C19</f>
        <v>4.5174999999999992</v>
      </c>
      <c r="H19" s="4">
        <f t="shared" si="0"/>
        <v>4.5</v>
      </c>
      <c r="I19" s="12">
        <f t="shared" si="1"/>
        <v>4.374999999999795E-2</v>
      </c>
      <c r="J19" s="12">
        <f t="shared" si="2"/>
        <v>0.49374999999999797</v>
      </c>
      <c r="K19" s="36"/>
    </row>
    <row r="20" spans="2:11" x14ac:dyDescent="0.25">
      <c r="B20" s="20" t="s">
        <v>20</v>
      </c>
      <c r="C20" s="4">
        <f t="shared" si="3"/>
        <v>4.3524999999999991</v>
      </c>
      <c r="D20" s="10">
        <f t="shared" si="5"/>
        <v>0.49374999999999797</v>
      </c>
      <c r="E20" s="11">
        <f t="shared" si="6"/>
        <v>0.50625000000000209</v>
      </c>
      <c r="F20" s="4">
        <f t="shared" si="4"/>
        <v>0.20250000000000085</v>
      </c>
      <c r="G20" s="4">
        <f t="shared" si="7"/>
        <v>4.5549999999999997</v>
      </c>
      <c r="H20" s="4">
        <f t="shared" si="0"/>
        <v>4.5</v>
      </c>
      <c r="I20" s="12">
        <f t="shared" si="1"/>
        <v>5.6250000000002076E-2</v>
      </c>
      <c r="J20" s="12">
        <f t="shared" si="2"/>
        <v>0.55000000000000004</v>
      </c>
      <c r="K20" s="36"/>
    </row>
    <row r="21" spans="2:11" x14ac:dyDescent="0.25">
      <c r="B21" s="20" t="s">
        <v>21</v>
      </c>
      <c r="C21" s="4">
        <f t="shared" si="3"/>
        <v>4.4031249999999993</v>
      </c>
      <c r="D21" s="10">
        <f t="shared" si="5"/>
        <v>0.55000000000000004</v>
      </c>
      <c r="E21" s="11">
        <f t="shared" si="6"/>
        <v>0.44999999999999996</v>
      </c>
      <c r="F21" s="4">
        <f t="shared" si="4"/>
        <v>0.18</v>
      </c>
      <c r="G21" s="4">
        <f t="shared" si="7"/>
        <v>4.583124999999999</v>
      </c>
      <c r="H21" s="4">
        <f t="shared" si="0"/>
        <v>4.5</v>
      </c>
      <c r="I21" s="12">
        <f t="shared" si="1"/>
        <v>0</v>
      </c>
      <c r="J21" s="12">
        <f t="shared" si="2"/>
        <v>0.55000000000000004</v>
      </c>
      <c r="K21" s="36"/>
    </row>
    <row r="22" spans="2:11" x14ac:dyDescent="0.25">
      <c r="B22" s="20" t="s">
        <v>22</v>
      </c>
      <c r="C22" s="4">
        <f t="shared" si="3"/>
        <v>4.4481249999999992</v>
      </c>
      <c r="D22" s="10">
        <f>D21+I21</f>
        <v>0.55000000000000004</v>
      </c>
      <c r="E22" s="11">
        <f>1-D22</f>
        <v>0.44999999999999996</v>
      </c>
      <c r="F22" s="4">
        <f t="shared" si="4"/>
        <v>0.18</v>
      </c>
      <c r="G22" s="4">
        <f>F22+C22</f>
        <v>4.6281249999999989</v>
      </c>
      <c r="H22" s="4">
        <f t="shared" si="0"/>
        <v>4.5</v>
      </c>
      <c r="I22" s="12">
        <f t="shared" si="1"/>
        <v>0</v>
      </c>
      <c r="J22" s="12">
        <f t="shared" si="2"/>
        <v>0.55000000000000004</v>
      </c>
      <c r="K22" s="36"/>
    </row>
    <row r="23" spans="2:11" x14ac:dyDescent="0.25">
      <c r="B23" s="20" t="s">
        <v>23</v>
      </c>
      <c r="C23" s="4">
        <f t="shared" si="3"/>
        <v>4.4931249999999991</v>
      </c>
      <c r="D23" s="10">
        <f t="shared" ref="D23:D26" si="8">D22+I22</f>
        <v>0.55000000000000004</v>
      </c>
      <c r="E23" s="11">
        <f t="shared" si="6"/>
        <v>0.44999999999999996</v>
      </c>
      <c r="F23" s="4">
        <f t="shared" si="4"/>
        <v>0.18</v>
      </c>
      <c r="G23" s="4">
        <f t="shared" ref="G23:G26" si="9">F23+C23</f>
        <v>4.6731249999999989</v>
      </c>
      <c r="H23" s="4">
        <f t="shared" si="0"/>
        <v>4.5</v>
      </c>
      <c r="I23" s="12">
        <f t="shared" si="1"/>
        <v>0</v>
      </c>
      <c r="J23" s="12">
        <f t="shared" si="2"/>
        <v>0.55000000000000004</v>
      </c>
      <c r="K23" s="36"/>
    </row>
    <row r="24" spans="2:11" x14ac:dyDescent="0.25">
      <c r="B24" s="20" t="s">
        <v>24</v>
      </c>
      <c r="C24" s="4">
        <f t="shared" si="3"/>
        <v>4.5381249999999991</v>
      </c>
      <c r="D24" s="10">
        <f t="shared" si="8"/>
        <v>0.55000000000000004</v>
      </c>
      <c r="E24" s="11">
        <f t="shared" si="6"/>
        <v>0.44999999999999996</v>
      </c>
      <c r="F24" s="4">
        <f t="shared" si="4"/>
        <v>0.18</v>
      </c>
      <c r="G24" s="4">
        <f t="shared" si="9"/>
        <v>4.7181249999999988</v>
      </c>
      <c r="H24" s="4">
        <f t="shared" si="0"/>
        <v>4.75</v>
      </c>
      <c r="I24" s="12">
        <f t="shared" si="1"/>
        <v>0</v>
      </c>
      <c r="J24" s="12">
        <f t="shared" si="2"/>
        <v>0.55000000000000004</v>
      </c>
      <c r="K24" s="36"/>
    </row>
    <row r="25" spans="2:11" x14ac:dyDescent="0.25">
      <c r="B25" s="20" t="s">
        <v>25</v>
      </c>
      <c r="C25" s="4">
        <f t="shared" si="3"/>
        <v>4.583124999999999</v>
      </c>
      <c r="D25" s="10">
        <f t="shared" si="8"/>
        <v>0.55000000000000004</v>
      </c>
      <c r="E25" s="11">
        <f t="shared" si="6"/>
        <v>0.44999999999999996</v>
      </c>
      <c r="F25" s="4">
        <f t="shared" si="4"/>
        <v>0.18</v>
      </c>
      <c r="G25" s="4">
        <f t="shared" si="9"/>
        <v>4.7631249999999987</v>
      </c>
      <c r="H25" s="4">
        <f t="shared" si="0"/>
        <v>4.75</v>
      </c>
      <c r="I25" s="12">
        <f t="shared" si="1"/>
        <v>3.2812499999996803E-2</v>
      </c>
      <c r="J25" s="12">
        <f t="shared" si="2"/>
        <v>0.58281249999999685</v>
      </c>
      <c r="K25" s="36"/>
    </row>
    <row r="26" spans="2:11" x14ac:dyDescent="0.25">
      <c r="B26" s="26" t="s">
        <v>26</v>
      </c>
      <c r="C26" s="13">
        <f t="shared" si="3"/>
        <v>4.6281249999999989</v>
      </c>
      <c r="D26" s="14">
        <f t="shared" si="8"/>
        <v>0.58281249999999685</v>
      </c>
      <c r="E26" s="15">
        <f t="shared" si="6"/>
        <v>0.41718750000000315</v>
      </c>
      <c r="F26" s="13">
        <f t="shared" si="4"/>
        <v>0.16687500000000127</v>
      </c>
      <c r="G26" s="13">
        <f t="shared" si="9"/>
        <v>4.7949999999999999</v>
      </c>
      <c r="H26" s="13">
        <f t="shared" si="0"/>
        <v>4.75</v>
      </c>
      <c r="I26" s="16">
        <f t="shared" si="1"/>
        <v>0.11249999999999981</v>
      </c>
      <c r="J26" s="16">
        <f t="shared" si="2"/>
        <v>0.69531249999999667</v>
      </c>
      <c r="K26" s="37"/>
    </row>
    <row r="27" spans="2:11" x14ac:dyDescent="0.25">
      <c r="B27" s="20"/>
      <c r="C27" s="3"/>
      <c r="D27" s="3"/>
      <c r="E27" s="3"/>
      <c r="F27" s="3"/>
      <c r="G27" s="3"/>
      <c r="H27" s="3"/>
      <c r="I27" s="3"/>
      <c r="J27" s="3"/>
      <c r="K27" s="21"/>
    </row>
    <row r="28" spans="2:11" x14ac:dyDescent="0.25">
      <c r="B28" s="20"/>
      <c r="C28" s="3"/>
      <c r="D28" s="3"/>
      <c r="E28" s="3"/>
      <c r="F28" s="3"/>
      <c r="G28" s="3"/>
      <c r="H28" s="3"/>
      <c r="I28" s="3"/>
      <c r="J28" s="3"/>
      <c r="K28" s="21"/>
    </row>
    <row r="29" spans="2:11" x14ac:dyDescent="0.25">
      <c r="B29" s="38"/>
      <c r="C29" s="39"/>
      <c r="D29" s="39"/>
      <c r="E29" s="39"/>
      <c r="F29" s="39"/>
      <c r="G29" s="39"/>
      <c r="H29" s="39"/>
      <c r="I29" s="39"/>
      <c r="J29" s="39"/>
      <c r="K29" s="40"/>
    </row>
    <row r="30" spans="2:11" x14ac:dyDescent="0.25">
      <c r="B30" s="38"/>
      <c r="C30" s="39"/>
      <c r="D30" s="39"/>
      <c r="E30" s="39"/>
      <c r="F30" s="39"/>
      <c r="G30" s="39"/>
      <c r="H30" s="39"/>
      <c r="I30" s="39"/>
      <c r="J30" s="39"/>
      <c r="K30" s="40"/>
    </row>
    <row r="31" spans="2:11" x14ac:dyDescent="0.25">
      <c r="B31" s="20"/>
      <c r="D31" s="3"/>
      <c r="E31" s="41" t="s">
        <v>33</v>
      </c>
      <c r="F31" s="3"/>
      <c r="G31" s="3"/>
      <c r="H31" s="3"/>
      <c r="I31" s="3"/>
      <c r="J31" s="3"/>
      <c r="K31" s="21"/>
    </row>
    <row r="32" spans="2:11" ht="16.5" thickBot="1" x14ac:dyDescent="0.3">
      <c r="B32" s="28"/>
      <c r="C32" s="29"/>
      <c r="D32" s="29"/>
      <c r="E32" s="29"/>
      <c r="F32" s="29"/>
      <c r="G32" s="29"/>
      <c r="H32" s="29"/>
      <c r="I32" s="29"/>
      <c r="J32" s="29"/>
      <c r="K32" s="30"/>
    </row>
    <row r="33" ht="16.5" thickTop="1" x14ac:dyDescent="0.25"/>
  </sheetData>
  <mergeCells count="2">
    <mergeCell ref="K14:K26"/>
    <mergeCell ref="B29:K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showGridLines="0" workbookViewId="0">
      <selection activeCell="K14" sqref="K14:K26"/>
    </sheetView>
  </sheetViews>
  <sheetFormatPr defaultRowHeight="15.75" x14ac:dyDescent="0.25"/>
  <cols>
    <col min="4" max="4" width="10.6640625" customWidth="1"/>
    <col min="8" max="8" width="8.6640625" customWidth="1"/>
    <col min="9" max="10" width="10.109375" customWidth="1"/>
    <col min="11" max="11" width="34.44140625" customWidth="1"/>
  </cols>
  <sheetData>
    <row r="1" spans="2:11" ht="16.5" thickBot="1" x14ac:dyDescent="0.3"/>
    <row r="2" spans="2:11" ht="19.5" thickTop="1" x14ac:dyDescent="0.3">
      <c r="B2" s="17" t="s">
        <v>32</v>
      </c>
      <c r="C2" s="18"/>
      <c r="D2" s="18"/>
      <c r="E2" s="18"/>
      <c r="F2" s="18"/>
      <c r="G2" s="18"/>
      <c r="H2" s="18"/>
      <c r="I2" s="18"/>
      <c r="J2" s="18"/>
      <c r="K2" s="19"/>
    </row>
    <row r="3" spans="2:11" x14ac:dyDescent="0.25">
      <c r="B3" s="20"/>
      <c r="C3" s="3"/>
      <c r="D3" s="3"/>
      <c r="E3" s="3"/>
      <c r="F3" s="3"/>
      <c r="G3" s="3"/>
      <c r="H3" s="3"/>
      <c r="I3" s="3"/>
      <c r="J3" s="3"/>
      <c r="K3" s="21"/>
    </row>
    <row r="4" spans="2:11" x14ac:dyDescent="0.25">
      <c r="B4" s="22" t="s">
        <v>27</v>
      </c>
      <c r="C4" s="3"/>
      <c r="D4" s="3"/>
      <c r="E4" s="3"/>
      <c r="F4" s="3"/>
      <c r="G4" s="3"/>
      <c r="H4" s="3"/>
      <c r="I4" s="3"/>
      <c r="J4" s="3"/>
      <c r="K4" s="21"/>
    </row>
    <row r="5" spans="2:11" x14ac:dyDescent="0.25">
      <c r="B5" s="20"/>
      <c r="C5" s="3"/>
      <c r="D5" s="3"/>
      <c r="E5" s="3"/>
      <c r="F5" s="3"/>
      <c r="G5" s="3"/>
      <c r="H5" s="3"/>
      <c r="I5" s="3"/>
      <c r="J5" s="3"/>
      <c r="K5" s="21"/>
    </row>
    <row r="6" spans="2:11" ht="31.5" x14ac:dyDescent="0.25">
      <c r="B6" s="23" t="s">
        <v>7</v>
      </c>
      <c r="C6" s="1"/>
      <c r="D6" s="1"/>
      <c r="E6" s="33" t="s">
        <v>13</v>
      </c>
      <c r="F6" s="34" t="s">
        <v>14</v>
      </c>
      <c r="G6" s="3"/>
      <c r="H6" s="3"/>
      <c r="I6" s="3"/>
      <c r="J6" s="3"/>
      <c r="K6" s="21"/>
    </row>
    <row r="7" spans="2:11" x14ac:dyDescent="0.25">
      <c r="B7" s="24"/>
      <c r="C7" s="2" t="s">
        <v>8</v>
      </c>
      <c r="D7" s="3"/>
      <c r="E7" s="4">
        <v>4.25</v>
      </c>
      <c r="F7" s="5">
        <v>0.45</v>
      </c>
      <c r="G7" s="3"/>
      <c r="H7" s="3"/>
      <c r="I7" s="3"/>
      <c r="J7" s="3"/>
      <c r="K7" s="21"/>
    </row>
    <row r="8" spans="2:11" x14ac:dyDescent="0.25">
      <c r="B8" s="24"/>
      <c r="C8" s="2" t="s">
        <v>9</v>
      </c>
      <c r="D8" s="3"/>
      <c r="E8" s="4">
        <v>4.5</v>
      </c>
      <c r="F8" s="5">
        <v>0.55000000000000004</v>
      </c>
      <c r="G8" s="3"/>
      <c r="H8" s="3"/>
      <c r="I8" s="3"/>
      <c r="J8" s="3"/>
      <c r="K8" s="21"/>
    </row>
    <row r="9" spans="2:11" x14ac:dyDescent="0.25">
      <c r="B9" s="25"/>
      <c r="C9" s="6" t="s">
        <v>10</v>
      </c>
      <c r="D9" s="7"/>
      <c r="E9" s="8">
        <v>4.75</v>
      </c>
      <c r="F9" s="9">
        <v>0.8</v>
      </c>
      <c r="G9" s="3"/>
      <c r="H9" s="3"/>
      <c r="I9" s="3"/>
      <c r="J9" s="3"/>
      <c r="K9" s="21"/>
    </row>
    <row r="10" spans="2:11" x14ac:dyDescent="0.25">
      <c r="B10" s="20"/>
      <c r="C10" s="3"/>
      <c r="D10" s="3"/>
      <c r="E10" s="3"/>
      <c r="F10" s="3"/>
      <c r="G10" s="3"/>
      <c r="H10" s="3"/>
      <c r="I10" s="3"/>
      <c r="J10" s="3"/>
      <c r="K10" s="21"/>
    </row>
    <row r="11" spans="2:11" x14ac:dyDescent="0.25">
      <c r="B11" s="20"/>
      <c r="C11" s="3"/>
      <c r="D11" s="3"/>
      <c r="E11" s="3"/>
      <c r="F11" s="3"/>
      <c r="G11" s="3"/>
      <c r="H11" s="3"/>
      <c r="I11" s="3"/>
      <c r="J11" s="3"/>
      <c r="K11" s="21"/>
    </row>
    <row r="12" spans="2:11" ht="63" x14ac:dyDescent="0.25">
      <c r="B12" s="20"/>
      <c r="C12" s="31" t="s">
        <v>0</v>
      </c>
      <c r="D12" s="31" t="s">
        <v>12</v>
      </c>
      <c r="E12" s="31" t="s">
        <v>16</v>
      </c>
      <c r="F12" s="31" t="s">
        <v>28</v>
      </c>
      <c r="G12" s="31" t="s">
        <v>6</v>
      </c>
      <c r="H12" s="31" t="s">
        <v>11</v>
      </c>
      <c r="I12" s="31" t="s">
        <v>15</v>
      </c>
      <c r="J12" s="31" t="s">
        <v>17</v>
      </c>
      <c r="K12" s="32" t="s">
        <v>18</v>
      </c>
    </row>
    <row r="13" spans="2:11" x14ac:dyDescent="0.25">
      <c r="B13" s="20"/>
      <c r="C13" s="3"/>
      <c r="D13" s="3"/>
      <c r="E13" s="3"/>
      <c r="F13" s="3"/>
      <c r="G13" s="3"/>
      <c r="H13" s="3"/>
      <c r="I13" s="3"/>
      <c r="J13" s="3"/>
      <c r="K13" s="21"/>
    </row>
    <row r="14" spans="2:11" x14ac:dyDescent="0.25">
      <c r="B14" s="20" t="s">
        <v>1</v>
      </c>
      <c r="C14" s="4">
        <v>4</v>
      </c>
      <c r="D14" s="10">
        <v>0.3</v>
      </c>
      <c r="E14" s="11">
        <f>1-D14</f>
        <v>0.7</v>
      </c>
      <c r="F14" s="4">
        <v>0.28000000000000003</v>
      </c>
      <c r="G14" s="4">
        <f>F14+C14</f>
        <v>4.28</v>
      </c>
      <c r="H14" s="4">
        <f>IFERROR(IF($E$7&gt;C14,$E$7,IF($E$8&gt;C14,$E$8,IF($E$9&gt;C14,$E$9,"na"))),"---")</f>
        <v>4.25</v>
      </c>
      <c r="I14" s="12">
        <f>IFERROR(MAX(0,MIN(VLOOKUP(H14,$E$7:$F$9,2)-D14,E14*(G14-H14)/F14)),"na")</f>
        <v>7.5000000000000608E-2</v>
      </c>
      <c r="J14" s="12">
        <f>IFERROR(I14+D14,"na")</f>
        <v>0.37500000000000061</v>
      </c>
      <c r="K14" s="35" t="s">
        <v>30</v>
      </c>
    </row>
    <row r="15" spans="2:11" x14ac:dyDescent="0.25">
      <c r="B15" s="20" t="s">
        <v>2</v>
      </c>
      <c r="C15" s="4">
        <f>C14+0.25*F14</f>
        <v>4.07</v>
      </c>
      <c r="D15" s="10">
        <f>D14+I14</f>
        <v>0.37500000000000061</v>
      </c>
      <c r="E15" s="11">
        <f>1-D15</f>
        <v>0.62499999999999933</v>
      </c>
      <c r="F15" s="4">
        <f>F14*E15/E14</f>
        <v>0.24999999999999975</v>
      </c>
      <c r="G15" s="4">
        <f>F15+C15</f>
        <v>4.32</v>
      </c>
      <c r="H15" s="4">
        <f t="shared" ref="H15:H21" si="0">IFERROR(IF($E$7&gt;C15,$E$7,IF($E$8&gt;C15,$E$8,IF($E$9&gt;C15,$E$9,"na"))),"---")</f>
        <v>4.25</v>
      </c>
      <c r="I15" s="12">
        <f t="shared" ref="I15:I21" si="1">IFERROR(MAX(0,MIN(VLOOKUP(H15,$E$7:$F$9,2)-D15,E15*(G15-H15)/F15)),"na")</f>
        <v>7.49999999999994E-2</v>
      </c>
      <c r="J15" s="12">
        <f t="shared" ref="J15:J21" si="2">IFERROR(I15+D15,"na")</f>
        <v>0.45</v>
      </c>
      <c r="K15" s="36"/>
    </row>
    <row r="16" spans="2:11" x14ac:dyDescent="0.25">
      <c r="B16" s="20" t="s">
        <v>3</v>
      </c>
      <c r="C16" s="4">
        <f t="shared" ref="C16:C21" si="3">C15+0.25*F15</f>
        <v>4.1325000000000003</v>
      </c>
      <c r="D16" s="10">
        <f>D15+I15</f>
        <v>0.45</v>
      </c>
      <c r="E16" s="11">
        <f>1-D16</f>
        <v>0.55000000000000004</v>
      </c>
      <c r="F16" s="4">
        <f t="shared" ref="F16:F21" si="4">F15*E16/E15</f>
        <v>0.22000000000000003</v>
      </c>
      <c r="G16" s="4">
        <f>F16+C16</f>
        <v>4.3525</v>
      </c>
      <c r="H16" s="4">
        <f t="shared" si="0"/>
        <v>4.25</v>
      </c>
      <c r="I16" s="12">
        <f t="shared" si="1"/>
        <v>0</v>
      </c>
      <c r="J16" s="12">
        <f t="shared" si="2"/>
        <v>0.45</v>
      </c>
      <c r="K16" s="36"/>
    </row>
    <row r="17" spans="2:11" x14ac:dyDescent="0.25">
      <c r="B17" s="20" t="s">
        <v>4</v>
      </c>
      <c r="C17" s="4">
        <f t="shared" si="3"/>
        <v>4.1875</v>
      </c>
      <c r="D17" s="10">
        <f>D16+I16</f>
        <v>0.45</v>
      </c>
      <c r="E17" s="11">
        <f>1-D17</f>
        <v>0.55000000000000004</v>
      </c>
      <c r="F17" s="4">
        <f t="shared" si="4"/>
        <v>0.22000000000000003</v>
      </c>
      <c r="G17" s="4">
        <f>F17+C17</f>
        <v>4.4074999999999998</v>
      </c>
      <c r="H17" s="4">
        <f t="shared" si="0"/>
        <v>4.25</v>
      </c>
      <c r="I17" s="12">
        <f t="shared" si="1"/>
        <v>0</v>
      </c>
      <c r="J17" s="12">
        <f t="shared" si="2"/>
        <v>0.45</v>
      </c>
      <c r="K17" s="36"/>
    </row>
    <row r="18" spans="2:11" x14ac:dyDescent="0.25">
      <c r="B18" s="20" t="s">
        <v>5</v>
      </c>
      <c r="C18" s="4">
        <f t="shared" si="3"/>
        <v>4.2424999999999997</v>
      </c>
      <c r="D18" s="10">
        <f>D17+I17</f>
        <v>0.45</v>
      </c>
      <c r="E18" s="11">
        <f>1-D18</f>
        <v>0.55000000000000004</v>
      </c>
      <c r="F18" s="4">
        <f t="shared" si="4"/>
        <v>0.22000000000000003</v>
      </c>
      <c r="G18" s="4">
        <f>F18+C18</f>
        <v>4.4624999999999995</v>
      </c>
      <c r="H18" s="4">
        <f t="shared" si="0"/>
        <v>4.25</v>
      </c>
      <c r="I18" s="12">
        <f t="shared" si="1"/>
        <v>0</v>
      </c>
      <c r="J18" s="12">
        <f t="shared" si="2"/>
        <v>0.45</v>
      </c>
      <c r="K18" s="36"/>
    </row>
    <row r="19" spans="2:11" x14ac:dyDescent="0.25">
      <c r="B19" s="20" t="s">
        <v>19</v>
      </c>
      <c r="C19" s="4">
        <f t="shared" si="3"/>
        <v>4.2974999999999994</v>
      </c>
      <c r="D19" s="10">
        <f t="shared" ref="D19:D21" si="5">D18+I18</f>
        <v>0.45</v>
      </c>
      <c r="E19" s="11">
        <f t="shared" ref="E19:E26" si="6">1-D19</f>
        <v>0.55000000000000004</v>
      </c>
      <c r="F19" s="4">
        <f t="shared" si="4"/>
        <v>0.22000000000000003</v>
      </c>
      <c r="G19" s="4">
        <f t="shared" ref="G19:G21" si="7">F19+C19</f>
        <v>4.5174999999999992</v>
      </c>
      <c r="H19" s="4">
        <f t="shared" si="0"/>
        <v>4.5</v>
      </c>
      <c r="I19" s="12">
        <f t="shared" si="1"/>
        <v>4.374999999999795E-2</v>
      </c>
      <c r="J19" s="12">
        <f t="shared" si="2"/>
        <v>0.49374999999999797</v>
      </c>
      <c r="K19" s="36"/>
    </row>
    <row r="20" spans="2:11" x14ac:dyDescent="0.25">
      <c r="B20" s="20" t="s">
        <v>20</v>
      </c>
      <c r="C20" s="4">
        <f t="shared" si="3"/>
        <v>4.3524999999999991</v>
      </c>
      <c r="D20" s="10">
        <f t="shared" si="5"/>
        <v>0.49374999999999797</v>
      </c>
      <c r="E20" s="11">
        <f t="shared" si="6"/>
        <v>0.50625000000000209</v>
      </c>
      <c r="F20" s="4">
        <f t="shared" si="4"/>
        <v>0.20250000000000085</v>
      </c>
      <c r="G20" s="4">
        <f t="shared" si="7"/>
        <v>4.5549999999999997</v>
      </c>
      <c r="H20" s="4">
        <f t="shared" si="0"/>
        <v>4.5</v>
      </c>
      <c r="I20" s="12">
        <f t="shared" si="1"/>
        <v>5.6250000000002076E-2</v>
      </c>
      <c r="J20" s="12">
        <f t="shared" si="2"/>
        <v>0.55000000000000004</v>
      </c>
      <c r="K20" s="36"/>
    </row>
    <row r="21" spans="2:11" x14ac:dyDescent="0.25">
      <c r="B21" s="20" t="s">
        <v>21</v>
      </c>
      <c r="C21" s="4">
        <f t="shared" si="3"/>
        <v>4.4031249999999993</v>
      </c>
      <c r="D21" s="10">
        <f t="shared" si="5"/>
        <v>0.55000000000000004</v>
      </c>
      <c r="E21" s="11">
        <f t="shared" si="6"/>
        <v>0.44999999999999996</v>
      </c>
      <c r="F21" s="4">
        <f t="shared" si="4"/>
        <v>0.18</v>
      </c>
      <c r="G21" s="4">
        <f t="shared" si="7"/>
        <v>4.583124999999999</v>
      </c>
      <c r="H21" s="4">
        <f t="shared" si="0"/>
        <v>4.5</v>
      </c>
      <c r="I21" s="12">
        <f t="shared" si="1"/>
        <v>0</v>
      </c>
      <c r="J21" s="12">
        <f t="shared" si="2"/>
        <v>0.55000000000000004</v>
      </c>
      <c r="K21" s="36"/>
    </row>
    <row r="22" spans="2:11" x14ac:dyDescent="0.25">
      <c r="B22" s="20" t="s">
        <v>22</v>
      </c>
      <c r="C22" s="4">
        <f t="shared" ref="C22:C25" si="8">C21+0.25*F21</f>
        <v>4.4481249999999992</v>
      </c>
      <c r="D22" s="10">
        <f>D21+I21</f>
        <v>0.55000000000000004</v>
      </c>
      <c r="E22" s="11">
        <f>1-D22</f>
        <v>0.44999999999999996</v>
      </c>
      <c r="F22" s="4">
        <f t="shared" ref="F22:F25" si="9">F21*E22/E21</f>
        <v>0.18</v>
      </c>
      <c r="G22" s="4">
        <f>F22+C22</f>
        <v>4.6281249999999989</v>
      </c>
      <c r="H22" s="4">
        <f t="shared" ref="H22:H25" si="10">IFERROR(IF($E$7&gt;C22,$E$7,IF($E$8&gt;C22,$E$8,IF($E$9&gt;C22,$E$9,"na"))),"---")</f>
        <v>4.5</v>
      </c>
      <c r="I22" s="12">
        <f t="shared" ref="I22:I25" si="11">IFERROR(MAX(0,MIN(VLOOKUP(H22,$E$7:$F$9,2)-D22,E22*(G22-H22)/F22)),"na")</f>
        <v>0</v>
      </c>
      <c r="J22" s="12">
        <f t="shared" ref="J22:J25" si="12">IFERROR(I22+D22,"na")</f>
        <v>0.55000000000000004</v>
      </c>
      <c r="K22" s="36"/>
    </row>
    <row r="23" spans="2:11" x14ac:dyDescent="0.25">
      <c r="B23" s="20" t="s">
        <v>23</v>
      </c>
      <c r="C23" s="4">
        <f t="shared" si="8"/>
        <v>4.4931249999999991</v>
      </c>
      <c r="D23" s="10">
        <f t="shared" ref="D23:D25" si="13">D22+I22</f>
        <v>0.55000000000000004</v>
      </c>
      <c r="E23" s="11">
        <f t="shared" si="6"/>
        <v>0.44999999999999996</v>
      </c>
      <c r="F23" s="4">
        <f t="shared" si="9"/>
        <v>0.18</v>
      </c>
      <c r="G23" s="4">
        <f t="shared" ref="G23:G25" si="14">F23+C23</f>
        <v>4.6731249999999989</v>
      </c>
      <c r="H23" s="4">
        <f t="shared" si="10"/>
        <v>4.5</v>
      </c>
      <c r="I23" s="12">
        <f t="shared" si="11"/>
        <v>0</v>
      </c>
      <c r="J23" s="12">
        <f t="shared" si="12"/>
        <v>0.55000000000000004</v>
      </c>
      <c r="K23" s="36"/>
    </row>
    <row r="24" spans="2:11" x14ac:dyDescent="0.25">
      <c r="B24" s="20" t="s">
        <v>24</v>
      </c>
      <c r="C24" s="4">
        <f t="shared" si="8"/>
        <v>4.5381249999999991</v>
      </c>
      <c r="D24" s="10">
        <f t="shared" si="13"/>
        <v>0.55000000000000004</v>
      </c>
      <c r="E24" s="11">
        <f t="shared" si="6"/>
        <v>0.44999999999999996</v>
      </c>
      <c r="F24" s="4">
        <f t="shared" si="9"/>
        <v>0.18</v>
      </c>
      <c r="G24" s="4">
        <f t="shared" si="14"/>
        <v>4.7181249999999988</v>
      </c>
      <c r="H24" s="4">
        <f t="shared" si="10"/>
        <v>4.75</v>
      </c>
      <c r="I24" s="12">
        <f t="shared" si="11"/>
        <v>0</v>
      </c>
      <c r="J24" s="12">
        <f t="shared" si="12"/>
        <v>0.55000000000000004</v>
      </c>
      <c r="K24" s="36"/>
    </row>
    <row r="25" spans="2:11" x14ac:dyDescent="0.25">
      <c r="B25" s="20" t="s">
        <v>25</v>
      </c>
      <c r="C25" s="4">
        <f t="shared" si="8"/>
        <v>4.583124999999999</v>
      </c>
      <c r="D25" s="10">
        <f t="shared" si="13"/>
        <v>0.55000000000000004</v>
      </c>
      <c r="E25" s="11">
        <f t="shared" si="6"/>
        <v>0.44999999999999996</v>
      </c>
      <c r="F25" s="4">
        <f t="shared" si="9"/>
        <v>0.18</v>
      </c>
      <c r="G25" s="4">
        <f t="shared" si="14"/>
        <v>4.7631249999999987</v>
      </c>
      <c r="H25" s="4">
        <f t="shared" si="10"/>
        <v>4.75</v>
      </c>
      <c r="I25" s="12">
        <f t="shared" si="11"/>
        <v>3.2812499999996803E-2</v>
      </c>
      <c r="J25" s="12">
        <f t="shared" si="12"/>
        <v>0.58281249999999685</v>
      </c>
      <c r="K25" s="36"/>
    </row>
    <row r="26" spans="2:11" x14ac:dyDescent="0.25">
      <c r="B26" s="26" t="s">
        <v>26</v>
      </c>
      <c r="C26" s="13">
        <f t="shared" ref="C26" si="15">C25+0.25*F25</f>
        <v>4.6281249999999989</v>
      </c>
      <c r="D26" s="14">
        <f t="shared" ref="D26" si="16">D25+I25</f>
        <v>0.58281249999999685</v>
      </c>
      <c r="E26" s="15">
        <f t="shared" si="6"/>
        <v>0.41718750000000315</v>
      </c>
      <c r="F26" s="13">
        <f t="shared" ref="F26" si="17">F25*E26/E25</f>
        <v>0.16687500000000127</v>
      </c>
      <c r="G26" s="13">
        <f t="shared" ref="G26" si="18">F26+C26</f>
        <v>4.7949999999999999</v>
      </c>
      <c r="H26" s="13">
        <f t="shared" ref="H26" si="19">IFERROR(IF($E$7&gt;C26,$E$7,IF($E$8&gt;C26,$E$8,IF($E$9&gt;C26,$E$9,"na"))),"---")</f>
        <v>4.75</v>
      </c>
      <c r="I26" s="16">
        <f t="shared" ref="I26" si="20">IFERROR(MAX(0,MIN(VLOOKUP(H26,$E$7:$F$9,2)-D26,E26*(G26-H26)/F26)),"na")</f>
        <v>0.11249999999999981</v>
      </c>
      <c r="J26" s="16">
        <f t="shared" ref="J26" si="21">IFERROR(I26+D26,"na")</f>
        <v>0.69531249999999667</v>
      </c>
      <c r="K26" s="37"/>
    </row>
    <row r="27" spans="2:11" x14ac:dyDescent="0.25">
      <c r="B27" s="20"/>
      <c r="C27" s="3"/>
      <c r="D27" s="3"/>
      <c r="E27" s="3"/>
      <c r="F27" s="3"/>
      <c r="G27" s="3"/>
      <c r="H27" s="3"/>
      <c r="I27" s="3"/>
      <c r="J27" s="3"/>
      <c r="K27" s="21"/>
    </row>
    <row r="28" spans="2:11" x14ac:dyDescent="0.25">
      <c r="B28" s="20"/>
      <c r="C28" s="3"/>
      <c r="D28" s="3"/>
      <c r="E28" s="3"/>
      <c r="F28" s="3"/>
      <c r="G28" s="3"/>
      <c r="H28" s="3"/>
      <c r="I28" s="3"/>
      <c r="J28" s="3"/>
      <c r="K28" s="21"/>
    </row>
    <row r="29" spans="2:11" x14ac:dyDescent="0.25">
      <c r="B29" s="38" t="s">
        <v>31</v>
      </c>
      <c r="C29" s="39"/>
      <c r="D29" s="39"/>
      <c r="E29" s="39"/>
      <c r="F29" s="39"/>
      <c r="G29" s="39"/>
      <c r="H29" s="39"/>
      <c r="I29" s="39"/>
      <c r="J29" s="39"/>
      <c r="K29" s="40"/>
    </row>
    <row r="30" spans="2:11" x14ac:dyDescent="0.25">
      <c r="B30" s="38"/>
      <c r="C30" s="39"/>
      <c r="D30" s="39"/>
      <c r="E30" s="39"/>
      <c r="F30" s="39"/>
      <c r="G30" s="39"/>
      <c r="H30" s="39"/>
      <c r="I30" s="39"/>
      <c r="J30" s="39"/>
      <c r="K30" s="40"/>
    </row>
    <row r="31" spans="2:11" x14ac:dyDescent="0.25">
      <c r="B31" s="20"/>
      <c r="C31" s="27" t="s">
        <v>29</v>
      </c>
      <c r="D31" s="3"/>
      <c r="E31" s="3"/>
      <c r="F31" s="3"/>
      <c r="G31" s="3"/>
      <c r="H31" s="3"/>
      <c r="I31" s="3"/>
      <c r="J31" s="3"/>
      <c r="K31" s="21"/>
    </row>
    <row r="32" spans="2:11" ht="16.5" thickBot="1" x14ac:dyDescent="0.3">
      <c r="B32" s="28"/>
      <c r="C32" s="29"/>
      <c r="D32" s="29"/>
      <c r="E32" s="29"/>
      <c r="F32" s="29"/>
      <c r="G32" s="29"/>
      <c r="H32" s="29"/>
      <c r="I32" s="29"/>
      <c r="J32" s="29"/>
      <c r="K32" s="30"/>
    </row>
    <row r="33" ht="16.5" thickTop="1" x14ac:dyDescent="0.25"/>
  </sheetData>
  <mergeCells count="2">
    <mergeCell ref="K14:K26"/>
    <mergeCell ref="B29:K3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2013-10-30T07:00:00+00:00</OpenedDate>
    <Date1 xmlns="dc463f71-b30c-4ab2-9473-d307f9d35888">2015-07-28T22:19:00+00:00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132019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571865091E4C84C967B36836C045D32" ma:contentTypeVersion="135" ma:contentTypeDescription="" ma:contentTypeScope="" ma:versionID="b4efaadc31c4967e6df4729b6386d38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AB3AD9-B80C-4A30-A8CF-AFF3FBB8E639}"/>
</file>

<file path=customXml/itemProps2.xml><?xml version="1.0" encoding="utf-8"?>
<ds:datastoreItem xmlns:ds="http://schemas.openxmlformats.org/officeDocument/2006/customXml" ds:itemID="{C2A2D0F6-93AD-4168-9214-181EA6F1C6B8}"/>
</file>

<file path=customXml/itemProps3.xml><?xml version="1.0" encoding="utf-8"?>
<ds:datastoreItem xmlns:ds="http://schemas.openxmlformats.org/officeDocument/2006/customXml" ds:itemID="{5C8A60FB-80C5-4AE9-8EB5-88905576F60E}"/>
</file>

<file path=customXml/itemProps4.xml><?xml version="1.0" encoding="utf-8"?>
<ds:datastoreItem xmlns:ds="http://schemas.openxmlformats.org/officeDocument/2006/customXml" ds:itemID="{A916DFA7-745A-4CA2-A92A-6CF33F3259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4 (2)</vt:lpstr>
      <vt:lpstr>Figure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Gettings</dc:creator>
  <cp:lastModifiedBy>DP Kermode</cp:lastModifiedBy>
  <dcterms:created xsi:type="dcterms:W3CDTF">2015-04-06T16:40:58Z</dcterms:created>
  <dcterms:modified xsi:type="dcterms:W3CDTF">2015-07-24T00:12:37Z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0x0101006E56B4D1795A2E4DB2F0B01679ED314A005571865091E4C84C967B36836C045D32</vt:lpwstr>
  </property>
  <property fmtid="{D5CDD505-2E9C-101B-9397-08002B2CF9AE}" pid="3" name="_docset_NoMedatataSyncRequired">
    <vt:lpwstr>False</vt:lpwstr>
  </property>
</Properties>
</file>