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725" windowHeight="8700" activeTab="0"/>
  </bookViews>
  <sheets>
    <sheet name="Schedule A" sheetId="1" r:id="rId1"/>
  </sheets>
  <definedNames>
    <definedName name="_xlnm.Print_Area" localSheetId="0">'Schedule A'!$B$3:$J$43</definedName>
  </definedNames>
  <calcPr fullCalcOnLoad="1"/>
</workbook>
</file>

<file path=xl/sharedStrings.xml><?xml version="1.0" encoding="utf-8"?>
<sst xmlns="http://schemas.openxmlformats.org/spreadsheetml/2006/main" count="57" uniqueCount="50">
  <si>
    <t>Source</t>
  </si>
  <si>
    <t>June</t>
  </si>
  <si>
    <t>July</t>
  </si>
  <si>
    <t>August</t>
  </si>
  <si>
    <t>September</t>
  </si>
  <si>
    <t>Co. Data</t>
  </si>
  <si>
    <t>May</t>
  </si>
  <si>
    <t>-ILLUSTRATIVE PURPOSES ONLY-</t>
  </si>
  <si>
    <r>
      <t>Description</t>
    </r>
    <r>
      <rPr>
        <u val="single"/>
        <sz val="8"/>
        <rFont val="Palatino Linotype"/>
        <family val="1"/>
      </rPr>
      <t xml:space="preserve"> </t>
    </r>
  </si>
  <si>
    <t>L5 * L14</t>
  </si>
  <si>
    <r>
      <t>2002 Customers using over 3,000 ft</t>
    </r>
    <r>
      <rPr>
        <vertAlign val="superscript"/>
        <sz val="10"/>
        <rFont val="Palatino Linotype"/>
        <family val="1"/>
      </rPr>
      <t>3</t>
    </r>
  </si>
  <si>
    <r>
      <t>2004 Customers using over 3,000 ft</t>
    </r>
    <r>
      <rPr>
        <vertAlign val="superscript"/>
        <sz val="10"/>
        <rFont val="Palatino Linotype"/>
        <family val="1"/>
      </rPr>
      <t>3</t>
    </r>
  </si>
  <si>
    <r>
      <t>2003 Customers using over 3,000 ft</t>
    </r>
    <r>
      <rPr>
        <vertAlign val="superscript"/>
        <sz val="10"/>
        <rFont val="Palatino Linotype"/>
        <family val="1"/>
      </rPr>
      <t>3</t>
    </r>
  </si>
  <si>
    <r>
      <t>2002 Usage over 3,000 ft</t>
    </r>
    <r>
      <rPr>
        <vertAlign val="superscript"/>
        <sz val="10"/>
        <rFont val="Palatino Linotype"/>
        <family val="1"/>
      </rPr>
      <t>3</t>
    </r>
  </si>
  <si>
    <r>
      <t>2003 Usage over 3,000 ft</t>
    </r>
    <r>
      <rPr>
        <vertAlign val="superscript"/>
        <sz val="10"/>
        <rFont val="Palatino Linotype"/>
        <family val="1"/>
      </rPr>
      <t>3</t>
    </r>
  </si>
  <si>
    <r>
      <t>2004 Usage over 3,000 ft</t>
    </r>
    <r>
      <rPr>
        <vertAlign val="superscript"/>
        <sz val="10"/>
        <rFont val="Palatino Linotype"/>
        <family val="1"/>
      </rPr>
      <t>3</t>
    </r>
  </si>
  <si>
    <t>Three-Year Average Customers</t>
  </si>
  <si>
    <r>
      <t xml:space="preserve">For </t>
    </r>
    <r>
      <rPr>
        <b/>
        <u val="single"/>
        <sz val="8"/>
        <rFont val="Palatino Linotype"/>
        <family val="1"/>
      </rPr>
      <t>residential</t>
    </r>
    <r>
      <rPr>
        <b/>
        <sz val="8"/>
        <rFont val="Palatino Linotype"/>
        <family val="1"/>
      </rPr>
      <t xml:space="preserve"> customers with usage over 3,000 Cubic Feet</t>
    </r>
    <r>
      <rPr>
        <b/>
        <sz val="8"/>
        <rFont val="Small Fonts"/>
        <family val="2"/>
      </rPr>
      <t xml:space="preserve"> </t>
    </r>
    <r>
      <rPr>
        <b/>
        <sz val="7"/>
        <rFont val="Small Fonts"/>
        <family val="2"/>
      </rPr>
      <t xml:space="preserve"> (ft</t>
    </r>
    <r>
      <rPr>
        <b/>
        <vertAlign val="superscript"/>
        <sz val="7"/>
        <rFont val="Small Fonts"/>
        <family val="2"/>
      </rPr>
      <t>3</t>
    </r>
    <r>
      <rPr>
        <b/>
        <sz val="7"/>
        <rFont val="Small Fonts"/>
        <family val="2"/>
      </rPr>
      <t>)</t>
    </r>
  </si>
  <si>
    <t>Schedule A</t>
  </si>
  <si>
    <t>Attachment A</t>
  </si>
  <si>
    <t>Hypothetical</t>
  </si>
  <si>
    <t>Operating Revenue</t>
  </si>
  <si>
    <t>2005 ILLUSTRATION</t>
  </si>
  <si>
    <t>(a) Customers</t>
  </si>
  <si>
    <t>(b) Usage</t>
  </si>
  <si>
    <t xml:space="preserve"> Assumed Change in Three-Year Average:</t>
  </si>
  <si>
    <r>
      <t>(L12</t>
    </r>
    <r>
      <rPr>
        <sz val="8"/>
        <rFont val="Arial"/>
        <family val="0"/>
      </rPr>
      <t>÷</t>
    </r>
    <r>
      <rPr>
        <sz val="8"/>
        <rFont val="Palatino Linotype"/>
        <family val="1"/>
      </rPr>
      <t>100) * L13</t>
    </r>
  </si>
  <si>
    <r>
      <t>(</t>
    </r>
    <r>
      <rPr>
        <sz val="8"/>
        <rFont val="Symbol"/>
        <family val="1"/>
      </rPr>
      <t xml:space="preserve"> å </t>
    </r>
    <r>
      <rPr>
        <sz val="8"/>
        <rFont val="Palatino Linotype"/>
        <family val="1"/>
      </rPr>
      <t>L7-L9)</t>
    </r>
    <r>
      <rPr>
        <sz val="8"/>
        <rFont val="Arial"/>
        <family val="0"/>
      </rPr>
      <t>÷</t>
    </r>
    <r>
      <rPr>
        <sz val="8"/>
        <rFont val="Palatino Linotype"/>
        <family val="1"/>
      </rPr>
      <t>3</t>
    </r>
  </si>
  <si>
    <r>
      <t>L10</t>
    </r>
    <r>
      <rPr>
        <sz val="8"/>
        <rFont val="Arial"/>
        <family val="0"/>
      </rPr>
      <t>÷</t>
    </r>
    <r>
      <rPr>
        <sz val="8"/>
        <rFont val="Palatino Linotype"/>
        <family val="1"/>
      </rPr>
      <t>L5</t>
    </r>
  </si>
  <si>
    <t>Benchmark Op. Rev.</t>
  </si>
  <si>
    <t>HISTORICAL CALCULATIONS</t>
  </si>
  <si>
    <t>FUTURE YEAR CALCULATIONS</t>
  </si>
  <si>
    <t>L14 * L20</t>
  </si>
  <si>
    <t>L16</t>
  </si>
  <si>
    <t>L5 * (1+L23)</t>
  </si>
  <si>
    <r>
      <t>(L21</t>
    </r>
    <r>
      <rPr>
        <sz val="10"/>
        <rFont val="Arial"/>
        <family val="0"/>
      </rPr>
      <t>÷</t>
    </r>
    <r>
      <rPr>
        <sz val="10"/>
        <rFont val="Palatino Linotype"/>
        <family val="1"/>
      </rPr>
      <t>100)*$5.00</t>
    </r>
  </si>
  <si>
    <t>(L12*L20)*(1+L24)</t>
  </si>
  <si>
    <t xml:space="preserve">Benchmark Op. Rev. Per Customer  </t>
  </si>
  <si>
    <r>
      <t>Three-Year Average Usage over 3,000 ft</t>
    </r>
    <r>
      <rPr>
        <vertAlign val="superscript"/>
        <sz val="10"/>
        <rFont val="Palatino Linotype"/>
        <family val="1"/>
      </rPr>
      <t>3</t>
    </r>
  </si>
  <si>
    <t>If L31 &gt; L30, L30 - L31</t>
  </si>
  <si>
    <t>Benchmark Op. Rev. Adjustment</t>
  </si>
  <si>
    <t>L28 - L30 + L32</t>
  </si>
  <si>
    <r>
      <t>Total Revenue for Usage &gt; 3,000 ft</t>
    </r>
    <r>
      <rPr>
        <vertAlign val="superscript"/>
        <sz val="10"/>
        <rFont val="Palatino Linotype"/>
        <family val="1"/>
      </rPr>
      <t>3</t>
    </r>
  </si>
  <si>
    <r>
      <t>Customers Using Over 3,000 ft</t>
    </r>
    <r>
      <rPr>
        <vertAlign val="superscript"/>
        <sz val="10"/>
        <rFont val="Palatino Linotype"/>
        <family val="1"/>
      </rPr>
      <t>3 (a)</t>
    </r>
  </si>
  <si>
    <r>
      <t>Usage Over 3,000 ft</t>
    </r>
    <r>
      <rPr>
        <vertAlign val="superscript"/>
        <sz val="10"/>
        <rFont val="Palatino Linotype"/>
        <family val="1"/>
      </rPr>
      <t>3 (b)</t>
    </r>
  </si>
  <si>
    <r>
      <t>Per Customer Three-Year Average Usage over 3,000 ft</t>
    </r>
    <r>
      <rPr>
        <vertAlign val="superscript"/>
        <sz val="10"/>
        <rFont val="Palatino Linotype"/>
        <family val="1"/>
      </rPr>
      <t>3</t>
    </r>
  </si>
  <si>
    <t>Schedule to Compute Benchmark and Excess Revenue</t>
  </si>
  <si>
    <t>Excess Revenue - (Amount to Deposit in CIAC Account)</t>
  </si>
  <si>
    <t>ASSUMPTIONS FOR 2005 ILLUSTRATION</t>
  </si>
  <si>
    <t>RAINIER VIEW WATER COMPANY, INC.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</si>
</sst>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\(0\)"/>
    <numFmt numFmtId="179" formatCode="0.0%"/>
    <numFmt numFmtId="180" formatCode="0.000%"/>
    <numFmt numFmtId="181" formatCode="\(0.00%\)"/>
    <numFmt numFmtId="182" formatCode="0.00%\,\(0.00%\)"/>
    <numFmt numFmtId="183" formatCode="0.00%;\(0.00%\)"/>
    <numFmt numFmtId="184" formatCode="_(&quot;$&quot;* #,##0.000_);_(&quot;$&quot;* \(#,##0.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Symbol"/>
      <family val="1"/>
    </font>
    <font>
      <sz val="8"/>
      <name val="Palatino Linotype"/>
      <family val="1"/>
    </font>
    <font>
      <sz val="9"/>
      <name val="Palatino Linotype"/>
      <family val="1"/>
    </font>
    <font>
      <u val="single"/>
      <sz val="10"/>
      <name val="Palatino Linotype"/>
      <family val="1"/>
    </font>
    <font>
      <u val="single"/>
      <sz val="8"/>
      <name val="Palatino Linotype"/>
      <family val="1"/>
    </font>
    <font>
      <vertAlign val="superscript"/>
      <sz val="10"/>
      <name val="Palatino Linotype"/>
      <family val="1"/>
    </font>
    <font>
      <b/>
      <sz val="12"/>
      <name val="Palatino Linotype"/>
      <family val="1"/>
    </font>
    <font>
      <b/>
      <sz val="8"/>
      <name val="Palatino Linotype"/>
      <family val="1"/>
    </font>
    <font>
      <b/>
      <u val="single"/>
      <sz val="8"/>
      <name val="Palatino Linotype"/>
      <family val="1"/>
    </font>
    <font>
      <b/>
      <sz val="8"/>
      <name val="Small Fonts"/>
      <family val="2"/>
    </font>
    <font>
      <b/>
      <sz val="7"/>
      <name val="Small Fonts"/>
      <family val="2"/>
    </font>
    <font>
      <b/>
      <vertAlign val="superscript"/>
      <sz val="7"/>
      <name val="Small Fonts"/>
      <family val="2"/>
    </font>
    <font>
      <b/>
      <u val="single"/>
      <sz val="10"/>
      <name val="Palatino Linotyp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/>
    </xf>
    <xf numFmtId="173" fontId="3" fillId="0" borderId="1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43" fontId="3" fillId="2" borderId="0" xfId="15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78" fontId="10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8" fontId="10" fillId="0" borderId="0" xfId="0" applyNumberFormat="1" applyFont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183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4" fontId="3" fillId="0" borderId="0" xfId="17" applyFont="1" applyBorder="1" applyAlignment="1">
      <alignment/>
    </xf>
    <xf numFmtId="186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183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right"/>
    </xf>
    <xf numFmtId="186" fontId="3" fillId="0" borderId="0" xfId="17" applyNumberFormat="1" applyFont="1" applyBorder="1" applyAlignment="1">
      <alignment horizontal="right"/>
    </xf>
    <xf numFmtId="186" fontId="3" fillId="0" borderId="1" xfId="17" applyNumberFormat="1" applyFont="1" applyBorder="1" applyAlignment="1">
      <alignment horizontal="left"/>
    </xf>
    <xf numFmtId="186" fontId="3" fillId="0" borderId="1" xfId="17" applyNumberFormat="1" applyFont="1" applyFill="1" applyBorder="1" applyAlignment="1">
      <alignment horizontal="left"/>
    </xf>
    <xf numFmtId="186" fontId="3" fillId="0" borderId="0" xfId="17" applyNumberFormat="1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showGridLines="0"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4.00390625" style="1" customWidth="1"/>
    <col min="2" max="3" width="3.28125" style="2" customWidth="1"/>
    <col min="4" max="4" width="32.421875" style="2" bestFit="1" customWidth="1"/>
    <col min="5" max="5" width="17.57421875" style="2" customWidth="1"/>
    <col min="6" max="6" width="11.7109375" style="2" bestFit="1" customWidth="1"/>
    <col min="7" max="7" width="15.7109375" style="2" bestFit="1" customWidth="1"/>
    <col min="8" max="10" width="14.7109375" style="2" bestFit="1" customWidth="1"/>
    <col min="11" max="14" width="9.140625" style="1" customWidth="1"/>
    <col min="15" max="16384" width="9.140625" style="2" customWidth="1"/>
  </cols>
  <sheetData>
    <row r="1" spans="2:10" ht="15">
      <c r="B1" s="1"/>
      <c r="E1" s="1"/>
      <c r="F1" s="1"/>
      <c r="G1" s="1"/>
      <c r="H1" s="1"/>
      <c r="I1" s="1"/>
      <c r="J1" s="1"/>
    </row>
    <row r="2" spans="2:10" ht="15">
      <c r="B2" s="1"/>
      <c r="E2" s="1"/>
      <c r="F2" s="1"/>
      <c r="G2" s="1"/>
      <c r="H2" s="1"/>
      <c r="I2" s="1"/>
      <c r="J2" s="1"/>
    </row>
    <row r="3" spans="7:10" ht="15">
      <c r="G3" s="4" t="s">
        <v>49</v>
      </c>
      <c r="J3" s="14" t="s">
        <v>19</v>
      </c>
    </row>
    <row r="4" spans="4:10" ht="18">
      <c r="D4" s="20" t="s">
        <v>7</v>
      </c>
      <c r="F4" s="15"/>
      <c r="G4" s="23" t="s">
        <v>46</v>
      </c>
      <c r="J4" s="14" t="s">
        <v>18</v>
      </c>
    </row>
    <row r="5" spans="4:7" ht="15">
      <c r="D5" s="4"/>
      <c r="G5" s="22" t="s">
        <v>17</v>
      </c>
    </row>
    <row r="8" spans="4:10" ht="15">
      <c r="D8" s="16" t="s">
        <v>8</v>
      </c>
      <c r="E8" s="17" t="s">
        <v>0</v>
      </c>
      <c r="F8" s="17" t="s">
        <v>6</v>
      </c>
      <c r="G8" s="17" t="s">
        <v>1</v>
      </c>
      <c r="H8" s="17" t="s">
        <v>2</v>
      </c>
      <c r="I8" s="17" t="s">
        <v>3</v>
      </c>
      <c r="J8" s="17" t="s">
        <v>4</v>
      </c>
    </row>
    <row r="9" spans="2:5" ht="15">
      <c r="B9" s="9">
        <v>1</v>
      </c>
      <c r="C9" s="39" t="s">
        <v>30</v>
      </c>
      <c r="D9" s="4"/>
      <c r="E9" s="4"/>
    </row>
    <row r="10" spans="2:11" ht="16.5">
      <c r="B10" s="9">
        <f>B9+1</f>
        <v>2</v>
      </c>
      <c r="D10" s="14" t="s">
        <v>10</v>
      </c>
      <c r="E10" s="4" t="s">
        <v>5</v>
      </c>
      <c r="F10" s="5">
        <v>35</v>
      </c>
      <c r="G10" s="5">
        <v>81</v>
      </c>
      <c r="H10" s="5">
        <v>623</v>
      </c>
      <c r="I10" s="5">
        <v>1710</v>
      </c>
      <c r="J10" s="5">
        <v>2248</v>
      </c>
      <c r="K10" s="10"/>
    </row>
    <row r="11" spans="2:11" ht="16.5">
      <c r="B11" s="9">
        <f aca="true" t="shared" si="0" ref="B11:B47">B10+1</f>
        <v>3</v>
      </c>
      <c r="D11" s="14" t="s">
        <v>12</v>
      </c>
      <c r="E11" s="4" t="s">
        <v>5</v>
      </c>
      <c r="F11" s="5">
        <v>88</v>
      </c>
      <c r="G11" s="5">
        <v>1056</v>
      </c>
      <c r="H11" s="5">
        <v>2421</v>
      </c>
      <c r="I11" s="5">
        <v>3360</v>
      </c>
      <c r="J11" s="5">
        <v>1877</v>
      </c>
      <c r="K11" s="10"/>
    </row>
    <row r="12" spans="2:11" ht="16.5">
      <c r="B12" s="9">
        <f t="shared" si="0"/>
        <v>4</v>
      </c>
      <c r="D12" s="14" t="s">
        <v>11</v>
      </c>
      <c r="E12" s="4" t="s">
        <v>5</v>
      </c>
      <c r="F12" s="5">
        <v>617</v>
      </c>
      <c r="G12" s="5">
        <v>833</v>
      </c>
      <c r="H12" s="5">
        <v>3191</v>
      </c>
      <c r="I12" s="5">
        <v>3420</v>
      </c>
      <c r="J12" s="5">
        <v>941</v>
      </c>
      <c r="K12" s="10"/>
    </row>
    <row r="13" spans="2:11" ht="15">
      <c r="B13" s="9">
        <f t="shared" si="0"/>
        <v>5</v>
      </c>
      <c r="D13" s="40" t="s">
        <v>16</v>
      </c>
      <c r="E13" s="12" t="s">
        <v>27</v>
      </c>
      <c r="F13" s="7">
        <f>AVERAGE(F10:F12)</f>
        <v>246.66666666666666</v>
      </c>
      <c r="G13" s="7">
        <f>AVERAGE(G10:G12)</f>
        <v>656.6666666666666</v>
      </c>
      <c r="H13" s="7">
        <f>AVERAGE(H10:H12)</f>
        <v>2078.3333333333335</v>
      </c>
      <c r="I13" s="7">
        <f>AVERAGE(I10:I12)</f>
        <v>2830</v>
      </c>
      <c r="J13" s="7">
        <f>AVERAGE(J10:J12)</f>
        <v>1688.6666666666667</v>
      </c>
      <c r="K13" s="10"/>
    </row>
    <row r="14" spans="2:11" ht="15">
      <c r="B14" s="9">
        <f t="shared" si="0"/>
        <v>6</v>
      </c>
      <c r="D14" s="14"/>
      <c r="F14" s="6"/>
      <c r="G14" s="6"/>
      <c r="H14" s="6"/>
      <c r="I14" s="6"/>
      <c r="J14" s="6"/>
      <c r="K14" s="10"/>
    </row>
    <row r="15" spans="2:11" ht="16.5">
      <c r="B15" s="9">
        <f t="shared" si="0"/>
        <v>7</v>
      </c>
      <c r="C15" s="18"/>
      <c r="D15" s="14" t="s">
        <v>13</v>
      </c>
      <c r="E15" s="4" t="s">
        <v>5</v>
      </c>
      <c r="F15" s="5">
        <f>531400-(F10*3000)</f>
        <v>426400</v>
      </c>
      <c r="G15" s="5">
        <f>704518-(G10*3000)</f>
        <v>461518</v>
      </c>
      <c r="H15" s="5">
        <f>3280100-(H10*3000)</f>
        <v>1411100</v>
      </c>
      <c r="I15" s="5">
        <f>9320300-(3000*I10)</f>
        <v>4190300</v>
      </c>
      <c r="J15" s="5">
        <f>11223100-(J10*3000)</f>
        <v>4479100</v>
      </c>
      <c r="K15" s="10"/>
    </row>
    <row r="16" spans="2:11" ht="16.5">
      <c r="B16" s="9">
        <f t="shared" si="0"/>
        <v>8</v>
      </c>
      <c r="D16" s="14" t="s">
        <v>14</v>
      </c>
      <c r="E16" s="4" t="s">
        <v>5</v>
      </c>
      <c r="F16" s="5">
        <f>415000-(3000*F11)</f>
        <v>151000</v>
      </c>
      <c r="G16" s="5">
        <f>5039400-(3000*G11)</f>
        <v>1871400</v>
      </c>
      <c r="H16" s="5">
        <f>12145100-(3000*H11)</f>
        <v>4882100</v>
      </c>
      <c r="I16" s="5">
        <f>16980700-(3000*I11)</f>
        <v>6900700</v>
      </c>
      <c r="J16" s="5">
        <f>9201700-(3000*J11)</f>
        <v>3570700</v>
      </c>
      <c r="K16" s="10"/>
    </row>
    <row r="17" spans="2:11" ht="16.5">
      <c r="B17" s="9">
        <f t="shared" si="0"/>
        <v>9</v>
      </c>
      <c r="D17" s="14" t="s">
        <v>15</v>
      </c>
      <c r="E17" s="4" t="s">
        <v>5</v>
      </c>
      <c r="F17" s="5">
        <f>2841100-(3000*F12)</f>
        <v>990100</v>
      </c>
      <c r="G17" s="5">
        <f>4004500-(3000*G12)</f>
        <v>1505500</v>
      </c>
      <c r="H17" s="5">
        <f>16523300-(3000*H12)</f>
        <v>6950300</v>
      </c>
      <c r="I17" s="5">
        <f>17310900-(3000*I12)</f>
        <v>7050900</v>
      </c>
      <c r="J17" s="5">
        <f>4387600-(3000*J12)</f>
        <v>1564600</v>
      </c>
      <c r="K17" s="10"/>
    </row>
    <row r="18" spans="2:11" ht="16.5">
      <c r="B18" s="9">
        <f t="shared" si="0"/>
        <v>10</v>
      </c>
      <c r="D18" s="14" t="s">
        <v>38</v>
      </c>
      <c r="E18" s="11" t="s">
        <v>27</v>
      </c>
      <c r="F18" s="7">
        <f>AVERAGE(F15:F17)</f>
        <v>522500</v>
      </c>
      <c r="G18" s="7">
        <f>AVERAGE(G15:G17)</f>
        <v>1279472.6666666667</v>
      </c>
      <c r="H18" s="7">
        <f>AVERAGE(H15:H17)</f>
        <v>4414500</v>
      </c>
      <c r="I18" s="7">
        <f>AVERAGE(I15:I17)</f>
        <v>6047300</v>
      </c>
      <c r="J18" s="7">
        <f>AVERAGE(J15:J17)</f>
        <v>3204800</v>
      </c>
      <c r="K18" s="10"/>
    </row>
    <row r="19" spans="2:11" ht="21" customHeight="1">
      <c r="B19" s="9">
        <f t="shared" si="0"/>
        <v>11</v>
      </c>
      <c r="D19" s="14"/>
      <c r="E19" s="4"/>
      <c r="F19" s="6"/>
      <c r="G19" s="6"/>
      <c r="H19" s="6"/>
      <c r="I19" s="6"/>
      <c r="J19" s="6"/>
      <c r="K19" s="10"/>
    </row>
    <row r="20" spans="2:11" ht="31.5">
      <c r="B20" s="9">
        <f t="shared" si="0"/>
        <v>12</v>
      </c>
      <c r="D20" s="32" t="s">
        <v>45</v>
      </c>
      <c r="E20" s="13" t="s">
        <v>28</v>
      </c>
      <c r="F20" s="25">
        <f>F18/F13</f>
        <v>2118.2432432432433</v>
      </c>
      <c r="G20" s="8">
        <f>G18/G13</f>
        <v>1948.4355329949242</v>
      </c>
      <c r="H20" s="8">
        <f>H18/H13</f>
        <v>2124.057738572574</v>
      </c>
      <c r="I20" s="8">
        <f>I18/I13</f>
        <v>2136.8551236749117</v>
      </c>
      <c r="J20" s="8">
        <f>J18/J13</f>
        <v>1897.8286616660087</v>
      </c>
      <c r="K20" s="10"/>
    </row>
    <row r="21" spans="2:11" ht="15">
      <c r="B21" s="9">
        <f t="shared" si="0"/>
        <v>13</v>
      </c>
      <c r="D21" s="14"/>
      <c r="E21" s="4"/>
      <c r="F21" s="29">
        <v>0.85</v>
      </c>
      <c r="G21" s="29">
        <v>0.85</v>
      </c>
      <c r="H21" s="29">
        <v>0.85</v>
      </c>
      <c r="I21" s="29">
        <v>0.85</v>
      </c>
      <c r="J21" s="29">
        <v>0.85</v>
      </c>
      <c r="K21" s="10"/>
    </row>
    <row r="22" spans="2:11" ht="15">
      <c r="B22" s="9">
        <f t="shared" si="0"/>
        <v>14</v>
      </c>
      <c r="C22" s="19"/>
      <c r="D22" s="40" t="s">
        <v>37</v>
      </c>
      <c r="E22" s="11" t="s">
        <v>26</v>
      </c>
      <c r="F22" s="36">
        <f>F20/100*F21</f>
        <v>18.00506756756757</v>
      </c>
      <c r="G22" s="37">
        <f>G20/100*G21</f>
        <v>16.561702030456857</v>
      </c>
      <c r="H22" s="36">
        <f>H20/100*H21</f>
        <v>18.05449077786688</v>
      </c>
      <c r="I22" s="36">
        <f>I20/100*I21</f>
        <v>18.163268551236747</v>
      </c>
      <c r="J22" s="36">
        <f>J20/100*J21</f>
        <v>16.131543624161072</v>
      </c>
      <c r="K22" s="10"/>
    </row>
    <row r="23" spans="2:11" ht="15">
      <c r="B23" s="9">
        <f t="shared" si="0"/>
        <v>15</v>
      </c>
      <c r="D23" s="41"/>
      <c r="E23" s="21"/>
      <c r="F23" s="38"/>
      <c r="G23" s="38"/>
      <c r="H23" s="38"/>
      <c r="I23" s="38"/>
      <c r="J23" s="38"/>
      <c r="K23" s="10"/>
    </row>
    <row r="24" spans="2:11" ht="15">
      <c r="B24" s="9">
        <f t="shared" si="0"/>
        <v>16</v>
      </c>
      <c r="D24" s="40" t="s">
        <v>29</v>
      </c>
      <c r="E24" s="11" t="s">
        <v>9</v>
      </c>
      <c r="F24" s="36">
        <f>+F22*F13</f>
        <v>4441.25</v>
      </c>
      <c r="G24" s="36">
        <f>+G22*G13</f>
        <v>10875.517666666668</v>
      </c>
      <c r="H24" s="37">
        <f>+H22*H13</f>
        <v>37523.25000000001</v>
      </c>
      <c r="I24" s="36">
        <f>+I22*I13</f>
        <v>51402.049999999996</v>
      </c>
      <c r="J24" s="36">
        <f>+J22*J13</f>
        <v>27240.8</v>
      </c>
      <c r="K24" s="10"/>
    </row>
    <row r="25" spans="2:11" ht="15">
      <c r="B25" s="9">
        <f t="shared" si="0"/>
        <v>17</v>
      </c>
      <c r="E25" s="4"/>
      <c r="F25" s="6"/>
      <c r="G25" s="15"/>
      <c r="H25" s="6"/>
      <c r="I25" s="6"/>
      <c r="J25" s="6"/>
      <c r="K25" s="10"/>
    </row>
    <row r="26" spans="2:11" ht="15">
      <c r="B26" s="9">
        <f t="shared" si="0"/>
        <v>18</v>
      </c>
      <c r="C26" s="39" t="s">
        <v>31</v>
      </c>
      <c r="E26" s="3"/>
      <c r="F26" s="3"/>
      <c r="G26" s="3"/>
      <c r="H26" s="3"/>
      <c r="I26" s="3"/>
      <c r="J26" s="3"/>
      <c r="K26" s="10"/>
    </row>
    <row r="27" spans="2:11" ht="15">
      <c r="B27" s="9">
        <f t="shared" si="0"/>
        <v>19</v>
      </c>
      <c r="C27" s="19"/>
      <c r="D27" s="28" t="s">
        <v>48</v>
      </c>
      <c r="E27" s="4"/>
      <c r="F27" s="17"/>
      <c r="G27" s="17"/>
      <c r="H27" s="17"/>
      <c r="I27" s="17"/>
      <c r="J27" s="17"/>
      <c r="K27" s="10"/>
    </row>
    <row r="28" spans="2:11" ht="16.5">
      <c r="B28" s="9">
        <f t="shared" si="0"/>
        <v>20</v>
      </c>
      <c r="C28" s="24"/>
      <c r="D28" s="14" t="s">
        <v>43</v>
      </c>
      <c r="E28" s="4" t="s">
        <v>34</v>
      </c>
      <c r="F28" s="5">
        <f>+F13*(1+F31)</f>
        <v>222</v>
      </c>
      <c r="G28" s="5">
        <f>+G13*(1+G31)</f>
        <v>591</v>
      </c>
      <c r="H28" s="5">
        <f>+H13*(1+H31)</f>
        <v>2078.3333333333335</v>
      </c>
      <c r="I28" s="5">
        <f>+I13*(1+I31)</f>
        <v>3113.0000000000005</v>
      </c>
      <c r="J28" s="5">
        <f>+J13*(1+J31)</f>
        <v>1857.5333333333335</v>
      </c>
      <c r="K28" s="10"/>
    </row>
    <row r="29" spans="2:11" ht="16.5">
      <c r="B29" s="9">
        <f t="shared" si="0"/>
        <v>21</v>
      </c>
      <c r="C29" s="24"/>
      <c r="D29" s="14" t="s">
        <v>44</v>
      </c>
      <c r="E29" s="4" t="s">
        <v>36</v>
      </c>
      <c r="F29" s="5">
        <f>+(F20*F28)*(1+F32)</f>
        <v>329175</v>
      </c>
      <c r="G29" s="5">
        <f>+(G20*G28)*(1+G32)</f>
        <v>806067.78</v>
      </c>
      <c r="H29" s="5">
        <f>+(H20*H28)*(1+H32)</f>
        <v>3531600</v>
      </c>
      <c r="I29" s="5">
        <f>+(I20*I28)*(1+I32)</f>
        <v>4656421</v>
      </c>
      <c r="J29" s="5">
        <f>+(J20*J28)*(1+J32)</f>
        <v>2820224.0000000005</v>
      </c>
      <c r="K29" s="10"/>
    </row>
    <row r="30" spans="2:11" ht="30">
      <c r="B30" s="9">
        <f t="shared" si="0"/>
        <v>22</v>
      </c>
      <c r="D30" s="32" t="s">
        <v>25</v>
      </c>
      <c r="E30" s="4"/>
      <c r="F30" s="5"/>
      <c r="G30" s="5"/>
      <c r="H30" s="5"/>
      <c r="I30" s="5"/>
      <c r="J30" s="5"/>
      <c r="K30" s="10"/>
    </row>
    <row r="31" spans="2:11" ht="15">
      <c r="B31" s="9">
        <f t="shared" si="0"/>
        <v>23</v>
      </c>
      <c r="D31" s="14" t="s">
        <v>23</v>
      </c>
      <c r="E31" s="33" t="s">
        <v>20</v>
      </c>
      <c r="F31" s="34">
        <v>-0.1</v>
      </c>
      <c r="G31" s="34">
        <v>-0.1</v>
      </c>
      <c r="H31" s="34">
        <v>0</v>
      </c>
      <c r="I31" s="34">
        <v>0.1</v>
      </c>
      <c r="J31" s="34">
        <v>0.1</v>
      </c>
      <c r="K31" s="10"/>
    </row>
    <row r="32" spans="2:11" ht="15">
      <c r="B32" s="9">
        <f t="shared" si="0"/>
        <v>24</v>
      </c>
      <c r="D32" s="32" t="s">
        <v>24</v>
      </c>
      <c r="E32" s="33" t="s">
        <v>20</v>
      </c>
      <c r="F32" s="34">
        <v>-0.3</v>
      </c>
      <c r="G32" s="34">
        <v>-0.3</v>
      </c>
      <c r="H32" s="34">
        <v>-0.2</v>
      </c>
      <c r="I32" s="34">
        <v>-0.3</v>
      </c>
      <c r="J32" s="34">
        <v>-0.2</v>
      </c>
      <c r="K32" s="10"/>
    </row>
    <row r="33" spans="2:11" ht="15">
      <c r="B33" s="9">
        <f t="shared" si="0"/>
        <v>25</v>
      </c>
      <c r="K33" s="10"/>
    </row>
    <row r="34" spans="2:11" ht="15">
      <c r="B34" s="9">
        <f t="shared" si="0"/>
        <v>26</v>
      </c>
      <c r="D34" s="14"/>
      <c r="E34" s="27"/>
      <c r="F34" s="26"/>
      <c r="G34" s="26"/>
      <c r="H34" s="26"/>
      <c r="I34" s="26"/>
      <c r="J34" s="26"/>
      <c r="K34" s="10"/>
    </row>
    <row r="35" spans="2:11" ht="15">
      <c r="B35" s="9">
        <f t="shared" si="0"/>
        <v>27</v>
      </c>
      <c r="D35" s="31" t="s">
        <v>22</v>
      </c>
      <c r="E35" s="27"/>
      <c r="F35" s="26"/>
      <c r="G35" s="26"/>
      <c r="H35" s="26"/>
      <c r="I35" s="26"/>
      <c r="J35" s="26"/>
      <c r="K35" s="10"/>
    </row>
    <row r="36" spans="2:11" ht="16.5">
      <c r="B36" s="9">
        <f t="shared" si="0"/>
        <v>28</v>
      </c>
      <c r="D36" s="14" t="s">
        <v>42</v>
      </c>
      <c r="E36" s="33" t="s">
        <v>35</v>
      </c>
      <c r="F36" s="35">
        <f>+F29/100*5</f>
        <v>16458.75</v>
      </c>
      <c r="G36" s="35">
        <f>+G29/100*5</f>
        <v>40303.389</v>
      </c>
      <c r="H36" s="35">
        <f>+H29/100*5</f>
        <v>176580</v>
      </c>
      <c r="I36" s="35">
        <f>+I29/100*5</f>
        <v>232821.05</v>
      </c>
      <c r="J36" s="35">
        <f>+J29/100*5</f>
        <v>141011.2</v>
      </c>
      <c r="K36" s="10"/>
    </row>
    <row r="37" ht="15">
      <c r="B37" s="9">
        <f t="shared" si="0"/>
        <v>29</v>
      </c>
    </row>
    <row r="38" spans="2:10" ht="15">
      <c r="B38" s="9">
        <f t="shared" si="0"/>
        <v>30</v>
      </c>
      <c r="D38" s="14" t="s">
        <v>21</v>
      </c>
      <c r="E38" s="33" t="s">
        <v>32</v>
      </c>
      <c r="F38" s="35">
        <f>+F22*F28</f>
        <v>3997.125</v>
      </c>
      <c r="G38" s="35">
        <f>+G22*G28</f>
        <v>9787.965900000003</v>
      </c>
      <c r="H38" s="35">
        <f>+H22*H28</f>
        <v>37523.25000000001</v>
      </c>
      <c r="I38" s="35">
        <f>+I22*I28</f>
        <v>56542.255000000005</v>
      </c>
      <c r="J38" s="35">
        <f>+J22*J28</f>
        <v>29964.88</v>
      </c>
    </row>
    <row r="39" spans="2:10" ht="15">
      <c r="B39" s="9">
        <f t="shared" si="0"/>
        <v>31</v>
      </c>
      <c r="D39" s="35" t="str">
        <f>+D24</f>
        <v>Benchmark Op. Rev.</v>
      </c>
      <c r="E39" s="33" t="s">
        <v>33</v>
      </c>
      <c r="F39" s="35">
        <f>+F24</f>
        <v>4441.25</v>
      </c>
      <c r="G39" s="35">
        <f>+G24</f>
        <v>10875.517666666668</v>
      </c>
      <c r="H39" s="35">
        <f>+H24</f>
        <v>37523.25000000001</v>
      </c>
      <c r="I39" s="35">
        <f>+I24</f>
        <v>51402.049999999996</v>
      </c>
      <c r="J39" s="35">
        <f>+J24</f>
        <v>27240.8</v>
      </c>
    </row>
    <row r="40" spans="2:10" ht="15">
      <c r="B40" s="9">
        <f t="shared" si="0"/>
        <v>32</v>
      </c>
      <c r="D40" s="14" t="s">
        <v>40</v>
      </c>
      <c r="E40" s="33" t="s">
        <v>39</v>
      </c>
      <c r="F40" s="35">
        <f>+IF(F39&gt;F38,F38-F39,0)</f>
        <v>-444.125</v>
      </c>
      <c r="G40" s="35">
        <f>+IF(G39&gt;G38,G38-G39,0)</f>
        <v>-1087.5517666666656</v>
      </c>
      <c r="H40" s="35">
        <f>+IF(H39&gt;H38,H38-H39,0)</f>
        <v>0</v>
      </c>
      <c r="I40" s="35">
        <f>+IF(I39&gt;I38,I38-I39,0)</f>
        <v>0</v>
      </c>
      <c r="J40" s="35">
        <f>+IF(J39&gt;J38,J38-J39,0)</f>
        <v>0</v>
      </c>
    </row>
    <row r="41" ht="15">
      <c r="B41" s="9">
        <f t="shared" si="0"/>
        <v>33</v>
      </c>
    </row>
    <row r="42" spans="2:10" ht="30">
      <c r="B42" s="9">
        <f t="shared" si="0"/>
        <v>34</v>
      </c>
      <c r="D42" s="32" t="s">
        <v>47</v>
      </c>
      <c r="E42" s="4" t="s">
        <v>41</v>
      </c>
      <c r="F42" s="30">
        <f>+F36-F38+F40</f>
        <v>12017.5</v>
      </c>
      <c r="G42" s="30">
        <f>+G36-G38+G40</f>
        <v>29427.871333333336</v>
      </c>
      <c r="H42" s="30">
        <f>+H36-H38+H40</f>
        <v>139056.75</v>
      </c>
      <c r="I42" s="30">
        <f>+I36-I38+I40</f>
        <v>176278.79499999998</v>
      </c>
      <c r="J42" s="30">
        <f>+J36-J38+J40</f>
        <v>111046.32</v>
      </c>
    </row>
    <row r="43" spans="2:10" ht="15">
      <c r="B43" s="9">
        <f t="shared" si="0"/>
        <v>35</v>
      </c>
      <c r="D43" s="32"/>
      <c r="E43" s="14"/>
      <c r="F43" s="14"/>
      <c r="G43" s="14"/>
      <c r="H43" s="14"/>
      <c r="I43" s="14"/>
      <c r="J43" s="14"/>
    </row>
    <row r="44" ht="15">
      <c r="B44" s="9">
        <f t="shared" si="0"/>
        <v>36</v>
      </c>
    </row>
    <row r="45" ht="15">
      <c r="B45" s="9">
        <f t="shared" si="0"/>
        <v>37</v>
      </c>
    </row>
    <row r="46" spans="2:10" ht="15">
      <c r="B46" s="9">
        <f t="shared" si="0"/>
        <v>38</v>
      </c>
      <c r="D46" s="14"/>
      <c r="E46" s="14"/>
      <c r="F46" s="14"/>
      <c r="G46" s="14"/>
      <c r="H46" s="14"/>
      <c r="I46" s="14"/>
      <c r="J46" s="14"/>
    </row>
    <row r="47" spans="2:10" ht="15">
      <c r="B47" s="9">
        <f t="shared" si="0"/>
        <v>39</v>
      </c>
      <c r="D47" s="14"/>
      <c r="E47" s="14"/>
      <c r="F47" s="14"/>
      <c r="G47" s="14"/>
      <c r="H47" s="14"/>
      <c r="I47" s="14"/>
      <c r="J47" s="14"/>
    </row>
    <row r="48" spans="2:10" ht="15">
      <c r="B48" s="1"/>
      <c r="C48" s="1"/>
      <c r="D48" s="1"/>
      <c r="E48" s="1"/>
      <c r="F48" s="1"/>
      <c r="G48" s="1"/>
      <c r="H48" s="1"/>
      <c r="I48" s="1"/>
      <c r="J48" s="1"/>
    </row>
    <row r="49" s="1" customFormat="1" ht="15"/>
  </sheetData>
  <printOptions/>
  <pageMargins left="0.25" right="0.25" top="1" bottom="1" header="0.5" footer="0.5"/>
  <pageSetup fitToHeight="1" fitToWidth="1" horizontalDpi="409" verticalDpi="409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Rainier View Water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Fisher</dc:creator>
  <cp:keywords/>
  <dc:description/>
  <cp:lastModifiedBy>Information Services</cp:lastModifiedBy>
  <cp:lastPrinted>2005-03-01T18:44:18Z</cp:lastPrinted>
  <dcterms:created xsi:type="dcterms:W3CDTF">2004-08-25T22:47:10Z</dcterms:created>
  <dcterms:modified xsi:type="dcterms:W3CDTF">2005-03-01T19:30:19Z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041384</vt:lpwstr>
  </property>
  <property fmtid="{D5CDD505-2E9C-101B-9397-08002B2CF9AE}" pid="6" name="IsConfidenti">
    <vt:lpwstr>0</vt:lpwstr>
  </property>
  <property fmtid="{D5CDD505-2E9C-101B-9397-08002B2CF9AE}" pid="7" name="Dat">
    <vt:lpwstr>2005-03-01T00:00:00Z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2004-07-30T00:00:00Z</vt:lpwstr>
  </property>
  <property fmtid="{D5CDD505-2E9C-101B-9397-08002B2CF9AE}" pid="10" name="Pref">
    <vt:lpwstr>UW</vt:lpwstr>
  </property>
  <property fmtid="{D5CDD505-2E9C-101B-9397-08002B2CF9AE}" pid="11" name="CaseCompanyNam">
    <vt:lpwstr>Rainier View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