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-360" yWindow="30" windowWidth="19560" windowHeight="6735" tabRatio="792"/>
  </bookViews>
  <sheets>
    <sheet name="Summary" sheetId="3" r:id="rId1"/>
    <sheet name="BS - Summary by Month" sheetId="7" r:id="rId2"/>
  </sheets>
  <externalReferences>
    <externalReference r:id="rId3"/>
    <externalReference r:id="rId4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xlnm._FilterDatabase" localSheetId="1" hidden="1">'BS - Summary by Month'!$C$1:$C$217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Summary!$A$1:$C$212</definedName>
    <definedName name="Print_Area_Reset">#N/A</definedName>
    <definedName name="_xlnm.Print_Titles" localSheetId="0">Summary!$1:$7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12"/>
</workbook>
</file>

<file path=xl/calcChain.xml><?xml version="1.0" encoding="utf-8"?>
<calcChain xmlns="http://schemas.openxmlformats.org/spreadsheetml/2006/main">
  <c r="D213" i="7" l="1"/>
  <c r="D212" i="7" l="1"/>
  <c r="E212" i="7"/>
  <c r="F212" i="7"/>
  <c r="G212" i="7"/>
  <c r="H212" i="7"/>
  <c r="I212" i="7"/>
  <c r="J212" i="7"/>
  <c r="K212" i="7"/>
  <c r="L212" i="7"/>
  <c r="M212" i="7"/>
  <c r="N212" i="7"/>
  <c r="O212" i="7"/>
  <c r="P212" i="7"/>
  <c r="Q212" i="7"/>
  <c r="B6" i="3" l="1"/>
  <c r="B19" i="3"/>
  <c r="B41" i="3"/>
  <c r="B51" i="3"/>
  <c r="B62" i="3"/>
  <c r="B63" i="3" s="1"/>
  <c r="B167" i="3" l="1"/>
  <c r="B84" i="3" l="1"/>
  <c r="B180" i="3"/>
  <c r="B181" i="3"/>
  <c r="B193" i="3"/>
  <c r="B194" i="3" s="1"/>
  <c r="B197" i="3"/>
  <c r="B198" i="3" s="1"/>
  <c r="B201" i="3"/>
  <c r="B203" i="3"/>
  <c r="B176" i="3"/>
  <c r="B177" i="3"/>
  <c r="B178" i="3"/>
  <c r="B179" i="3"/>
  <c r="B183" i="3"/>
  <c r="B184" i="3"/>
  <c r="B185" i="3"/>
  <c r="B186" i="3"/>
  <c r="B187" i="3"/>
  <c r="B159" i="3"/>
  <c r="B160" i="3"/>
  <c r="B161" i="3"/>
  <c r="B162" i="3"/>
  <c r="B163" i="3"/>
  <c r="B164" i="3"/>
  <c r="B166" i="3"/>
  <c r="B168" i="3"/>
  <c r="B169" i="3"/>
  <c r="B170" i="3"/>
  <c r="B152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82" i="3"/>
  <c r="D100" i="7"/>
  <c r="Q197" i="7"/>
  <c r="Q193" i="7"/>
  <c r="Q189" i="7"/>
  <c r="B101" i="3"/>
  <c r="B102" i="3" s="1"/>
  <c r="D76" i="7"/>
  <c r="C62" i="3"/>
  <c r="C63" i="3" s="1"/>
  <c r="C6" i="3"/>
  <c r="B151" i="3"/>
  <c r="B122" i="3"/>
  <c r="B121" i="3"/>
  <c r="B119" i="3"/>
  <c r="B118" i="3"/>
  <c r="B115" i="3"/>
  <c r="B114" i="3"/>
  <c r="B113" i="3"/>
  <c r="B112" i="3"/>
  <c r="B110" i="3"/>
  <c r="B109" i="3"/>
  <c r="B108" i="3"/>
  <c r="B107" i="3"/>
  <c r="B97" i="3"/>
  <c r="B92" i="3"/>
  <c r="B87" i="3"/>
  <c r="B86" i="3"/>
  <c r="B85" i="3"/>
  <c r="B83" i="3"/>
  <c r="B82" i="3"/>
  <c r="B81" i="3"/>
  <c r="B77" i="3"/>
  <c r="B78" i="3" s="1"/>
  <c r="B73" i="3"/>
  <c r="B72" i="3"/>
  <c r="B71" i="3"/>
  <c r="B70" i="3"/>
  <c r="B69" i="3"/>
  <c r="B68" i="3"/>
  <c r="B67" i="3"/>
  <c r="B66" i="3"/>
  <c r="B59" i="3"/>
  <c r="B58" i="3"/>
  <c r="B57" i="3"/>
  <c r="B56" i="3"/>
  <c r="B49" i="3"/>
  <c r="B48" i="3"/>
  <c r="B47" i="3"/>
  <c r="B46" i="3"/>
  <c r="C37" i="7"/>
  <c r="C36" i="7"/>
  <c r="C35" i="7"/>
  <c r="C31" i="7"/>
  <c r="C30" i="7"/>
  <c r="B32" i="3" s="1"/>
  <c r="C29" i="7"/>
  <c r="C28" i="7"/>
  <c r="C27" i="7"/>
  <c r="C23" i="7"/>
  <c r="C22" i="7"/>
  <c r="C21" i="7"/>
  <c r="C20" i="7"/>
  <c r="C19" i="7"/>
  <c r="C18" i="7"/>
  <c r="C14" i="7"/>
  <c r="C13" i="7"/>
  <c r="C12" i="7"/>
  <c r="C11" i="7"/>
  <c r="C10" i="7"/>
  <c r="C9" i="7"/>
  <c r="E76" i="7"/>
  <c r="F76" i="7"/>
  <c r="B11" i="3"/>
  <c r="B96" i="3"/>
  <c r="P76" i="7"/>
  <c r="B13" i="3"/>
  <c r="B24" i="3"/>
  <c r="B31" i="3"/>
  <c r="B38" i="3"/>
  <c r="B21" i="3"/>
  <c r="B30" i="3"/>
  <c r="B39" i="3"/>
  <c r="B15" i="3"/>
  <c r="B22" i="3"/>
  <c r="B33" i="3"/>
  <c r="B12" i="3"/>
  <c r="B16" i="3"/>
  <c r="B23" i="3"/>
  <c r="B25" i="3"/>
  <c r="B37" i="3"/>
  <c r="B50" i="3" l="1"/>
  <c r="B52" i="3" s="1"/>
  <c r="B74" i="3"/>
  <c r="B60" i="3"/>
  <c r="B188" i="3"/>
  <c r="B190" i="3" s="1"/>
  <c r="B143" i="3"/>
  <c r="P146" i="7"/>
  <c r="B147" i="3"/>
  <c r="B148" i="3" s="1"/>
  <c r="B88" i="3"/>
  <c r="L202" i="7"/>
  <c r="L204" i="7" s="1"/>
  <c r="L206" i="7" s="1"/>
  <c r="K76" i="7"/>
  <c r="M100" i="7"/>
  <c r="L152" i="7"/>
  <c r="L100" i="7"/>
  <c r="M76" i="7"/>
  <c r="K100" i="7"/>
  <c r="J100" i="7"/>
  <c r="J76" i="7"/>
  <c r="I76" i="7"/>
  <c r="I100" i="7"/>
  <c r="H100" i="7"/>
  <c r="H76" i="7"/>
  <c r="I202" i="7"/>
  <c r="I204" i="7" s="1"/>
  <c r="I206" i="7" s="1"/>
  <c r="N76" i="7"/>
  <c r="M186" i="7"/>
  <c r="M188" i="7" s="1"/>
  <c r="G169" i="7"/>
  <c r="F146" i="7"/>
  <c r="E100" i="7"/>
  <c r="E146" i="7"/>
  <c r="G76" i="7"/>
  <c r="E202" i="7"/>
  <c r="G100" i="7"/>
  <c r="G146" i="7"/>
  <c r="F100" i="7"/>
  <c r="J58" i="7"/>
  <c r="G48" i="7"/>
  <c r="G50" i="7" s="1"/>
  <c r="K202" i="7"/>
  <c r="K204" i="7" s="1"/>
  <c r="K206" i="7" s="1"/>
  <c r="E48" i="7"/>
  <c r="E50" i="7" s="1"/>
  <c r="P58" i="7"/>
  <c r="F48" i="7"/>
  <c r="F50" i="7" s="1"/>
  <c r="H186" i="7"/>
  <c r="H188" i="7" s="1"/>
  <c r="O186" i="7"/>
  <c r="O188" i="7" s="1"/>
  <c r="J141" i="7"/>
  <c r="E58" i="7"/>
  <c r="I58" i="7"/>
  <c r="E72" i="7"/>
  <c r="F86" i="7"/>
  <c r="I141" i="7"/>
  <c r="I48" i="7"/>
  <c r="I50" i="7" s="1"/>
  <c r="E86" i="7"/>
  <c r="L141" i="7"/>
  <c r="F202" i="7"/>
  <c r="F204" i="7" s="1"/>
  <c r="F206" i="7" s="1"/>
  <c r="Q190" i="7"/>
  <c r="K58" i="7"/>
  <c r="K86" i="7"/>
  <c r="K141" i="7"/>
  <c r="K186" i="7"/>
  <c r="K188" i="7" s="1"/>
  <c r="J48" i="7"/>
  <c r="J50" i="7" s="1"/>
  <c r="J72" i="7"/>
  <c r="J86" i="7"/>
  <c r="J186" i="7"/>
  <c r="J188" i="7" s="1"/>
  <c r="F58" i="7"/>
  <c r="G58" i="7"/>
  <c r="I72" i="7"/>
  <c r="F72" i="7"/>
  <c r="G72" i="7"/>
  <c r="I86" i="7"/>
  <c r="G86" i="7"/>
  <c r="G141" i="7"/>
  <c r="E141" i="7"/>
  <c r="H141" i="7"/>
  <c r="G186" i="7"/>
  <c r="G188" i="7" s="1"/>
  <c r="E186" i="7"/>
  <c r="E188" i="7" s="1"/>
  <c r="Q179" i="7"/>
  <c r="C181" i="3" s="1"/>
  <c r="F186" i="7"/>
  <c r="F188" i="7" s="1"/>
  <c r="I186" i="7"/>
  <c r="I188" i="7" s="1"/>
  <c r="Q191" i="7"/>
  <c r="C193" i="3" s="1"/>
  <c r="C194" i="3" s="1"/>
  <c r="Q198" i="7"/>
  <c r="Q201" i="7"/>
  <c r="C203" i="3" s="1"/>
  <c r="Q192" i="7"/>
  <c r="M202" i="7"/>
  <c r="M204" i="7" s="1"/>
  <c r="M206" i="7" s="1"/>
  <c r="P48" i="7"/>
  <c r="P50" i="7" s="1"/>
  <c r="G202" i="7"/>
  <c r="G204" i="7" s="1"/>
  <c r="G206" i="7" s="1"/>
  <c r="F141" i="7"/>
  <c r="P72" i="7"/>
  <c r="Q184" i="7"/>
  <c r="C186" i="3" s="1"/>
  <c r="Q182" i="7"/>
  <c r="C184" i="3" s="1"/>
  <c r="N186" i="7"/>
  <c r="N188" i="7" s="1"/>
  <c r="Q175" i="7"/>
  <c r="C177" i="3" s="1"/>
  <c r="Q162" i="7"/>
  <c r="C164" i="3" s="1"/>
  <c r="Q195" i="7"/>
  <c r="C197" i="3" s="1"/>
  <c r="C198" i="3" s="1"/>
  <c r="P86" i="7"/>
  <c r="B91" i="3"/>
  <c r="B93" i="3" s="1"/>
  <c r="M141" i="7"/>
  <c r="Q177" i="7"/>
  <c r="C179" i="3" s="1"/>
  <c r="Q180" i="7"/>
  <c r="C182" i="3" s="1"/>
  <c r="Q113" i="7"/>
  <c r="C115" i="3" s="1"/>
  <c r="Q161" i="7"/>
  <c r="C163" i="3" s="1"/>
  <c r="Q196" i="7"/>
  <c r="Q199" i="7"/>
  <c r="C201" i="3" s="1"/>
  <c r="K48" i="7"/>
  <c r="K50" i="7" s="1"/>
  <c r="Q137" i="7"/>
  <c r="C139" i="3" s="1"/>
  <c r="I146" i="7"/>
  <c r="Q164" i="7"/>
  <c r="C166" i="3" s="1"/>
  <c r="Q167" i="7"/>
  <c r="C169" i="3" s="1"/>
  <c r="Q174" i="7"/>
  <c r="C176" i="3" s="1"/>
  <c r="Q176" i="7"/>
  <c r="C178" i="3" s="1"/>
  <c r="Q181" i="7"/>
  <c r="C183" i="3" s="1"/>
  <c r="Q183" i="7"/>
  <c r="C185" i="3" s="1"/>
  <c r="Q185" i="7"/>
  <c r="C187" i="3" s="1"/>
  <c r="Q194" i="7"/>
  <c r="K72" i="7"/>
  <c r="Q168" i="7"/>
  <c r="C170" i="3" s="1"/>
  <c r="B111" i="3"/>
  <c r="Q131" i="7"/>
  <c r="C133" i="3" s="1"/>
  <c r="B116" i="3"/>
  <c r="L186" i="7"/>
  <c r="L188" i="7" s="1"/>
  <c r="N146" i="7"/>
  <c r="D91" i="7"/>
  <c r="Q150" i="7"/>
  <c r="C152" i="3" s="1"/>
  <c r="B117" i="3"/>
  <c r="N141" i="7"/>
  <c r="Q158" i="7"/>
  <c r="C160" i="3" s="1"/>
  <c r="K152" i="7"/>
  <c r="K146" i="7"/>
  <c r="M152" i="7"/>
  <c r="M146" i="7"/>
  <c r="L146" i="7"/>
  <c r="N169" i="7"/>
  <c r="Q160" i="7"/>
  <c r="C162" i="3" s="1"/>
  <c r="B14" i="3"/>
  <c r="B17" i="3" s="1"/>
  <c r="D24" i="7"/>
  <c r="D38" i="7"/>
  <c r="B29" i="3"/>
  <c r="B34" i="3" s="1"/>
  <c r="B20" i="3"/>
  <c r="B26" i="3" s="1"/>
  <c r="Q119" i="7"/>
  <c r="C121" i="3" s="1"/>
  <c r="Q140" i="7"/>
  <c r="C142" i="3" s="1"/>
  <c r="D32" i="7"/>
  <c r="Q134" i="7"/>
  <c r="C136" i="3" s="1"/>
  <c r="Q128" i="7"/>
  <c r="C130" i="3" s="1"/>
  <c r="M86" i="7"/>
  <c r="Q138" i="7"/>
  <c r="C140" i="3" s="1"/>
  <c r="Q136" i="7"/>
  <c r="C138" i="3" s="1"/>
  <c r="M48" i="7"/>
  <c r="M50" i="7" s="1"/>
  <c r="M58" i="7"/>
  <c r="M72" i="7"/>
  <c r="I152" i="7"/>
  <c r="Q166" i="7"/>
  <c r="C168" i="3" s="1"/>
  <c r="B165" i="3"/>
  <c r="B171" i="3" s="1"/>
  <c r="D48" i="7"/>
  <c r="D50" i="7" s="1"/>
  <c r="Q157" i="7"/>
  <c r="C159" i="3" s="1"/>
  <c r="Q130" i="7"/>
  <c r="C132" i="3" s="1"/>
  <c r="Q66" i="7"/>
  <c r="C68" i="3" s="1"/>
  <c r="Q75" i="7"/>
  <c r="C77" i="3" s="1"/>
  <c r="C78" i="3" s="1"/>
  <c r="L86" i="7"/>
  <c r="Q116" i="7"/>
  <c r="C118" i="3" s="1"/>
  <c r="Q81" i="7"/>
  <c r="C83" i="3" s="1"/>
  <c r="N48" i="7"/>
  <c r="N50" i="7" s="1"/>
  <c r="Q178" i="7"/>
  <c r="C180" i="3" s="1"/>
  <c r="Q149" i="7"/>
  <c r="C151" i="3" s="1"/>
  <c r="O146" i="7"/>
  <c r="O141" i="7"/>
  <c r="Q139" i="7"/>
  <c r="C141" i="3" s="1"/>
  <c r="E15" i="7"/>
  <c r="L72" i="7"/>
  <c r="Q129" i="7"/>
  <c r="C131" i="3" s="1"/>
  <c r="Q159" i="7"/>
  <c r="C161" i="3" s="1"/>
  <c r="O48" i="7"/>
  <c r="O50" i="7" s="1"/>
  <c r="E169" i="7"/>
  <c r="I169" i="7"/>
  <c r="Q108" i="7"/>
  <c r="C110" i="3" s="1"/>
  <c r="J169" i="7"/>
  <c r="O100" i="7"/>
  <c r="H202" i="7"/>
  <c r="H204" i="7" s="1"/>
  <c r="H206" i="7" s="1"/>
  <c r="H208" i="7" s="1"/>
  <c r="B153" i="3"/>
  <c r="B154" i="3" s="1"/>
  <c r="L76" i="7"/>
  <c r="G15" i="7"/>
  <c r="Q95" i="7"/>
  <c r="C97" i="3" s="1"/>
  <c r="D72" i="7"/>
  <c r="J38" i="7"/>
  <c r="Q132" i="7"/>
  <c r="C134" i="3" s="1"/>
  <c r="L169" i="7"/>
  <c r="L32" i="7"/>
  <c r="H86" i="7"/>
  <c r="M32" i="7"/>
  <c r="Q28" i="7"/>
  <c r="C30" i="3" s="1"/>
  <c r="G32" i="7"/>
  <c r="E32" i="7"/>
  <c r="Q145" i="7"/>
  <c r="C147" i="3" s="1"/>
  <c r="C148" i="3" s="1"/>
  <c r="H58" i="7"/>
  <c r="N202" i="7"/>
  <c r="N204" i="7" s="1"/>
  <c r="N206" i="7" s="1"/>
  <c r="Q9" i="7"/>
  <c r="C11" i="3" s="1"/>
  <c r="O76" i="7"/>
  <c r="G208" i="7"/>
  <c r="Q135" i="7"/>
  <c r="C137" i="3" s="1"/>
  <c r="Q120" i="7"/>
  <c r="C122" i="3" s="1"/>
  <c r="Q45" i="7"/>
  <c r="C47" i="3" s="1"/>
  <c r="Q21" i="7"/>
  <c r="C23" i="3" s="1"/>
  <c r="L48" i="7"/>
  <c r="L50" i="7" s="1"/>
  <c r="Q47" i="7"/>
  <c r="C49" i="3" s="1"/>
  <c r="L58" i="7"/>
  <c r="Q67" i="7"/>
  <c r="C69" i="3" s="1"/>
  <c r="Q79" i="7"/>
  <c r="C81" i="3" s="1"/>
  <c r="D58" i="7"/>
  <c r="D86" i="7"/>
  <c r="D186" i="7"/>
  <c r="D188" i="7" s="1"/>
  <c r="D202" i="7"/>
  <c r="D204" i="7" s="1"/>
  <c r="D206" i="7" s="1"/>
  <c r="L15" i="7"/>
  <c r="O72" i="7"/>
  <c r="Q133" i="7"/>
  <c r="C135" i="3" s="1"/>
  <c r="Q112" i="7"/>
  <c r="C114" i="3" s="1"/>
  <c r="Q117" i="7"/>
  <c r="C119" i="3" s="1"/>
  <c r="N100" i="7"/>
  <c r="P38" i="7"/>
  <c r="B40" i="3" s="1"/>
  <c r="Q22" i="7"/>
  <c r="C24" i="3" s="1"/>
  <c r="Q31" i="7"/>
  <c r="C33" i="3" s="1"/>
  <c r="Q10" i="7"/>
  <c r="C12" i="3" s="1"/>
  <c r="Q20" i="7"/>
  <c r="C22" i="3" s="1"/>
  <c r="Q107" i="7"/>
  <c r="C109" i="3" s="1"/>
  <c r="H169" i="7"/>
  <c r="Q99" i="7"/>
  <c r="C101" i="3" s="1"/>
  <c r="C102" i="3" s="1"/>
  <c r="Q165" i="7"/>
  <c r="C167" i="3" s="1"/>
  <c r="H72" i="7"/>
  <c r="H48" i="7"/>
  <c r="H50" i="7" s="1"/>
  <c r="P141" i="7"/>
  <c r="P186" i="7"/>
  <c r="P188" i="7" s="1"/>
  <c r="Q36" i="7"/>
  <c r="C38" i="3" s="1"/>
  <c r="Q11" i="7"/>
  <c r="C13" i="3" s="1"/>
  <c r="F169" i="7"/>
  <c r="Q35" i="7"/>
  <c r="C37" i="3" s="1"/>
  <c r="Q14" i="7"/>
  <c r="C16" i="3" s="1"/>
  <c r="N86" i="7"/>
  <c r="Q68" i="7"/>
  <c r="C70" i="3" s="1"/>
  <c r="Q111" i="7"/>
  <c r="C113" i="3" s="1"/>
  <c r="Q83" i="7"/>
  <c r="C85" i="3" s="1"/>
  <c r="E204" i="7"/>
  <c r="O86" i="7"/>
  <c r="O58" i="7"/>
  <c r="Q82" i="7"/>
  <c r="C84" i="3" s="1"/>
  <c r="Q46" i="7"/>
  <c r="C48" i="3" s="1"/>
  <c r="Q56" i="7"/>
  <c r="C58" i="3" s="1"/>
  <c r="Q110" i="7"/>
  <c r="C112" i="3" s="1"/>
  <c r="Q127" i="7"/>
  <c r="C129" i="3" s="1"/>
  <c r="Q70" i="7"/>
  <c r="C72" i="3" s="1"/>
  <c r="Q84" i="7"/>
  <c r="C86" i="3" s="1"/>
  <c r="Q80" i="7"/>
  <c r="C82" i="3" s="1"/>
  <c r="Q44" i="7"/>
  <c r="C46" i="3" s="1"/>
  <c r="Q65" i="7"/>
  <c r="C67" i="3" s="1"/>
  <c r="Q57" i="7"/>
  <c r="C59" i="3" s="1"/>
  <c r="Q71" i="7"/>
  <c r="C73" i="3" s="1"/>
  <c r="Q85" i="7"/>
  <c r="C87" i="3" s="1"/>
  <c r="D169" i="7"/>
  <c r="O202" i="7"/>
  <c r="O204" i="7" s="1"/>
  <c r="O206" i="7" s="1"/>
  <c r="N58" i="7"/>
  <c r="Q105" i="7"/>
  <c r="C107" i="3" s="1"/>
  <c r="Q64" i="7"/>
  <c r="C66" i="3" s="1"/>
  <c r="Q90" i="7"/>
  <c r="C92" i="3" s="1"/>
  <c r="Q55" i="7"/>
  <c r="C57" i="3" s="1"/>
  <c r="N72" i="7"/>
  <c r="Q54" i="7"/>
  <c r="C56" i="3" s="1"/>
  <c r="Q69" i="7"/>
  <c r="C71" i="3" s="1"/>
  <c r="D146" i="7"/>
  <c r="H146" i="7"/>
  <c r="D141" i="7"/>
  <c r="P100" i="7"/>
  <c r="J146" i="7"/>
  <c r="B156" i="3" l="1"/>
  <c r="F208" i="7"/>
  <c r="B42" i="3"/>
  <c r="P202" i="7"/>
  <c r="P204" i="7" s="1"/>
  <c r="P206" i="7" s="1"/>
  <c r="P208" i="7" s="1"/>
  <c r="B202" i="3"/>
  <c r="B204" i="3" s="1"/>
  <c r="B206" i="3" s="1"/>
  <c r="B208" i="3" s="1"/>
  <c r="B210" i="3" s="1"/>
  <c r="B212" i="3" s="1"/>
  <c r="L208" i="7"/>
  <c r="B120" i="3"/>
  <c r="B123" i="3" s="1"/>
  <c r="B98" i="3"/>
  <c r="B99" i="3" s="1"/>
  <c r="B104" i="3" s="1"/>
  <c r="O208" i="7"/>
  <c r="K38" i="7"/>
  <c r="K15" i="7"/>
  <c r="M91" i="7"/>
  <c r="L24" i="7"/>
  <c r="K32" i="7"/>
  <c r="M169" i="7"/>
  <c r="K169" i="7"/>
  <c r="M38" i="7"/>
  <c r="L38" i="7"/>
  <c r="K91" i="7"/>
  <c r="L91" i="7"/>
  <c r="M208" i="7"/>
  <c r="I154" i="7"/>
  <c r="I208" i="7"/>
  <c r="J202" i="7"/>
  <c r="J204" i="7" s="1"/>
  <c r="J206" i="7" s="1"/>
  <c r="J208" i="7" s="1"/>
  <c r="K208" i="7"/>
  <c r="J152" i="7"/>
  <c r="J154" i="7" s="1"/>
  <c r="I15" i="7"/>
  <c r="H91" i="7"/>
  <c r="H15" i="7"/>
  <c r="H32" i="7"/>
  <c r="H38" i="7"/>
  <c r="I91" i="7"/>
  <c r="H152" i="7"/>
  <c r="H154" i="7" s="1"/>
  <c r="H210" i="7" s="1"/>
  <c r="J91" i="7"/>
  <c r="I32" i="7"/>
  <c r="I38" i="7"/>
  <c r="P97" i="7"/>
  <c r="M97" i="7"/>
  <c r="E24" i="7"/>
  <c r="F152" i="7"/>
  <c r="F154" i="7" s="1"/>
  <c r="E152" i="7"/>
  <c r="E154" i="7" s="1"/>
  <c r="G152" i="7"/>
  <c r="G154" i="7" s="1"/>
  <c r="G210" i="7" s="1"/>
  <c r="G38" i="7"/>
  <c r="E91" i="7"/>
  <c r="F91" i="7"/>
  <c r="F38" i="7"/>
  <c r="E38" i="7"/>
  <c r="G91" i="7"/>
  <c r="F15" i="7"/>
  <c r="N208" i="7"/>
  <c r="Q106" i="7"/>
  <c r="C108" i="3" s="1"/>
  <c r="C188" i="3"/>
  <c r="C190" i="3" s="1"/>
  <c r="D121" i="7"/>
  <c r="H97" i="7"/>
  <c r="N91" i="7"/>
  <c r="I97" i="7"/>
  <c r="P91" i="7"/>
  <c r="O91" i="7"/>
  <c r="Q27" i="7"/>
  <c r="C29" i="3" s="1"/>
  <c r="D97" i="7"/>
  <c r="D102" i="7" s="1"/>
  <c r="P32" i="7"/>
  <c r="Q109" i="7"/>
  <c r="C111" i="3" s="1"/>
  <c r="Q114" i="7"/>
  <c r="C116" i="3" s="1"/>
  <c r="P15" i="7"/>
  <c r="K97" i="7"/>
  <c r="K154" i="7"/>
  <c r="Q115" i="7"/>
  <c r="C117" i="3" s="1"/>
  <c r="N152" i="7"/>
  <c r="N154" i="7" s="1"/>
  <c r="M15" i="7"/>
  <c r="E97" i="7"/>
  <c r="Q96" i="7"/>
  <c r="C98" i="3" s="1"/>
  <c r="M24" i="7"/>
  <c r="J97" i="7"/>
  <c r="O32" i="7"/>
  <c r="Q89" i="7"/>
  <c r="C91" i="3" s="1"/>
  <c r="C93" i="3" s="1"/>
  <c r="F24" i="7"/>
  <c r="J24" i="7"/>
  <c r="G97" i="7"/>
  <c r="F97" i="7"/>
  <c r="L97" i="7"/>
  <c r="N38" i="7"/>
  <c r="H24" i="7"/>
  <c r="N32" i="7"/>
  <c r="Q30" i="7"/>
  <c r="C32" i="3" s="1"/>
  <c r="K24" i="7"/>
  <c r="D15" i="7"/>
  <c r="D40" i="7" s="1"/>
  <c r="L154" i="7"/>
  <c r="L210" i="7" s="1"/>
  <c r="M154" i="7"/>
  <c r="J15" i="7"/>
  <c r="I24" i="7"/>
  <c r="N15" i="7"/>
  <c r="Q37" i="7"/>
  <c r="C39" i="3" s="1"/>
  <c r="C40" i="3" s="1"/>
  <c r="G24" i="7"/>
  <c r="Q29" i="7"/>
  <c r="C31" i="3" s="1"/>
  <c r="Q13" i="7"/>
  <c r="C15" i="3" s="1"/>
  <c r="P24" i="7"/>
  <c r="F32" i="7"/>
  <c r="N24" i="7"/>
  <c r="O38" i="7"/>
  <c r="Q23" i="7"/>
  <c r="C25" i="3" s="1"/>
  <c r="Q19" i="7"/>
  <c r="C21" i="3" s="1"/>
  <c r="J32" i="7"/>
  <c r="Q18" i="7"/>
  <c r="C20" i="3" s="1"/>
  <c r="O24" i="7"/>
  <c r="O15" i="7"/>
  <c r="Q12" i="7"/>
  <c r="C14" i="3" s="1"/>
  <c r="D208" i="7"/>
  <c r="P169" i="7"/>
  <c r="Q58" i="7"/>
  <c r="Q50" i="7"/>
  <c r="Q76" i="7"/>
  <c r="Q100" i="7"/>
  <c r="C143" i="3"/>
  <c r="Q141" i="7"/>
  <c r="O152" i="7"/>
  <c r="O154" i="7" s="1"/>
  <c r="Q188" i="7"/>
  <c r="Q151" i="7"/>
  <c r="C153" i="3" s="1"/>
  <c r="C154" i="3" s="1"/>
  <c r="C156" i="3" s="1"/>
  <c r="Q72" i="7"/>
  <c r="P152" i="7"/>
  <c r="P154" i="7" s="1"/>
  <c r="Q86" i="7"/>
  <c r="Q186" i="7"/>
  <c r="O97" i="7"/>
  <c r="Q200" i="7"/>
  <c r="C202" i="3" s="1"/>
  <c r="C204" i="3" s="1"/>
  <c r="C206" i="3" s="1"/>
  <c r="C208" i="3" s="1"/>
  <c r="C60" i="3"/>
  <c r="Q48" i="7"/>
  <c r="O169" i="7"/>
  <c r="Q163" i="7"/>
  <c r="C165" i="3" s="1"/>
  <c r="C171" i="3" s="1"/>
  <c r="N97" i="7"/>
  <c r="C88" i="3"/>
  <c r="D152" i="7"/>
  <c r="C50" i="3"/>
  <c r="C52" i="3" s="1"/>
  <c r="Q146" i="7"/>
  <c r="E206" i="7"/>
  <c r="C74" i="3"/>
  <c r="Q94" i="7"/>
  <c r="C96" i="3" s="1"/>
  <c r="F210" i="7" l="1"/>
  <c r="Q202" i="7"/>
  <c r="M102" i="7"/>
  <c r="N121" i="7"/>
  <c r="P121" i="7"/>
  <c r="B125" i="3"/>
  <c r="B213" i="3" s="1"/>
  <c r="K102" i="7"/>
  <c r="Q204" i="7"/>
  <c r="L102" i="7"/>
  <c r="I210" i="7"/>
  <c r="I40" i="7"/>
  <c r="I102" i="7"/>
  <c r="K121" i="7"/>
  <c r="L40" i="7"/>
  <c r="M210" i="7"/>
  <c r="K40" i="7"/>
  <c r="L121" i="7"/>
  <c r="M121" i="7"/>
  <c r="H102" i="7"/>
  <c r="K210" i="7"/>
  <c r="J210" i="7"/>
  <c r="H40" i="7"/>
  <c r="I121" i="7"/>
  <c r="J102" i="7"/>
  <c r="J121" i="7"/>
  <c r="H121" i="7"/>
  <c r="P102" i="7"/>
  <c r="E40" i="7"/>
  <c r="N210" i="7"/>
  <c r="F102" i="7"/>
  <c r="G40" i="7"/>
  <c r="G102" i="7"/>
  <c r="G121" i="7"/>
  <c r="E102" i="7"/>
  <c r="E121" i="7"/>
  <c r="F121" i="7"/>
  <c r="C210" i="3"/>
  <c r="C212" i="3" s="1"/>
  <c r="N102" i="7"/>
  <c r="Q91" i="7"/>
  <c r="O102" i="7"/>
  <c r="P40" i="7"/>
  <c r="M40" i="7"/>
  <c r="Q38" i="7"/>
  <c r="O121" i="7"/>
  <c r="Q118" i="7"/>
  <c r="C120" i="3" s="1"/>
  <c r="C123" i="3" s="1"/>
  <c r="F40" i="7"/>
  <c r="C99" i="3"/>
  <c r="C104" i="3" s="1"/>
  <c r="C34" i="3"/>
  <c r="N40" i="7"/>
  <c r="C17" i="3"/>
  <c r="Q32" i="7"/>
  <c r="Q15" i="7"/>
  <c r="J40" i="7"/>
  <c r="O40" i="7"/>
  <c r="C26" i="3"/>
  <c r="Q24" i="7"/>
  <c r="Q169" i="7"/>
  <c r="P210" i="7"/>
  <c r="D123" i="7"/>
  <c r="Q97" i="7"/>
  <c r="O210" i="7"/>
  <c r="E208" i="7"/>
  <c r="Q206" i="7"/>
  <c r="D154" i="7"/>
  <c r="Q152" i="7"/>
  <c r="I123" i="7" l="1"/>
  <c r="I213" i="7" s="1"/>
  <c r="K123" i="7"/>
  <c r="K213" i="7" s="1"/>
  <c r="L123" i="7"/>
  <c r="L213" i="7" s="1"/>
  <c r="M123" i="7"/>
  <c r="M213" i="7" s="1"/>
  <c r="H123" i="7"/>
  <c r="H213" i="7" s="1"/>
  <c r="J123" i="7"/>
  <c r="J213" i="7" s="1"/>
  <c r="P123" i="7"/>
  <c r="P213" i="7" s="1"/>
  <c r="G123" i="7"/>
  <c r="G213" i="7" s="1"/>
  <c r="E123" i="7"/>
  <c r="E213" i="7" s="1"/>
  <c r="F123" i="7"/>
  <c r="F213" i="7" s="1"/>
  <c r="Q121" i="7"/>
  <c r="N123" i="7"/>
  <c r="N213" i="7" s="1"/>
  <c r="Q102" i="7"/>
  <c r="O123" i="7"/>
  <c r="O213" i="7" s="1"/>
  <c r="C42" i="3"/>
  <c r="C125" i="3" s="1"/>
  <c r="C213" i="3" s="1"/>
  <c r="Q40" i="7"/>
  <c r="Q154" i="7"/>
  <c r="D210" i="7"/>
  <c r="E210" i="7"/>
  <c r="Q208" i="7"/>
  <c r="I214" i="7" l="1"/>
  <c r="L214" i="7"/>
  <c r="K214" i="7"/>
  <c r="M214" i="7"/>
  <c r="J214" i="7"/>
  <c r="H214" i="7"/>
  <c r="P214" i="7"/>
  <c r="E214" i="7"/>
  <c r="G214" i="7"/>
  <c r="F214" i="7"/>
  <c r="N214" i="7"/>
  <c r="O214" i="7"/>
  <c r="Q123" i="7"/>
  <c r="Q213" i="7" s="1"/>
  <c r="D214" i="7"/>
  <c r="Q210" i="7"/>
  <c r="Q214" i="7" l="1"/>
</calcChain>
</file>

<file path=xl/sharedStrings.xml><?xml version="1.0" encoding="utf-8"?>
<sst xmlns="http://schemas.openxmlformats.org/spreadsheetml/2006/main" count="458" uniqueCount="277">
  <si>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</si>
  <si>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</si>
  <si>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</si>
  <si>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</si>
  <si>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</si>
  <si>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</si>
  <si>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</si>
  <si>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</si>
  <si>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</si>
  <si>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</si>
  <si>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</si>
  <si>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</si>
  <si>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</si>
  <si>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</si>
  <si>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</si>
  <si>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</si>
  <si>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</si>
  <si>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</si>
  <si>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</si>
  <si>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</si>
  <si>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</si>
  <si>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</si>
  <si>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</si>
  <si>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</si>
  <si>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</si>
  <si>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</si>
  <si>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</si>
  <si>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</si>
  <si>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</si>
  <si>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</si>
  <si>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</si>
  <si>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</si>
  <si>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</si>
  <si>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</si>
  <si>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</si>
  <si>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</si>
  <si>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</si>
  <si>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</si>
  <si>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</si>
  <si>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</si>
  <si>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</si>
  <si>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</si>
  <si>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</si>
  <si>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</si>
  <si>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</si>
  <si>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</si>
  <si>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</si>
  <si>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</si>
  <si>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</si>
  <si>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</si>
  <si>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</si>
  <si>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</si>
  <si>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</si>
  <si>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</si>
  <si>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</si>
  <si>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</si>
  <si>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</si>
  <si>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</si>
  <si>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</si>
  <si>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</si>
  <si>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</si>
  <si>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</si>
  <si>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</si>
  <si>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</si>
  <si>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</si>
  <si>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</si>
  <si>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</si>
  <si>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</si>
  <si>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</si>
  <si>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</si>
  <si>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</si>
  <si>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</si>
  <si>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</si>
  <si>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</si>
  <si>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</si>
  <si>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</si>
  <si>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</si>
  <si>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</si>
  <si>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</si>
  <si>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</si>
  <si>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</si>
  <si>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</si>
  <si>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</si>
  <si>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</si>
  <si>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</si>
  <si>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</si>
  <si>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</si>
  <si>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</si>
  <si>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</si>
  <si>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</si>
  <si>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</si>
  <si>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</si>
  <si>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</si>
  <si>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</si>
  <si>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</si>
  <si>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</si>
  <si>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</si>
  <si>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</si>
  <si>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</si>
  <si>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</si>
  <si>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</si>
  <si>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</si>
  <si>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</si>
  <si>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</si>
  <si>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</si>
  <si>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</si>
  <si>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</si>
  <si>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</si>
  <si>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</si>
  <si>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</si>
  <si>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</si>
  <si>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</si>
  <si>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</si>
  <si>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</si>
  <si>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</si>
  <si>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</si>
  <si>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</si>
  <si>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</si>
  <si>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</si>
  <si>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</si>
  <si>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</si>
  <si>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</si>
  <si>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</si>
  <si>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</si>
  <si>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</si>
  <si>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</si>
  <si>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</si>
  <si>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</si>
  <si>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</si>
  <si>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</si>
  <si>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</si>
  <si>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</si>
  <si>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</si>
  <si>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</si>
  <si>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</si>
  <si>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</si>
  <si>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</si>
  <si>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</si>
  <si>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</si>
  <si>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</si>
  <si>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</si>
  <si>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</si>
  <si>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</si>
  <si>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</si>
  <si>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</si>
  <si>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</si>
  <si>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</si>
  <si>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</si>
  <si>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</si>
  <si>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</si>
  <si>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</si>
  <si>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</si>
  <si>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</si>
  <si>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</si>
  <si>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</si>
  <si>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</si>
  <si>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</si>
  <si>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</si>
  <si>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</si>
  <si>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</si>
  <si>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</si>
  <si>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</si>
  <si>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</si>
  <si>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</si>
  <si>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</si>
  <si>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</si>
  <si>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</si>
  <si>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</si>
  <si>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</si>
  <si>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</si>
  <si>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</si>
  <si>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AMA</t>
  </si>
  <si>
    <t>PUGET SOUND ENERGY</t>
  </si>
  <si>
    <t>BALANCE SHEET</t>
  </si>
  <si>
    <t>117.1 Gas Stored - Base Gas</t>
  </si>
  <si>
    <t>F1-P110.L14      Nonutility Property (121)</t>
  </si>
  <si>
    <t>F1-P110.L15      (Less) Accum. Prov. for Depr/Amort (122)</t>
  </si>
  <si>
    <t>F1-P110.L17      Investment in Subsid Companies (123.1)</t>
  </si>
  <si>
    <t>F1-P110.L20A     124 Other Investments</t>
  </si>
  <si>
    <t>F1-P110.L20B     128 Other Special Funds</t>
  </si>
  <si>
    <t>F1-P110.L35      Cash (131)</t>
  </si>
  <si>
    <t>F1-P110.L36      Special Deposits (132-134)</t>
  </si>
  <si>
    <t>F1-P110.L37      Working Fund (135)</t>
  </si>
  <si>
    <t>F1-P110.L38      Temporary Cash Investments (136)</t>
  </si>
  <si>
    <t>F1-P110.L39      Notes Receivable (141)</t>
  </si>
  <si>
    <t>F1-P110.L40      Customer Accounts Receivable (142)</t>
  </si>
  <si>
    <t>F1-P110.L41      Other Accounts Receivable (143)</t>
  </si>
  <si>
    <t>F1-P110.L42      Accum. Prov. for Uncollectible Acct(144)</t>
  </si>
  <si>
    <t>F1-P110.L44      Accounts Receivable from Assoc Co (146</t>
  </si>
  <si>
    <t>F1-P110.L45      Fuel Stock (151)</t>
  </si>
  <si>
    <t>F1-P110.L48      Plant Materials/Operating Supplies (154)</t>
  </si>
  <si>
    <t>F1-P110.L50      Other Materials and Supplies (156)</t>
  </si>
  <si>
    <t>F1-P110.L52      Allowances (158.1 and 158.2)</t>
  </si>
  <si>
    <t>F1-P110.L54X     Stores Expense Undistributed (163)</t>
  </si>
  <si>
    <t>F1-P110.L55      Gas Stored Underground - Current (164.1</t>
  </si>
  <si>
    <t>F1-P110.L56      LNG Stored and Held (164.2-164.3)</t>
  </si>
  <si>
    <t>F1-P110.L57      Prepayments (165)</t>
  </si>
  <si>
    <t>F1-P110.L61      Accrued Utility Revenues (173)</t>
  </si>
  <si>
    <t>F1-P110.L62      Misc. Current and Accrued Assets (174)</t>
  </si>
  <si>
    <t>F1-P110.L69      Unamortized Debt Expenses (181)</t>
  </si>
  <si>
    <t>F1-P110.L70X     Extraordinary Property Losses (182.1)</t>
  </si>
  <si>
    <t>F1-P110.L71X     Unrecovered Plnt/Regulatry Study (182.2</t>
  </si>
  <si>
    <t>F1-P110.L72      Other Regulatory Assets (182.3)</t>
  </si>
  <si>
    <t>F1-P110.L76      Clearing Accounts (184)</t>
  </si>
  <si>
    <t>F1-P110.L77      Temporary Facilities (185)</t>
  </si>
  <si>
    <t>F1-P110.L78      Miscellaneous Deferred Debits (186)</t>
  </si>
  <si>
    <t>F1-P110.L79      Def Loss Dispositn of Utility Plt (187)</t>
  </si>
  <si>
    <t>F1-P110.L81      Unamortized Loss on Reaquired Debt (189</t>
  </si>
  <si>
    <t>F1-P110.L82      Accumulated Deferred Income Taxes (190)</t>
  </si>
  <si>
    <t>F1-P110.L83      Unrecovered Purchased Gas Costs (191)</t>
  </si>
  <si>
    <t>F1-P112.L2       Common Stock Issued (201)</t>
  </si>
  <si>
    <t>F1-P112.L6       Premium on Capital Stock (207)</t>
  </si>
  <si>
    <t>F1-P112.L7       Other Paid-In Capital (208-211)</t>
  </si>
  <si>
    <t>F1-P112.L10      (Less) Capital Stock Expense (214)</t>
  </si>
  <si>
    <t>F1-P112.L12      Unapprop Undistrib Sub Earning (216.1)</t>
  </si>
  <si>
    <t>F1-P112.L14      Accum Other Comprehensive Income (219)</t>
  </si>
  <si>
    <t>F1-P112.L17      Bonds (221)</t>
  </si>
  <si>
    <t>F1-P112.L22      Unamort Discount on Long-Term Debt (226)</t>
  </si>
  <si>
    <t>F1-P112.L25      Obligations Cap Leases - Noncurent(227)</t>
  </si>
  <si>
    <t>F1-P112.L27      Accum Provn for Injuries/Damages (228.2)</t>
  </si>
  <si>
    <t>F1-P112.L28      Accum Provn for Pensions/Benefits(228.3)</t>
  </si>
  <si>
    <t>F1-P112.L29      Accum Misc Operating Provisions (228.4)</t>
  </si>
  <si>
    <t>F1-P112.L31      Asset Retirement Obligation(230)</t>
  </si>
  <si>
    <t>F1-P112.L34      Notes Payable (231)</t>
  </si>
  <si>
    <t>F1-P112.L35      Accounts Payable (232)</t>
  </si>
  <si>
    <t>F1-P112.L37      Accts Payable to Assoc Companies (234)</t>
  </si>
  <si>
    <t>F1-P112.L38      Customer Deposits (235)</t>
  </si>
  <si>
    <t>F1-P112.L39      Taxes Accrued (236)</t>
  </si>
  <si>
    <t>F1-P112.L40      Interest Accrued (237)</t>
  </si>
  <si>
    <t>F1-P112.L44      Tax Collections Payable (241)</t>
  </si>
  <si>
    <t>F1-P112.L45      Misc Current/Accrued Liabilities (242)</t>
  </si>
  <si>
    <t>F1-P112.L46      Obligations Cap Leases-Current (243)</t>
  </si>
  <si>
    <t>F1-P112.L51      Customer Advances for Construction (252)</t>
  </si>
  <si>
    <t>F1-P112.L52      Accum Deferred Invest Tax Credits (255)</t>
  </si>
  <si>
    <t>F1-P112.L53      Def Gain Disposition of Utility Plt(256)</t>
  </si>
  <si>
    <t>F1-P112.L54      Other Deferred Credits (253)</t>
  </si>
  <si>
    <t>F1-P112.L55      Other Regulatory Liabilities (254)</t>
  </si>
  <si>
    <t>F215             215 Appropriated Retained Earnings</t>
  </si>
  <si>
    <t>F216             216 Unappropriated Retained Earnings</t>
  </si>
  <si>
    <t>FERC_IS          Net Income</t>
  </si>
  <si>
    <t>C</t>
  </si>
  <si>
    <t>F282             282 Acc Def Inc Taxes - Other Property</t>
  </si>
  <si>
    <t>F283             283 Acc Def Inc Taxes - Other</t>
  </si>
  <si>
    <t>229/253</t>
  </si>
  <si>
    <t>F438             438 Dividends Declared - Common Stock</t>
  </si>
  <si>
    <t>F439             Adjustments to Retained Earnings</t>
  </si>
  <si>
    <t>1659*</t>
  </si>
  <si>
    <t>1750000*</t>
  </si>
  <si>
    <t>1750001*</t>
  </si>
  <si>
    <t>2300209**</t>
  </si>
  <si>
    <t>2440001*</t>
  </si>
  <si>
    <t>2440000*</t>
  </si>
  <si>
    <t>22101053*</t>
  </si>
  <si>
    <t>229*</t>
  </si>
  <si>
    <t>F183             183 Prelim Survey &amp; Investigtn Chrgs Ele</t>
  </si>
  <si>
    <t>tie to WC/RB</t>
  </si>
  <si>
    <t>MAY</t>
  </si>
  <si>
    <t>link to working capital/RB  2.03</t>
  </si>
  <si>
    <t>Assets = Liabilities</t>
  </si>
  <si>
    <t>JUNE</t>
  </si>
  <si>
    <t>JULY</t>
  </si>
  <si>
    <t>AUGUST</t>
  </si>
  <si>
    <t>SEPTEMBER</t>
  </si>
  <si>
    <t>OCTOBER</t>
  </si>
  <si>
    <t>NOVEMBER</t>
  </si>
  <si>
    <t>F215-1           215.1 Approp Retained Earnings Amort Res</t>
  </si>
  <si>
    <t>DECEMBER</t>
  </si>
  <si>
    <t>215.1 Appropriated Retained Earnings Amort Reserve</t>
  </si>
  <si>
    <t>JANUARY</t>
  </si>
  <si>
    <t>FEBRUARY</t>
  </si>
  <si>
    <t>MARCH</t>
  </si>
  <si>
    <t>APRIL</t>
  </si>
  <si>
    <t>check to wc/rb</t>
  </si>
  <si>
    <t>December 2023</t>
  </si>
  <si>
    <t>December 2024 AMA</t>
  </si>
  <si>
    <t>F1-P110.L52      Allowances (158.1,158.2 &amp; 158.3)</t>
  </si>
  <si>
    <t>As of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</si>
</sst>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#,##0.00_);[Red]\(#,##0.00\);&quot; &quot;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66">
    <xf numFmtId="0" fontId="0" fillId="0" borderId="0" xfId="0"/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0" fontId="5" fillId="0" borderId="0" xfId="0" applyFont="1"/>
    <xf numFmtId="165" fontId="0" fillId="0" borderId="0" xfId="0" applyNumberFormat="1"/>
    <xf numFmtId="164" fontId="1" fillId="0" borderId="0" xfId="0" applyNumberFormat="1" applyFont="1" applyFill="1" applyAlignment="1">
      <alignment horizontal="right"/>
    </xf>
    <xf numFmtId="0" fontId="4" fillId="0" borderId="0" xfId="0" applyFont="1"/>
    <xf numFmtId="165" fontId="2" fillId="0" borderId="0" xfId="0" applyNumberFormat="1" applyFont="1"/>
    <xf numFmtId="165" fontId="2" fillId="0" borderId="2" xfId="0" applyNumberFormat="1" applyFont="1" applyBorder="1"/>
    <xf numFmtId="43" fontId="6" fillId="0" borderId="0" xfId="0" applyNumberFormat="1" applyFont="1"/>
    <xf numFmtId="43" fontId="2" fillId="0" borderId="0" xfId="0" applyNumberFormat="1" applyFont="1"/>
    <xf numFmtId="43" fontId="2" fillId="0" borderId="2" xfId="0" applyNumberFormat="1" applyFont="1" applyBorder="1"/>
    <xf numFmtId="165" fontId="6" fillId="0" borderId="0" xfId="0" applyNumberFormat="1" applyFont="1"/>
    <xf numFmtId="166" fontId="2" fillId="0" borderId="4" xfId="0" applyNumberFormat="1" applyFont="1" applyBorder="1"/>
    <xf numFmtId="165" fontId="6" fillId="0" borderId="0" xfId="0" applyNumberFormat="1" applyFont="1"/>
    <xf numFmtId="166" fontId="2" fillId="0" borderId="0" xfId="0" applyNumberFormat="1" applyFont="1"/>
    <xf numFmtId="164" fontId="6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left"/>
    </xf>
    <xf numFmtId="43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49" fontId="7" fillId="0" borderId="0" xfId="0" applyNumberFormat="1" applyFont="1" applyFill="1" applyAlignment="1">
      <alignment horizontal="left" wrapText="1"/>
    </xf>
    <xf numFmtId="43" fontId="7" fillId="0" borderId="0" xfId="0" applyNumberFormat="1" applyFont="1" applyFill="1" applyAlignment="1">
      <alignment horizontal="right" wrapText="1"/>
    </xf>
    <xf numFmtId="49" fontId="7" fillId="0" borderId="0" xfId="0" applyNumberFormat="1" applyFont="1" applyFill="1" applyAlignment="1">
      <alignment horizontal="right" wrapText="1"/>
    </xf>
    <xf numFmtId="49" fontId="7" fillId="0" borderId="0" xfId="0" applyNumberFormat="1" applyFont="1" applyFill="1" applyBorder="1" applyAlignment="1">
      <alignment horizontal="right" wrapText="1"/>
    </xf>
    <xf numFmtId="49" fontId="2" fillId="0" borderId="2" xfId="0" applyNumberFormat="1" applyFont="1" applyFill="1" applyBorder="1" applyAlignment="1">
      <alignment horizontal="left" wrapText="1"/>
    </xf>
    <xf numFmtId="165" fontId="7" fillId="0" borderId="0" xfId="0" applyNumberFormat="1" applyFont="1" applyFill="1" applyAlignment="1">
      <alignment horizontal="right" wrapText="1"/>
    </xf>
    <xf numFmtId="49" fontId="2" fillId="0" borderId="0" xfId="0" applyNumberFormat="1" applyFont="1" applyFill="1" applyAlignment="1">
      <alignment horizontal="left" wrapText="1"/>
    </xf>
    <xf numFmtId="164" fontId="2" fillId="0" borderId="0" xfId="0" applyNumberFormat="1" applyFont="1" applyFill="1" applyAlignment="1">
      <alignment horizontal="left"/>
    </xf>
    <xf numFmtId="43" fontId="7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Alignment="1">
      <alignment horizontal="right"/>
    </xf>
    <xf numFmtId="164" fontId="2" fillId="0" borderId="1" xfId="0" applyNumberFormat="1" applyFont="1" applyFill="1" applyBorder="1" applyAlignment="1">
      <alignment horizontal="left"/>
    </xf>
    <xf numFmtId="164" fontId="7" fillId="0" borderId="1" xfId="0" applyNumberFormat="1" applyFont="1" applyFill="1" applyBorder="1" applyAlignment="1">
      <alignment horizontal="right"/>
    </xf>
    <xf numFmtId="165" fontId="8" fillId="0" borderId="1" xfId="0" applyNumberFormat="1" applyFont="1" applyFill="1" applyBorder="1" applyAlignment="1">
      <alignment horizontal="right"/>
    </xf>
    <xf numFmtId="165" fontId="8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right"/>
    </xf>
    <xf numFmtId="165" fontId="9" fillId="0" borderId="0" xfId="0" applyNumberFormat="1" applyFont="1" applyFill="1" applyAlignment="1">
      <alignment horizontal="left"/>
    </xf>
    <xf numFmtId="165" fontId="8" fillId="0" borderId="6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left"/>
    </xf>
    <xf numFmtId="164" fontId="2" fillId="0" borderId="3" xfId="0" applyNumberFormat="1" applyFont="1" applyFill="1" applyBorder="1" applyAlignment="1">
      <alignment horizontal="left"/>
    </xf>
    <xf numFmtId="165" fontId="9" fillId="0" borderId="3" xfId="0" applyNumberFormat="1" applyFont="1" applyFill="1" applyBorder="1" applyAlignment="1">
      <alignment horizontal="right"/>
    </xf>
    <xf numFmtId="164" fontId="7" fillId="0" borderId="0" xfId="0" quotePrefix="1" applyNumberFormat="1" applyFont="1" applyFill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left"/>
    </xf>
    <xf numFmtId="49" fontId="7" fillId="0" borderId="0" xfId="0" applyNumberFormat="1" applyFont="1" applyFill="1" applyAlignment="1">
      <alignment horizontal="right"/>
    </xf>
    <xf numFmtId="49" fontId="8" fillId="0" borderId="5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49" fontId="0" fillId="0" borderId="5" xfId="0" applyNumberFormat="1" applyFill="1" applyBorder="1" applyAlignment="1">
      <alignment horizontal="left"/>
    </xf>
    <xf numFmtId="167" fontId="1" fillId="0" borderId="0" xfId="0" applyNumberFormat="1" applyFont="1" applyFill="1" applyAlignment="1">
      <alignment horizontal="right"/>
    </xf>
    <xf numFmtId="49" fontId="2" fillId="0" borderId="0" xfId="0" applyNumberFormat="1" applyFont="1" applyFill="1" applyBorder="1" applyAlignment="1">
      <alignment horizontal="left" wrapText="1"/>
    </xf>
    <xf numFmtId="0" fontId="0" fillId="0" borderId="0" xfId="0"/>
    <xf numFmtId="0" fontId="1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17" fontId="7" fillId="0" borderId="0" xfId="0" applyNumberFormat="1" applyFont="1" applyFill="1" applyAlignment="1">
      <alignment horizontal="right" wrapText="1"/>
    </xf>
    <xf numFmtId="165" fontId="11" fillId="0" borderId="0" xfId="1" applyNumberFormat="1" applyFont="1" applyFill="1" applyAlignment="1">
      <alignment horizontal="right"/>
    </xf>
    <xf numFmtId="165" fontId="11" fillId="0" borderId="0" xfId="1" applyNumberFormat="1" applyFont="1" applyFill="1" applyAlignment="1">
      <alignment horizontal="left" indent="1"/>
    </xf>
    <xf numFmtId="165" fontId="1" fillId="0" borderId="0" xfId="1" applyNumberFormat="1" applyFont="1" applyFill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0" fillId="0" borderId="0" xfId="0" applyNumberFormat="1" applyFont="1" applyFill="1"/>
    <xf numFmtId="0" fontId="14" fillId="0" borderId="0" xfId="0" applyFont="1"/>
    <xf numFmtId="0" fontId="2" fillId="0" borderId="0" xfId="0" applyFont="1"/>
    <xf numFmtId="17" fontId="3" fillId="0" borderId="2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left"/>
    </xf>
    <xf numFmtId="165" fontId="7" fillId="0" borderId="0" xfId="1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FF00"/>
      <color rgb="FF0000FF"/>
      <color rgb="FFFF99CC"/>
      <color rgb="FF82F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617029</xdr:colOff>
      <xdr:row>156</xdr:row>
      <xdr:rowOff>83344</xdr:rowOff>
    </xdr:from>
    <xdr:to>
      <xdr:col>22</xdr:col>
      <xdr:colOff>457199</xdr:colOff>
      <xdr:row>188</xdr:row>
      <xdr:rowOff>111125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97967" y="29261594"/>
          <a:ext cx="3761295" cy="58856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3%20WC-RB%20Dec%202024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 Detail"/>
      <sheetName val="ERB AMA"/>
      <sheetName val="GRB AMA"/>
      <sheetName val="WC "/>
      <sheetName val="PPXLSaveData0"/>
      <sheetName val="PPXLFunctions"/>
      <sheetName val="PPXLOpen"/>
    </sheetNames>
    <sheetDataSet>
      <sheetData sheetId="0">
        <row r="2042">
          <cell r="H2042">
            <v>-15572444127.129993</v>
          </cell>
          <cell r="I2042">
            <v>-15587703625.460003</v>
          </cell>
          <cell r="J2042">
            <v>-15522374013.490004</v>
          </cell>
          <cell r="K2042">
            <v>-15497791068.81999</v>
          </cell>
          <cell r="L2042">
            <v>-15363069567.440004</v>
          </cell>
          <cell r="M2042">
            <v>-15422523893.009985</v>
          </cell>
          <cell r="N2042">
            <v>-16126660858.35</v>
          </cell>
          <cell r="O2042">
            <v>-16155598570.040009</v>
          </cell>
          <cell r="P2042">
            <v>-16192989814.980017</v>
          </cell>
          <cell r="Q2042">
            <v>-16152214118.76001</v>
          </cell>
          <cell r="R2042">
            <v>-16180187159.300011</v>
          </cell>
          <cell r="S2042">
            <v>-16347452560.72002</v>
          </cell>
          <cell r="T2042">
            <v>-16827646470.269993</v>
          </cell>
          <cell r="V2042">
            <v>-15895717545.755829</v>
          </cell>
        </row>
      </sheetData>
      <sheetData sheetId="1">
        <row r="96">
          <cell r="D96">
            <v>12696011569.715975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4"/>
  <sheetViews>
    <sheetView tabSelected="1" zoomScale="85" zoomScaleNormal="85" workbookViewId="0">
      <pane ySplit="6" topLeftCell="A134" activePane="bottomLeft" state="frozen"/>
      <selection pane="bottomLeft" activeCell="L161" sqref="L161"/>
    </sheetView>
  </sheetViews>
  <sheetFormatPr defaultRowHeight="15" x14ac:dyDescent="0.25"/>
  <cols>
    <col min="1" max="1" width="53" style="3" customWidth="1"/>
    <col min="2" max="2" width="21.7109375" style="6" customWidth="1"/>
    <col min="3" max="3" width="21.28515625" style="6" customWidth="1"/>
    <col min="4" max="4" width="13.5703125" bestFit="1" customWidth="1"/>
  </cols>
  <sheetData>
    <row r="1" spans="1:4" ht="15.75" customHeight="1" x14ac:dyDescent="0.25">
      <c r="A1" s="61"/>
      <c r="B1" s="62"/>
    </row>
    <row r="2" spans="1:4" ht="23.25" customHeight="1" x14ac:dyDescent="0.25">
      <c r="A2" s="54" t="s">
        <v>172</v>
      </c>
      <c r="B2" s="54"/>
      <c r="C2" s="54"/>
    </row>
    <row r="3" spans="1:4" ht="15.75" customHeight="1" x14ac:dyDescent="0.25">
      <c r="A3" s="53" t="s">
        <v>173</v>
      </c>
      <c r="B3" s="53"/>
      <c r="C3" s="53"/>
    </row>
    <row r="4" spans="1:4" ht="20.25" customHeight="1" x14ac:dyDescent="0.25">
      <c r="A4" s="53" t="s">
        <v>276</v>
      </c>
      <c r="B4" s="53"/>
      <c r="C4" s="52"/>
    </row>
    <row r="5" spans="1:4" ht="4.5" customHeight="1" x14ac:dyDescent="0.25">
      <c r="A5" s="61"/>
      <c r="B5" s="62"/>
    </row>
    <row r="6" spans="1:4" x14ac:dyDescent="0.25">
      <c r="A6" s="1" t="s">
        <v>170</v>
      </c>
      <c r="B6" s="63">
        <f>'BS - Summary by Month'!P2</f>
        <v>45627</v>
      </c>
      <c r="C6" s="2" t="str">
        <f>+'BS - Summary by Month'!Q2</f>
        <v>December 2024 AMA</v>
      </c>
    </row>
    <row r="7" spans="1:4" x14ac:dyDescent="0.25">
      <c r="A7" s="61"/>
      <c r="B7" s="62"/>
    </row>
    <row r="8" spans="1:4" x14ac:dyDescent="0.25">
      <c r="A8" s="64" t="s">
        <v>169</v>
      </c>
      <c r="B8" s="62"/>
    </row>
    <row r="9" spans="1:4" x14ac:dyDescent="0.25">
      <c r="A9" s="64" t="s">
        <v>168</v>
      </c>
      <c r="B9" s="62"/>
    </row>
    <row r="10" spans="1:4" x14ac:dyDescent="0.25">
      <c r="A10" s="64" t="s">
        <v>167</v>
      </c>
      <c r="B10" s="62"/>
    </row>
    <row r="11" spans="1:4" x14ac:dyDescent="0.25">
      <c r="A11" s="64" t="s">
        <v>166</v>
      </c>
      <c r="B11" s="15">
        <f>+'BS - Summary by Month'!P9</f>
        <v>11987455936.190001</v>
      </c>
      <c r="C11" s="15">
        <f>+'BS - Summary by Month'!Q9</f>
        <v>11586878424.775415</v>
      </c>
      <c r="D11" s="4"/>
    </row>
    <row r="12" spans="1:4" x14ac:dyDescent="0.25">
      <c r="A12" s="64" t="s">
        <v>165</v>
      </c>
      <c r="B12" s="7">
        <f>+'BS - Summary by Month'!P10</f>
        <v>0</v>
      </c>
      <c r="C12" s="7">
        <f>+'BS - Summary by Month'!Q10</f>
        <v>0</v>
      </c>
    </row>
    <row r="13" spans="1:4" x14ac:dyDescent="0.25">
      <c r="A13" s="64" t="s">
        <v>164</v>
      </c>
      <c r="B13" s="7">
        <f>+'BS - Summary by Month'!P11</f>
        <v>49562133.890000001</v>
      </c>
      <c r="C13" s="7">
        <f>+'BS - Summary by Month'!Q11</f>
        <v>49141096.062083326</v>
      </c>
    </row>
    <row r="14" spans="1:4" x14ac:dyDescent="0.25">
      <c r="A14" s="64" t="s">
        <v>163</v>
      </c>
      <c r="B14" s="7">
        <f>+'BS - Summary by Month'!P12</f>
        <v>612685749.83000004</v>
      </c>
      <c r="C14" s="7">
        <f>+'BS - Summary by Month'!Q12</f>
        <v>473462862.43874997</v>
      </c>
    </row>
    <row r="15" spans="1:4" x14ac:dyDescent="0.25">
      <c r="A15" s="64" t="s">
        <v>162</v>
      </c>
      <c r="B15" s="7">
        <f>+'BS - Summary by Month'!P13</f>
        <v>1437153173.9423869</v>
      </c>
      <c r="C15" s="7">
        <f>+'BS - Summary by Month'!Q13</f>
        <v>1351476728.3475995</v>
      </c>
    </row>
    <row r="16" spans="1:4" x14ac:dyDescent="0.25">
      <c r="A16" s="64" t="s">
        <v>161</v>
      </c>
      <c r="B16" s="8">
        <f>+'BS - Summary by Month'!P14</f>
        <v>282791674.87</v>
      </c>
      <c r="C16" s="8">
        <f>+'BS - Summary by Month'!Q14</f>
        <v>282791674.86999995</v>
      </c>
    </row>
    <row r="17" spans="1:4" x14ac:dyDescent="0.25">
      <c r="A17" s="64" t="s">
        <v>160</v>
      </c>
      <c r="B17" s="7">
        <f>SUM(B11:B16)</f>
        <v>14369648668.722387</v>
      </c>
      <c r="C17" s="7">
        <f>SUM(C11:C16)</f>
        <v>13743750786.493849</v>
      </c>
      <c r="D17" s="4"/>
    </row>
    <row r="18" spans="1:4" x14ac:dyDescent="0.25">
      <c r="A18" s="64"/>
      <c r="B18" s="10"/>
      <c r="C18" s="9"/>
    </row>
    <row r="19" spans="1:4" x14ac:dyDescent="0.25">
      <c r="A19" s="27" t="s">
        <v>159</v>
      </c>
      <c r="B19" s="10">
        <f>+'BS - Summary by Month'!P17</f>
        <v>0</v>
      </c>
      <c r="C19" s="10"/>
    </row>
    <row r="20" spans="1:4" x14ac:dyDescent="0.25">
      <c r="A20" s="27" t="s">
        <v>158</v>
      </c>
      <c r="B20" s="7">
        <f>+'BS - Summary by Month'!P18</f>
        <v>5521515963.5299997</v>
      </c>
      <c r="C20" s="7">
        <f>+'BS - Summary by Month'!Q18</f>
        <v>5354443612.0204172</v>
      </c>
    </row>
    <row r="21" spans="1:4" x14ac:dyDescent="0.25">
      <c r="A21" s="27" t="s">
        <v>157</v>
      </c>
      <c r="B21" s="7">
        <f>+'BS - Summary by Month'!P19</f>
        <v>10246463.619999999</v>
      </c>
      <c r="C21" s="7">
        <f>+'BS - Summary by Month'!Q19</f>
        <v>10246463.620000001</v>
      </c>
    </row>
    <row r="22" spans="1:4" x14ac:dyDescent="0.25">
      <c r="A22" s="27" t="s">
        <v>156</v>
      </c>
      <c r="B22" s="7">
        <f>+'BS - Summary by Month'!P20</f>
        <v>103334585.70999999</v>
      </c>
      <c r="C22" s="7">
        <f>+'BS - Summary by Month'!Q20</f>
        <v>140049507.89041671</v>
      </c>
    </row>
    <row r="23" spans="1:4" x14ac:dyDescent="0.25">
      <c r="A23" s="27" t="s">
        <v>155</v>
      </c>
      <c r="B23" s="7">
        <f>+'BS - Summary by Month'!P21</f>
        <v>82758984.796540126</v>
      </c>
      <c r="C23" s="7">
        <f>+'BS - Summary by Month'!Q21</f>
        <v>85242823.265689164</v>
      </c>
    </row>
    <row r="24" spans="1:4" x14ac:dyDescent="0.25">
      <c r="A24" s="27" t="s">
        <v>174</v>
      </c>
      <c r="B24" s="7">
        <f>+'BS - Summary by Month'!P22</f>
        <v>8783942.6300000008</v>
      </c>
      <c r="C24" s="7">
        <f>+'BS - Summary by Month'!Q22</f>
        <v>8783942.629999999</v>
      </c>
    </row>
    <row r="25" spans="1:4" ht="15.75" thickBot="1" x14ac:dyDescent="0.3">
      <c r="A25" s="32" t="s">
        <v>154</v>
      </c>
      <c r="B25" s="8">
        <f>+'BS - Summary by Month'!P23</f>
        <v>0</v>
      </c>
      <c r="C25" s="8">
        <f>+'BS - Summary by Month'!Q23</f>
        <v>0</v>
      </c>
    </row>
    <row r="26" spans="1:4" x14ac:dyDescent="0.25">
      <c r="A26" s="64" t="s">
        <v>153</v>
      </c>
      <c r="B26" s="7">
        <f>SUM(B19:B25)</f>
        <v>5726639940.28654</v>
      </c>
      <c r="C26" s="7">
        <f>SUM(C20:C25)</f>
        <v>5598766349.4265232</v>
      </c>
      <c r="D26" s="4"/>
    </row>
    <row r="27" spans="1:4" x14ac:dyDescent="0.25">
      <c r="A27" s="64"/>
      <c r="B27" s="10"/>
      <c r="C27" s="9"/>
    </row>
    <row r="28" spans="1:4" x14ac:dyDescent="0.25">
      <c r="A28" s="64" t="s">
        <v>152</v>
      </c>
      <c r="B28" s="10"/>
      <c r="C28" s="10"/>
    </row>
    <row r="29" spans="1:4" x14ac:dyDescent="0.25">
      <c r="A29" s="64" t="s">
        <v>151</v>
      </c>
      <c r="B29" s="7">
        <f>+'BS - Summary by Month'!P27</f>
        <v>981822434.26999998</v>
      </c>
      <c r="C29" s="7">
        <f>+'BS - Summary by Month'!Q27</f>
        <v>914946014.1320833</v>
      </c>
    </row>
    <row r="30" spans="1:4" x14ac:dyDescent="0.25">
      <c r="A30" s="64" t="s">
        <v>150</v>
      </c>
      <c r="B30" s="7">
        <f>+'BS - Summary by Month'!P28</f>
        <v>53593898.530000001</v>
      </c>
      <c r="C30" s="7">
        <f>+'BS - Summary by Month'!Q28</f>
        <v>54858373.702499993</v>
      </c>
    </row>
    <row r="31" spans="1:4" x14ac:dyDescent="0.25">
      <c r="A31" s="64" t="s">
        <v>149</v>
      </c>
      <c r="B31" s="7">
        <f>+'BS - Summary by Month'!P29</f>
        <v>0</v>
      </c>
      <c r="C31" s="7">
        <f>+'BS - Summary by Month'!Q29</f>
        <v>25.22</v>
      </c>
    </row>
    <row r="32" spans="1:4" x14ac:dyDescent="0.25">
      <c r="A32" s="64" t="s">
        <v>148</v>
      </c>
      <c r="B32" s="7">
        <f>+'BS - Summary by Month'!P30</f>
        <v>17164803.07</v>
      </c>
      <c r="C32" s="7">
        <f>+'BS - Summary by Month'!Q30</f>
        <v>53659786.455000006</v>
      </c>
    </row>
    <row r="33" spans="1:4" x14ac:dyDescent="0.25">
      <c r="A33" s="64" t="s">
        <v>147</v>
      </c>
      <c r="B33" s="8">
        <f>+'BS - Summary by Month'!P31</f>
        <v>57783067.357102849</v>
      </c>
      <c r="C33" s="8">
        <f>+'BS - Summary by Month'!Q31</f>
        <v>40805816.174462624</v>
      </c>
    </row>
    <row r="34" spans="1:4" x14ac:dyDescent="0.25">
      <c r="A34" s="64" t="s">
        <v>146</v>
      </c>
      <c r="B34" s="7">
        <f>SUM(B29:B33)</f>
        <v>1110364203.2271028</v>
      </c>
      <c r="C34" s="7">
        <f>SUM(C29:C33)</f>
        <v>1064270015.684046</v>
      </c>
      <c r="D34" s="4"/>
    </row>
    <row r="35" spans="1:4" x14ac:dyDescent="0.25">
      <c r="A35" s="64"/>
      <c r="B35" s="10"/>
      <c r="C35" s="9"/>
    </row>
    <row r="36" spans="1:4" x14ac:dyDescent="0.25">
      <c r="A36" s="64" t="s">
        <v>145</v>
      </c>
      <c r="B36" s="10"/>
      <c r="C36" s="10"/>
    </row>
    <row r="37" spans="1:4" x14ac:dyDescent="0.25">
      <c r="A37" s="64" t="s">
        <v>144</v>
      </c>
      <c r="B37" s="7">
        <f>+'BS - Summary by Month'!P35</f>
        <v>-7675940546.3400002</v>
      </c>
      <c r="C37" s="7">
        <f>+'BS - Summary by Month'!Q35</f>
        <v>-7468773159.3016653</v>
      </c>
    </row>
    <row r="38" spans="1:4" x14ac:dyDescent="0.25">
      <c r="A38" s="64" t="s">
        <v>143</v>
      </c>
      <c r="B38" s="7">
        <f>+'BS - Summary by Month'!P36</f>
        <v>-384211652.73000002</v>
      </c>
      <c r="C38" s="7">
        <f>+'BS - Summary by Month'!Q36</f>
        <v>-361537141.61666662</v>
      </c>
    </row>
    <row r="39" spans="1:4" x14ac:dyDescent="0.25">
      <c r="A39" s="64" t="s">
        <v>142</v>
      </c>
      <c r="B39" s="8">
        <f>+'BS - Summary by Month'!P37</f>
        <v>-182819318.81000003</v>
      </c>
      <c r="C39" s="8">
        <f>+'BS - Summary by Month'!Q37</f>
        <v>-179938572.23000002</v>
      </c>
    </row>
    <row r="40" spans="1:4" x14ac:dyDescent="0.25">
      <c r="A40" s="64" t="s">
        <v>141</v>
      </c>
      <c r="B40" s="7">
        <f>+'BS - Summary by Month'!P38</f>
        <v>-8242971517.8800001</v>
      </c>
      <c r="C40" s="7">
        <f>SUM(C37:C39)</f>
        <v>-8010248873.1483326</v>
      </c>
      <c r="D40" s="4"/>
    </row>
    <row r="41" spans="1:4" x14ac:dyDescent="0.25">
      <c r="A41" s="64"/>
      <c r="B41" s="10">
        <f>+'BS - Summary by Month'!P39</f>
        <v>0</v>
      </c>
      <c r="C41" s="9"/>
    </row>
    <row r="42" spans="1:4" x14ac:dyDescent="0.25">
      <c r="A42" s="64" t="s">
        <v>140</v>
      </c>
      <c r="B42" s="7">
        <f>SUM(B40,B34,B26,B17)</f>
        <v>12963681294.35603</v>
      </c>
      <c r="C42" s="7">
        <f>SUM(C40,C34,C26,C17)</f>
        <v>12396538278.456085</v>
      </c>
      <c r="D42" s="4"/>
    </row>
    <row r="43" spans="1:4" x14ac:dyDescent="0.25">
      <c r="A43" s="64"/>
      <c r="B43" s="10"/>
      <c r="C43" s="9"/>
    </row>
    <row r="44" spans="1:4" x14ac:dyDescent="0.25">
      <c r="A44" s="64" t="s">
        <v>139</v>
      </c>
      <c r="B44" s="10"/>
      <c r="C44" s="10"/>
    </row>
    <row r="45" spans="1:4" x14ac:dyDescent="0.25">
      <c r="A45" s="64" t="s">
        <v>138</v>
      </c>
      <c r="B45" s="10"/>
      <c r="C45" s="10"/>
    </row>
    <row r="46" spans="1:4" x14ac:dyDescent="0.25">
      <c r="A46" s="64" t="s">
        <v>137</v>
      </c>
      <c r="B46" s="7">
        <f>+'BS - Summary by Month'!P44</f>
        <v>3595321.61</v>
      </c>
      <c r="C46" s="7">
        <f>+'BS - Summary by Month'!Q44</f>
        <v>3611221.8762500002</v>
      </c>
    </row>
    <row r="47" spans="1:4" x14ac:dyDescent="0.25">
      <c r="A47" s="64" t="s">
        <v>136</v>
      </c>
      <c r="B47" s="7">
        <f>+'BS - Summary by Month'!P45</f>
        <v>-24655.79</v>
      </c>
      <c r="C47" s="7">
        <f>+'BS - Summary by Month'!Q45</f>
        <v>-24655.712916666671</v>
      </c>
    </row>
    <row r="48" spans="1:4" x14ac:dyDescent="0.25">
      <c r="A48" s="64" t="s">
        <v>135</v>
      </c>
      <c r="B48" s="7">
        <f>+'BS - Summary by Month'!P46</f>
        <v>38480568.740000002</v>
      </c>
      <c r="C48" s="7">
        <f>+'BS - Summary by Month'!Q46</f>
        <v>38680624.513333328</v>
      </c>
    </row>
    <row r="49" spans="1:4" x14ac:dyDescent="0.25">
      <c r="A49" s="64" t="s">
        <v>134</v>
      </c>
      <c r="B49" s="8">
        <f>+'BS - Summary by Month'!P47</f>
        <v>45350476.960000001</v>
      </c>
      <c r="C49" s="8">
        <f>+'BS - Summary by Month'!Q47</f>
        <v>44952067.846249998</v>
      </c>
    </row>
    <row r="50" spans="1:4" x14ac:dyDescent="0.25">
      <c r="A50" s="64" t="s">
        <v>133</v>
      </c>
      <c r="B50" s="7">
        <f>SUM(B46:B49)</f>
        <v>87401711.520000011</v>
      </c>
      <c r="C50" s="7">
        <f>SUM(C46:C49)</f>
        <v>87219258.52291666</v>
      </c>
      <c r="D50" s="4"/>
    </row>
    <row r="51" spans="1:4" x14ac:dyDescent="0.25">
      <c r="A51" s="64"/>
      <c r="B51" s="10">
        <f>+'BS - Summary by Month'!P49</f>
        <v>0</v>
      </c>
      <c r="C51" s="9"/>
    </row>
    <row r="52" spans="1:4" x14ac:dyDescent="0.25">
      <c r="A52" s="64" t="s">
        <v>132</v>
      </c>
      <c r="B52" s="7">
        <f>B50</f>
        <v>87401711.520000011</v>
      </c>
      <c r="C52" s="7">
        <f>C50</f>
        <v>87219258.52291666</v>
      </c>
      <c r="D52" s="4"/>
    </row>
    <row r="53" spans="1:4" x14ac:dyDescent="0.25">
      <c r="A53" s="64"/>
      <c r="B53" s="10"/>
      <c r="C53" s="9"/>
    </row>
    <row r="54" spans="1:4" x14ac:dyDescent="0.25">
      <c r="A54" s="64" t="s">
        <v>131</v>
      </c>
      <c r="B54" s="10"/>
      <c r="C54" s="10"/>
    </row>
    <row r="55" spans="1:4" x14ac:dyDescent="0.25">
      <c r="A55" s="64" t="s">
        <v>130</v>
      </c>
      <c r="B55" s="10"/>
      <c r="C55" s="10"/>
    </row>
    <row r="56" spans="1:4" x14ac:dyDescent="0.25">
      <c r="A56" s="64" t="s">
        <v>129</v>
      </c>
      <c r="B56" s="7">
        <f>+'BS - Summary by Month'!P54</f>
        <v>15813282.9</v>
      </c>
      <c r="C56" s="7">
        <f>+'BS - Summary by Month'!Q54</f>
        <v>13518991.029166669</v>
      </c>
    </row>
    <row r="57" spans="1:4" x14ac:dyDescent="0.25">
      <c r="A57" s="64" t="s">
        <v>128</v>
      </c>
      <c r="B57" s="7">
        <f>+'BS - Summary by Month'!P55</f>
        <v>34218621.210000001</v>
      </c>
      <c r="C57" s="7">
        <f>+'BS - Summary by Month'!Q55</f>
        <v>33118984.527499992</v>
      </c>
    </row>
    <row r="58" spans="1:4" x14ac:dyDescent="0.25">
      <c r="A58" s="64" t="s">
        <v>127</v>
      </c>
      <c r="B58" s="7">
        <f>+'BS - Summary by Month'!P56</f>
        <v>4647292.83</v>
      </c>
      <c r="C58" s="7">
        <f>+'BS - Summary by Month'!Q56</f>
        <v>4979151.6550000003</v>
      </c>
    </row>
    <row r="59" spans="1:4" x14ac:dyDescent="0.25">
      <c r="A59" s="64" t="s">
        <v>126</v>
      </c>
      <c r="B59" s="8">
        <f>+'BS - Summary by Month'!P57</f>
        <v>70000000</v>
      </c>
      <c r="C59" s="8">
        <f>+'BS - Summary by Month'!Q57</f>
        <v>233916666.66666666</v>
      </c>
    </row>
    <row r="60" spans="1:4" x14ac:dyDescent="0.25">
      <c r="A60" s="64" t="s">
        <v>125</v>
      </c>
      <c r="B60" s="7">
        <f>SUM(B56:B59)</f>
        <v>124679196.94</v>
      </c>
      <c r="C60" s="7">
        <f>SUM(C56:C59)</f>
        <v>285533793.87833333</v>
      </c>
      <c r="D60" s="4"/>
    </row>
    <row r="61" spans="1:4" x14ac:dyDescent="0.25">
      <c r="A61" s="64"/>
      <c r="B61" s="10"/>
      <c r="C61" s="9"/>
    </row>
    <row r="62" spans="1:4" x14ac:dyDescent="0.25">
      <c r="A62" s="64" t="s">
        <v>124</v>
      </c>
      <c r="B62" s="11">
        <f>+'BS - Summary by Month'!P60</f>
        <v>0</v>
      </c>
      <c r="C62" s="11">
        <f>+'BS - Summary by Month'!Q60</f>
        <v>0</v>
      </c>
    </row>
    <row r="63" spans="1:4" x14ac:dyDescent="0.25">
      <c r="A63" s="64" t="s">
        <v>123</v>
      </c>
      <c r="B63" s="10">
        <f>B62</f>
        <v>0</v>
      </c>
      <c r="C63" s="7">
        <f>C62</f>
        <v>0</v>
      </c>
      <c r="D63" s="4"/>
    </row>
    <row r="64" spans="1:4" x14ac:dyDescent="0.25">
      <c r="A64" s="64"/>
      <c r="B64" s="10"/>
      <c r="C64" s="10"/>
    </row>
    <row r="65" spans="1:4" x14ac:dyDescent="0.25">
      <c r="A65" s="64" t="s">
        <v>122</v>
      </c>
      <c r="B65" s="10"/>
      <c r="C65" s="10"/>
    </row>
    <row r="66" spans="1:4" x14ac:dyDescent="0.25">
      <c r="A66" s="64" t="s">
        <v>121</v>
      </c>
      <c r="B66" s="7">
        <f>+'BS - Summary by Month'!P64</f>
        <v>0</v>
      </c>
      <c r="C66" s="7">
        <f>+'BS - Summary by Month'!Q64</f>
        <v>0</v>
      </c>
    </row>
    <row r="67" spans="1:4" x14ac:dyDescent="0.25">
      <c r="A67" s="64" t="s">
        <v>120</v>
      </c>
      <c r="B67" s="7">
        <f>+'BS - Summary by Month'!P65</f>
        <v>410070908.17000002</v>
      </c>
      <c r="C67" s="7">
        <f>+'BS - Summary by Month'!Q65</f>
        <v>337632766.03749996</v>
      </c>
    </row>
    <row r="68" spans="1:4" x14ac:dyDescent="0.25">
      <c r="A68" s="64" t="s">
        <v>119</v>
      </c>
      <c r="B68" s="7">
        <f>+'BS - Summary by Month'!P66</f>
        <v>142199519.24000001</v>
      </c>
      <c r="C68" s="7">
        <f>+'BS - Summary by Month'!Q66</f>
        <v>142256980.67250001</v>
      </c>
    </row>
    <row r="69" spans="1:4" x14ac:dyDescent="0.25">
      <c r="A69" s="64" t="s">
        <v>118</v>
      </c>
      <c r="B69" s="7">
        <f>+'BS - Summary by Month'!P67</f>
        <v>3996570.85</v>
      </c>
      <c r="C69" s="7">
        <f>+'BS - Summary by Month'!Q67</f>
        <v>4618239.9808333339</v>
      </c>
    </row>
    <row r="70" spans="1:4" x14ac:dyDescent="0.25">
      <c r="A70" s="64" t="s">
        <v>117</v>
      </c>
      <c r="B70" s="7">
        <f>+'BS - Summary by Month'!P68</f>
        <v>0</v>
      </c>
      <c r="C70" s="7">
        <f>+'BS - Summary by Month'!Q68</f>
        <v>0</v>
      </c>
    </row>
    <row r="71" spans="1:4" x14ac:dyDescent="0.25">
      <c r="A71" s="64" t="s">
        <v>116</v>
      </c>
      <c r="B71" s="7">
        <f>+'BS - Summary by Month'!P69</f>
        <v>273419429.86000001</v>
      </c>
      <c r="C71" s="7">
        <f>+'BS - Summary by Month'!Q69</f>
        <v>233915965.10749999</v>
      </c>
    </row>
    <row r="72" spans="1:4" x14ac:dyDescent="0.25">
      <c r="A72" s="64" t="s">
        <v>115</v>
      </c>
      <c r="B72" s="7">
        <f>+'BS - Summary by Month'!P70</f>
        <v>216433.08</v>
      </c>
      <c r="C72" s="7">
        <f>+'BS - Summary by Month'!Q70</f>
        <v>176926.12666666671</v>
      </c>
    </row>
    <row r="73" spans="1:4" x14ac:dyDescent="0.25">
      <c r="A73" s="64" t="s">
        <v>114</v>
      </c>
      <c r="B73" s="8">
        <f>+'BS - Summary by Month'!P71</f>
        <v>-58657113.219999999</v>
      </c>
      <c r="C73" s="8">
        <f>+'BS - Summary by Month'!Q71</f>
        <v>-81381576.068750009</v>
      </c>
    </row>
    <row r="74" spans="1:4" x14ac:dyDescent="0.25">
      <c r="A74" s="64" t="s">
        <v>113</v>
      </c>
      <c r="B74" s="7">
        <f>SUM(B66:B73)</f>
        <v>771245747.98000014</v>
      </c>
      <c r="C74" s="7">
        <f>SUM(C66:C73)</f>
        <v>637219301.85624993</v>
      </c>
      <c r="D74" s="4"/>
    </row>
    <row r="75" spans="1:4" x14ac:dyDescent="0.25">
      <c r="A75" s="64"/>
      <c r="B75" s="10"/>
      <c r="C75" s="9"/>
    </row>
    <row r="76" spans="1:4" x14ac:dyDescent="0.25">
      <c r="A76" s="64" t="s">
        <v>112</v>
      </c>
      <c r="B76" s="10"/>
      <c r="C76" s="10"/>
    </row>
    <row r="77" spans="1:4" x14ac:dyDescent="0.25">
      <c r="A77" s="64" t="s">
        <v>111</v>
      </c>
      <c r="B77" s="8">
        <f>+'BS - Summary by Month'!P75</f>
        <v>-40436259.57</v>
      </c>
      <c r="C77" s="8">
        <f>+'BS - Summary by Month'!Q75</f>
        <v>-32257091.469999999</v>
      </c>
    </row>
    <row r="78" spans="1:4" x14ac:dyDescent="0.25">
      <c r="A78" s="64" t="s">
        <v>110</v>
      </c>
      <c r="B78" s="7">
        <f>SUM(B77)</f>
        <v>-40436259.57</v>
      </c>
      <c r="C78" s="7">
        <f>SUM(C77)</f>
        <v>-32257091.469999999</v>
      </c>
      <c r="D78" s="4"/>
    </row>
    <row r="79" spans="1:4" x14ac:dyDescent="0.25">
      <c r="A79" s="64"/>
      <c r="B79" s="10"/>
      <c r="C79" s="9"/>
    </row>
    <row r="80" spans="1:4" x14ac:dyDescent="0.25">
      <c r="A80" s="64" t="s">
        <v>109</v>
      </c>
      <c r="B80" s="10"/>
      <c r="C80" s="10"/>
    </row>
    <row r="81" spans="1:4" x14ac:dyDescent="0.25">
      <c r="A81" s="64" t="s">
        <v>108</v>
      </c>
      <c r="B81" s="7">
        <f>+'BS - Summary by Month'!P79</f>
        <v>37734244.82</v>
      </c>
      <c r="C81" s="7">
        <f>+'BS - Summary by Month'!Q79</f>
        <v>33589622.234583333</v>
      </c>
    </row>
    <row r="82" spans="1:4" x14ac:dyDescent="0.25">
      <c r="A82" s="64" t="s">
        <v>107</v>
      </c>
      <c r="B82" s="7">
        <f>+'BS - Summary by Month'!P80</f>
        <v>201491499.87</v>
      </c>
      <c r="C82" s="7">
        <f>+'BS - Summary by Month'!Q80</f>
        <v>190284668.42541668</v>
      </c>
    </row>
    <row r="83" spans="1:4" x14ac:dyDescent="0.25">
      <c r="A83" s="64" t="s">
        <v>106</v>
      </c>
      <c r="B83" s="7">
        <f>+'BS - Summary by Month'!P81</f>
        <v>0</v>
      </c>
      <c r="C83" s="7">
        <f>+'BS - Summary by Month'!Q81</f>
        <v>0</v>
      </c>
    </row>
    <row r="84" spans="1:4" x14ac:dyDescent="0.25">
      <c r="A84" s="64" t="s">
        <v>105</v>
      </c>
      <c r="B84" s="7">
        <f>+'BS - Summary by Month'!P82</f>
        <v>-72789020.299999997</v>
      </c>
      <c r="C84" s="7">
        <f>+'BS - Summary by Month'!Q82</f>
        <v>-93694796.362916663</v>
      </c>
    </row>
    <row r="85" spans="1:4" x14ac:dyDescent="0.25">
      <c r="A85" s="64" t="s">
        <v>104</v>
      </c>
      <c r="B85" s="7">
        <f>+'BS - Summary by Month'!P83</f>
        <v>96444.85</v>
      </c>
      <c r="C85" s="7">
        <f>+'BS - Summary by Month'!Q83</f>
        <v>-581534.53083333338</v>
      </c>
    </row>
    <row r="86" spans="1:4" x14ac:dyDescent="0.25">
      <c r="A86" s="64" t="s">
        <v>103</v>
      </c>
      <c r="B86" s="7">
        <f>+'BS - Summary by Month'!P84</f>
        <v>44503292.710000001</v>
      </c>
      <c r="C86" s="7">
        <f>+'BS - Summary by Month'!Q84</f>
        <v>44993438.234583326</v>
      </c>
    </row>
    <row r="87" spans="1:4" x14ac:dyDescent="0.25">
      <c r="A87" s="64" t="s">
        <v>102</v>
      </c>
      <c r="B87" s="8">
        <f>+'BS - Summary by Month'!P85</f>
        <v>1371333.85</v>
      </c>
      <c r="C87" s="8">
        <f>+'BS - Summary by Month'!Q85</f>
        <v>1096354.0195833333</v>
      </c>
    </row>
    <row r="88" spans="1:4" x14ac:dyDescent="0.25">
      <c r="A88" s="64" t="s">
        <v>101</v>
      </c>
      <c r="B88" s="7">
        <f>SUM(B81:B87)</f>
        <v>212407795.79999998</v>
      </c>
      <c r="C88" s="7">
        <f>SUM(C81:C87)</f>
        <v>175687752.02041671</v>
      </c>
      <c r="D88" s="4"/>
    </row>
    <row r="89" spans="1:4" x14ac:dyDescent="0.25">
      <c r="A89" s="64"/>
      <c r="B89" s="10"/>
      <c r="C89" s="9"/>
    </row>
    <row r="90" spans="1:4" x14ac:dyDescent="0.25">
      <c r="A90" s="64" t="s">
        <v>100</v>
      </c>
      <c r="B90" s="10"/>
      <c r="C90" s="10"/>
    </row>
    <row r="91" spans="1:4" x14ac:dyDescent="0.25">
      <c r="A91" s="64" t="s">
        <v>99</v>
      </c>
      <c r="B91" s="7">
        <f>+'BS - Summary by Month'!P89</f>
        <v>32590927.469999999</v>
      </c>
      <c r="C91" s="7">
        <f>+'BS - Summary by Month'!Q89</f>
        <v>54895990.728750013</v>
      </c>
    </row>
    <row r="92" spans="1:4" x14ac:dyDescent="0.25">
      <c r="A92" s="64" t="s">
        <v>98</v>
      </c>
      <c r="B92" s="8">
        <f>+'BS - Summary by Month'!P90</f>
        <v>0</v>
      </c>
      <c r="C92" s="8">
        <f>+'BS - Summary by Month'!Q90</f>
        <v>0</v>
      </c>
    </row>
    <row r="93" spans="1:4" x14ac:dyDescent="0.25">
      <c r="A93" s="64" t="s">
        <v>97</v>
      </c>
      <c r="B93" s="7">
        <f>SUM(B91:B92)</f>
        <v>32590927.469999999</v>
      </c>
      <c r="C93" s="7">
        <f>SUM(C91:C92)</f>
        <v>54895990.728750013</v>
      </c>
      <c r="D93" s="4"/>
    </row>
    <row r="94" spans="1:4" x14ac:dyDescent="0.25">
      <c r="A94" s="64"/>
      <c r="B94" s="10"/>
      <c r="C94" s="9"/>
    </row>
    <row r="95" spans="1:4" x14ac:dyDescent="0.25">
      <c r="A95" s="64" t="s">
        <v>96</v>
      </c>
      <c r="B95" s="10"/>
      <c r="C95" s="10"/>
    </row>
    <row r="96" spans="1:4" x14ac:dyDescent="0.25">
      <c r="A96" s="64" t="s">
        <v>95</v>
      </c>
      <c r="B96" s="7">
        <f>+'BS - Summary by Month'!P94</f>
        <v>85326216.090000004</v>
      </c>
      <c r="C96" s="7">
        <f>+'BS - Summary by Month'!Q94</f>
        <v>56660897.679166667</v>
      </c>
    </row>
    <row r="97" spans="1:4" x14ac:dyDescent="0.25">
      <c r="A97" s="64" t="s">
        <v>94</v>
      </c>
      <c r="B97" s="7">
        <f>+'BS - Summary by Month'!P95</f>
        <v>3872453.47</v>
      </c>
      <c r="C97" s="7">
        <f>+'BS - Summary by Month'!Q95</f>
        <v>10246476.522499999</v>
      </c>
    </row>
    <row r="98" spans="1:4" x14ac:dyDescent="0.25">
      <c r="A98" s="64" t="s">
        <v>75</v>
      </c>
      <c r="B98" s="8">
        <f>+'BS - Summary by Month'!P96</f>
        <v>0</v>
      </c>
      <c r="C98" s="8">
        <f>+'BS - Summary by Month'!Q96</f>
        <v>0</v>
      </c>
    </row>
    <row r="99" spans="1:4" x14ac:dyDescent="0.25">
      <c r="A99" s="64" t="s">
        <v>93</v>
      </c>
      <c r="B99" s="7">
        <f>SUM(B96:B98)</f>
        <v>89198669.560000002</v>
      </c>
      <c r="C99" s="7">
        <f>SUM(C96:C98)</f>
        <v>66907374.201666668</v>
      </c>
      <c r="D99" s="4"/>
    </row>
    <row r="100" spans="1:4" x14ac:dyDescent="0.25">
      <c r="A100" s="64"/>
      <c r="B100" s="10"/>
      <c r="C100" s="9"/>
    </row>
    <row r="101" spans="1:4" x14ac:dyDescent="0.25">
      <c r="A101" s="64" t="s">
        <v>92</v>
      </c>
      <c r="B101" s="8">
        <f>+'BS - Summary by Month'!P99</f>
        <v>1001698975.1900001</v>
      </c>
      <c r="C101" s="8">
        <f>+'BS - Summary by Month'!Q99</f>
        <v>997202651.09875</v>
      </c>
      <c r="D101" s="4"/>
    </row>
    <row r="102" spans="1:4" x14ac:dyDescent="0.25">
      <c r="A102" s="64" t="s">
        <v>91</v>
      </c>
      <c r="B102" s="7">
        <f>SUM(B101)</f>
        <v>1001698975.1900001</v>
      </c>
      <c r="C102" s="7">
        <f>SUM(C101)</f>
        <v>997202651.09875</v>
      </c>
      <c r="D102" s="4"/>
    </row>
    <row r="103" spans="1:4" x14ac:dyDescent="0.25">
      <c r="A103" s="64"/>
      <c r="B103" s="7"/>
      <c r="C103" s="12"/>
    </row>
    <row r="104" spans="1:4" x14ac:dyDescent="0.25">
      <c r="A104" s="64" t="s">
        <v>90</v>
      </c>
      <c r="B104" s="7">
        <f>SUM(B102,B99,B93,B88,B78,B74,B63,B60)</f>
        <v>2191385053.3700004</v>
      </c>
      <c r="C104" s="7">
        <f>SUM(C102,C99,C93,C88,C78,C74,C63,C60)</f>
        <v>2185189772.314167</v>
      </c>
      <c r="D104" s="4"/>
    </row>
    <row r="105" spans="1:4" x14ac:dyDescent="0.25">
      <c r="A105" s="64"/>
      <c r="B105" s="10"/>
      <c r="C105" s="9"/>
    </row>
    <row r="106" spans="1:4" x14ac:dyDescent="0.25">
      <c r="A106" s="64" t="s">
        <v>89</v>
      </c>
      <c r="B106" s="10"/>
      <c r="C106" s="10"/>
    </row>
    <row r="107" spans="1:4" x14ac:dyDescent="0.25">
      <c r="A107" s="64" t="s">
        <v>88</v>
      </c>
      <c r="B107" s="7">
        <f>+'BS - Summary by Month'!P105</f>
        <v>20230980.16</v>
      </c>
      <c r="C107" s="7">
        <f>+'BS - Summary by Month'!Q105</f>
        <v>20221383.299166668</v>
      </c>
    </row>
    <row r="108" spans="1:4" x14ac:dyDescent="0.25">
      <c r="A108" s="64" t="s">
        <v>87</v>
      </c>
      <c r="B108" s="7">
        <f>+'BS - Summary by Month'!P106</f>
        <v>14938636.99</v>
      </c>
      <c r="C108" s="7">
        <f>+'BS - Summary by Month'!Q106</f>
        <v>11519235.765833335</v>
      </c>
    </row>
    <row r="109" spans="1:4" x14ac:dyDescent="0.25">
      <c r="A109" s="64" t="s">
        <v>86</v>
      </c>
      <c r="B109" s="7">
        <f>+'BS - Summary by Month'!P107</f>
        <v>0</v>
      </c>
      <c r="C109" s="7">
        <f>+'BS - Summary by Month'!Q107</f>
        <v>0</v>
      </c>
    </row>
    <row r="110" spans="1:4" x14ac:dyDescent="0.25">
      <c r="A110" s="64" t="s">
        <v>85</v>
      </c>
      <c r="B110" s="7">
        <f>+'BS - Summary by Month'!P108</f>
        <v>0</v>
      </c>
      <c r="C110" s="7">
        <f>+'BS - Summary by Month'!Q108</f>
        <v>0</v>
      </c>
    </row>
    <row r="111" spans="1:4" x14ac:dyDescent="0.25">
      <c r="A111" s="64" t="s">
        <v>84</v>
      </c>
      <c r="B111" s="7">
        <f>+'BS - Summary by Month'!P109</f>
        <v>6245274.2199999997</v>
      </c>
      <c r="C111" s="7">
        <f>+'BS - Summary by Month'!Q109</f>
        <v>21506927.629583333</v>
      </c>
    </row>
    <row r="112" spans="1:4" x14ac:dyDescent="0.25">
      <c r="A112" s="64" t="s">
        <v>83</v>
      </c>
      <c r="B112" s="7">
        <f>+'BS - Summary by Month'!P110</f>
        <v>0</v>
      </c>
      <c r="C112" s="7">
        <f>+'BS - Summary by Month'!Q110</f>
        <v>0</v>
      </c>
    </row>
    <row r="113" spans="1:4" x14ac:dyDescent="0.25">
      <c r="A113" s="64" t="s">
        <v>82</v>
      </c>
      <c r="B113" s="7">
        <f>+'BS - Summary by Month'!P111</f>
        <v>23612244.75</v>
      </c>
      <c r="C113" s="7">
        <f>+'BS - Summary by Month'!Q111</f>
        <v>23538995.250833333</v>
      </c>
    </row>
    <row r="114" spans="1:4" x14ac:dyDescent="0.25">
      <c r="A114" s="64" t="s">
        <v>81</v>
      </c>
      <c r="B114" s="7">
        <f>+'BS - Summary by Month'!P112</f>
        <v>120430838.2</v>
      </c>
      <c r="C114" s="7">
        <f>+'BS - Summary by Month'!Q112</f>
        <v>86524796.31583333</v>
      </c>
    </row>
    <row r="115" spans="1:4" x14ac:dyDescent="0.25">
      <c r="A115" s="64" t="s">
        <v>80</v>
      </c>
      <c r="B115" s="7">
        <f>+'BS - Summary by Month'!P113</f>
        <v>0</v>
      </c>
      <c r="C115" s="7">
        <f>+'BS - Summary by Month'!Q113</f>
        <v>0</v>
      </c>
    </row>
    <row r="116" spans="1:4" x14ac:dyDescent="0.25">
      <c r="A116" s="64" t="s">
        <v>79</v>
      </c>
      <c r="B116" s="7">
        <f>+'BS - Summary by Month'!P114</f>
        <v>55426901.829999998</v>
      </c>
      <c r="C116" s="7">
        <f>+'BS - Summary by Month'!Q114</f>
        <v>57393902.502916671</v>
      </c>
    </row>
    <row r="117" spans="1:4" x14ac:dyDescent="0.25">
      <c r="A117" s="64" t="s">
        <v>78</v>
      </c>
      <c r="B117" s="7">
        <f>+'BS - Summary by Month'!P115</f>
        <v>604665884.43999994</v>
      </c>
      <c r="C117" s="7">
        <f>+'BS - Summary by Month'!Q115</f>
        <v>581348154.63125002</v>
      </c>
    </row>
    <row r="118" spans="1:4" x14ac:dyDescent="0.25">
      <c r="A118" s="64" t="s">
        <v>77</v>
      </c>
      <c r="B118" s="7">
        <f>+'BS - Summary by Month'!P116</f>
        <v>1925970.3</v>
      </c>
      <c r="C118" s="7">
        <f>+'BS - Summary by Month'!Q116</f>
        <v>1237261.2149999999</v>
      </c>
    </row>
    <row r="119" spans="1:4" x14ac:dyDescent="0.25">
      <c r="A119" s="64" t="s">
        <v>76</v>
      </c>
      <c r="B119" s="7">
        <f>+'BS - Summary by Month'!P117</f>
        <v>0</v>
      </c>
      <c r="C119" s="7">
        <f>+'BS - Summary by Month'!Q117</f>
        <v>-1278295.1308333334</v>
      </c>
    </row>
    <row r="120" spans="1:4" x14ac:dyDescent="0.25">
      <c r="A120" s="64" t="s">
        <v>75</v>
      </c>
      <c r="B120" s="7">
        <f>+'BS - Summary by Month'!P118</f>
        <v>706617104.30000007</v>
      </c>
      <c r="C120" s="7">
        <f>+'BS - Summary by Month'!Q118</f>
        <v>391271768.53458339</v>
      </c>
    </row>
    <row r="121" spans="1:4" x14ac:dyDescent="0.25">
      <c r="A121" s="64" t="s">
        <v>74</v>
      </c>
      <c r="B121" s="7">
        <f>+'BS - Summary by Month'!P119</f>
        <v>1404195.05</v>
      </c>
      <c r="C121" s="7">
        <f>+'BS - Summary by Month'!Q119</f>
        <v>2839615.3254166669</v>
      </c>
    </row>
    <row r="122" spans="1:4" x14ac:dyDescent="0.25">
      <c r="A122" s="64" t="s">
        <v>73</v>
      </c>
      <c r="B122" s="8">
        <f>+'BS - Summary by Month'!P120</f>
        <v>29680380.870000001</v>
      </c>
      <c r="C122" s="8">
        <f>+'BS - Summary by Month'!Q120</f>
        <v>30646491.126666665</v>
      </c>
    </row>
    <row r="123" spans="1:4" x14ac:dyDescent="0.25">
      <c r="A123" s="64" t="s">
        <v>72</v>
      </c>
      <c r="B123" s="7">
        <f>SUM(B107:B122)</f>
        <v>1585178411.1099999</v>
      </c>
      <c r="C123" s="7">
        <f>SUM(C107:C122)</f>
        <v>1226770236.4662499</v>
      </c>
      <c r="D123" s="4"/>
    </row>
    <row r="124" spans="1:4" x14ac:dyDescent="0.25">
      <c r="A124" s="64"/>
      <c r="B124" s="10"/>
      <c r="C124" s="9"/>
    </row>
    <row r="125" spans="1:4" ht="15.75" thickBot="1" x14ac:dyDescent="0.3">
      <c r="A125" s="64" t="s">
        <v>71</v>
      </c>
      <c r="B125" s="13">
        <f>SUM(B123,B104,B52,B42)</f>
        <v>16827646470.35603</v>
      </c>
      <c r="C125" s="13">
        <f>SUM(C123,C104,C52,C42)</f>
        <v>15895717545.759418</v>
      </c>
      <c r="D125" s="4"/>
    </row>
    <row r="126" spans="1:4" ht="15.75" thickTop="1" x14ac:dyDescent="0.25">
      <c r="A126" s="64"/>
      <c r="B126" s="10"/>
      <c r="C126" s="9"/>
    </row>
    <row r="127" spans="1:4" x14ac:dyDescent="0.25">
      <c r="A127" s="64" t="s">
        <v>70</v>
      </c>
      <c r="B127" s="10"/>
      <c r="C127" s="10"/>
    </row>
    <row r="128" spans="1:4" x14ac:dyDescent="0.25">
      <c r="A128" s="64" t="s">
        <v>69</v>
      </c>
      <c r="B128" s="10"/>
      <c r="C128" s="10"/>
    </row>
    <row r="129" spans="1:4" x14ac:dyDescent="0.25">
      <c r="A129" s="64" t="s">
        <v>68</v>
      </c>
      <c r="B129" s="15">
        <f>+'BS - Summary by Month'!P127</f>
        <v>-12498920.610000001</v>
      </c>
      <c r="C129" s="15">
        <f>+'BS - Summary by Month'!Q127</f>
        <v>-6487924.1537499996</v>
      </c>
    </row>
    <row r="130" spans="1:4" x14ac:dyDescent="0.25">
      <c r="A130" s="64" t="s">
        <v>67</v>
      </c>
      <c r="B130" s="7">
        <f>+'BS - Summary by Month'!P128</f>
        <v>-196928735.43000001</v>
      </c>
      <c r="C130" s="7">
        <f>+'BS - Summary by Month'!Q128</f>
        <v>-169143396.06791666</v>
      </c>
    </row>
    <row r="131" spans="1:4" x14ac:dyDescent="0.25">
      <c r="A131" s="64" t="s">
        <v>66</v>
      </c>
      <c r="B131" s="7">
        <f>+'BS - Summary by Month'!P129</f>
        <v>0</v>
      </c>
      <c r="C131" s="7">
        <f>+'BS - Summary by Month'!Q129</f>
        <v>0</v>
      </c>
    </row>
    <row r="132" spans="1:4" x14ac:dyDescent="0.25">
      <c r="A132" s="64" t="s">
        <v>65</v>
      </c>
      <c r="B132" s="7">
        <f>+'BS - Summary by Month'!P130</f>
        <v>-40000000</v>
      </c>
      <c r="C132" s="7">
        <f>+'BS - Summary by Month'!Q130</f>
        <v>-96941666.666666672</v>
      </c>
    </row>
    <row r="133" spans="1:4" x14ac:dyDescent="0.25">
      <c r="A133" s="64" t="s">
        <v>64</v>
      </c>
      <c r="B133" s="7">
        <f>+'BS - Summary by Month'!P131</f>
        <v>-610854283.45604002</v>
      </c>
      <c r="C133" s="7">
        <f>+'BS - Summary by Month'!Q131</f>
        <v>-448553601.85441834</v>
      </c>
    </row>
    <row r="134" spans="1:4" x14ac:dyDescent="0.25">
      <c r="A134" s="64" t="s">
        <v>63</v>
      </c>
      <c r="B134" s="7">
        <f>+'BS - Summary by Month'!P132</f>
        <v>0</v>
      </c>
      <c r="C134" s="7">
        <f>+'BS - Summary by Month'!Q132</f>
        <v>0</v>
      </c>
    </row>
    <row r="135" spans="1:4" x14ac:dyDescent="0.25">
      <c r="A135" s="64" t="s">
        <v>62</v>
      </c>
      <c r="B135" s="7">
        <f>+'BS - Summary by Month'!P133</f>
        <v>-1242139.4099999999</v>
      </c>
      <c r="C135" s="7">
        <f>+'BS - Summary by Month'!Q133</f>
        <v>-1006828.0095833334</v>
      </c>
    </row>
    <row r="136" spans="1:4" x14ac:dyDescent="0.25">
      <c r="A136" s="64" t="s">
        <v>61</v>
      </c>
      <c r="B136" s="7">
        <f>+'BS - Summary by Month'!P134</f>
        <v>-7012565.7999999998</v>
      </c>
      <c r="C136" s="7">
        <f>+'BS - Summary by Month'!Q134</f>
        <v>-7602841.9404166667</v>
      </c>
    </row>
    <row r="137" spans="1:4" x14ac:dyDescent="0.25">
      <c r="A137" s="64" t="s">
        <v>60</v>
      </c>
      <c r="B137" s="7">
        <f>+'BS - Summary by Month'!P135</f>
        <v>-94676953.647797853</v>
      </c>
      <c r="C137" s="7">
        <f>+'BS - Summary by Month'!Q135</f>
        <v>-91701970.97240825</v>
      </c>
    </row>
    <row r="138" spans="1:4" x14ac:dyDescent="0.25">
      <c r="A138" s="64" t="s">
        <v>59</v>
      </c>
      <c r="B138" s="7">
        <f>+'BS - Summary by Month'!P136</f>
        <v>-56214464.969999999</v>
      </c>
      <c r="C138" s="7">
        <f>+'BS - Summary by Month'!Q136</f>
        <v>-75282155.443749994</v>
      </c>
    </row>
    <row r="139" spans="1:4" x14ac:dyDescent="0.25">
      <c r="A139" s="64" t="s">
        <v>58</v>
      </c>
      <c r="B139" s="7">
        <f>+'BS - Summary by Month'!P137</f>
        <v>0</v>
      </c>
      <c r="C139" s="7">
        <f>+'BS - Summary by Month'!Q137</f>
        <v>0</v>
      </c>
    </row>
    <row r="140" spans="1:4" x14ac:dyDescent="0.25">
      <c r="A140" s="64" t="s">
        <v>57</v>
      </c>
      <c r="B140" s="7">
        <f>+'BS - Summary by Month'!P138</f>
        <v>-924902.64</v>
      </c>
      <c r="C140" s="7">
        <f>+'BS - Summary by Month'!Q138</f>
        <v>-899353.14625000011</v>
      </c>
    </row>
    <row r="141" spans="1:4" x14ac:dyDescent="0.25">
      <c r="A141" s="64" t="s">
        <v>56</v>
      </c>
      <c r="B141" s="7">
        <f>+'BS - Summary by Month'!P139</f>
        <v>-50847432.189999998</v>
      </c>
      <c r="C141" s="7">
        <f>+'BS - Summary by Month'!Q139</f>
        <v>-40378559.172916666</v>
      </c>
    </row>
    <row r="142" spans="1:4" x14ac:dyDescent="0.25">
      <c r="A142" s="64" t="s">
        <v>55</v>
      </c>
      <c r="B142" s="8">
        <f>+'BS - Summary by Month'!P140</f>
        <v>-26546644.489999998</v>
      </c>
      <c r="C142" s="8">
        <f>+'BS - Summary by Month'!Q140</f>
        <v>-25511943.107916664</v>
      </c>
    </row>
    <row r="143" spans="1:4" x14ac:dyDescent="0.25">
      <c r="A143" s="64" t="s">
        <v>54</v>
      </c>
      <c r="B143" s="7">
        <f>SUM(B129:B142)</f>
        <v>-1097747042.6438379</v>
      </c>
      <c r="C143" s="7">
        <f>SUM(C129:C142)</f>
        <v>-963510240.53599334</v>
      </c>
      <c r="D143" s="4"/>
    </row>
    <row r="144" spans="1:4" x14ac:dyDescent="0.25">
      <c r="A144" s="64"/>
      <c r="B144" s="10"/>
      <c r="C144" s="9"/>
    </row>
    <row r="145" spans="1:4" x14ac:dyDescent="0.25">
      <c r="A145" s="64" t="s">
        <v>53</v>
      </c>
      <c r="B145" s="10"/>
      <c r="C145" s="10"/>
    </row>
    <row r="146" spans="1:4" x14ac:dyDescent="0.25">
      <c r="A146" s="64" t="s">
        <v>52</v>
      </c>
      <c r="B146" s="10"/>
      <c r="C146" s="10"/>
    </row>
    <row r="147" spans="1:4" x14ac:dyDescent="0.25">
      <c r="A147" s="64" t="s">
        <v>47</v>
      </c>
      <c r="B147" s="8">
        <f>+'BS - Summary by Month'!P145</f>
        <v>0</v>
      </c>
      <c r="C147" s="8">
        <f>+'BS - Summary by Month'!Q145</f>
        <v>0</v>
      </c>
    </row>
    <row r="148" spans="1:4" x14ac:dyDescent="0.25">
      <c r="A148" s="64" t="s">
        <v>51</v>
      </c>
      <c r="B148" s="7">
        <f>SUM(B147)</f>
        <v>0</v>
      </c>
      <c r="C148" s="7">
        <f>SUM(C147)</f>
        <v>0</v>
      </c>
      <c r="D148" s="4"/>
    </row>
    <row r="149" spans="1:4" x14ac:dyDescent="0.25">
      <c r="A149" s="64"/>
      <c r="B149" s="10"/>
      <c r="C149" s="9"/>
    </row>
    <row r="150" spans="1:4" x14ac:dyDescent="0.25">
      <c r="A150" s="64" t="s">
        <v>50</v>
      </c>
      <c r="B150" s="10"/>
      <c r="C150" s="10"/>
    </row>
    <row r="151" spans="1:4" x14ac:dyDescent="0.25">
      <c r="A151" s="64" t="s">
        <v>49</v>
      </c>
      <c r="B151" s="7">
        <f>+'BS - Summary by Month'!P149</f>
        <v>0</v>
      </c>
      <c r="C151" s="7">
        <f>+'BS - Summary by Month'!Q149</f>
        <v>17526.166666666668</v>
      </c>
    </row>
    <row r="152" spans="1:4" x14ac:dyDescent="0.25">
      <c r="A152" s="64" t="s">
        <v>48</v>
      </c>
      <c r="B152" s="7">
        <f>+'BS - Summary by Month'!P150</f>
        <v>-1763456111.75</v>
      </c>
      <c r="C152" s="7">
        <f>+'BS - Summary by Month'!Q150</f>
        <v>-1783215410.4587505</v>
      </c>
    </row>
    <row r="153" spans="1:4" x14ac:dyDescent="0.25">
      <c r="A153" s="64" t="s">
        <v>47</v>
      </c>
      <c r="B153" s="8">
        <f>+'BS - Summary by Month'!P151</f>
        <v>-357743831.52999997</v>
      </c>
      <c r="C153" s="8">
        <f>+'BS - Summary by Month'!Q151</f>
        <v>-288661355.15708333</v>
      </c>
    </row>
    <row r="154" spans="1:4" x14ac:dyDescent="0.25">
      <c r="A154" s="64" t="s">
        <v>46</v>
      </c>
      <c r="B154" s="7">
        <f>SUM(B151:B153)</f>
        <v>-2121199943.28</v>
      </c>
      <c r="C154" s="7">
        <f>SUM(C151:C153)</f>
        <v>-2071859239.449167</v>
      </c>
      <c r="D154" s="4"/>
    </row>
    <row r="155" spans="1:4" x14ac:dyDescent="0.25">
      <c r="A155" s="64"/>
      <c r="B155" s="10"/>
      <c r="C155" s="9"/>
    </row>
    <row r="156" spans="1:4" x14ac:dyDescent="0.25">
      <c r="A156" s="64" t="s">
        <v>45</v>
      </c>
      <c r="B156" s="7">
        <f>SUM(B154,B148)</f>
        <v>-2121199943.28</v>
      </c>
      <c r="C156" s="7">
        <f>SUM(C154,C148)</f>
        <v>-2071859239.449167</v>
      </c>
      <c r="D156" s="4"/>
    </row>
    <row r="157" spans="1:4" x14ac:dyDescent="0.25">
      <c r="A157" s="64"/>
      <c r="B157" s="10"/>
      <c r="C157" s="9"/>
    </row>
    <row r="158" spans="1:4" x14ac:dyDescent="0.25">
      <c r="A158" s="64" t="s">
        <v>44</v>
      </c>
      <c r="B158" s="10"/>
      <c r="C158" s="10"/>
    </row>
    <row r="159" spans="1:4" x14ac:dyDescent="0.25">
      <c r="A159" s="64" t="s">
        <v>43</v>
      </c>
      <c r="B159" s="7">
        <f>+'BS - Summary by Month'!P157</f>
        <v>-263550175.75999999</v>
      </c>
      <c r="C159" s="7">
        <f>+'BS - Summary by Month'!Q157</f>
        <v>-271721810.69458336</v>
      </c>
    </row>
    <row r="160" spans="1:4" x14ac:dyDescent="0.25">
      <c r="A160" s="64" t="s">
        <v>42</v>
      </c>
      <c r="B160" s="7">
        <f>+'BS - Summary by Month'!P158</f>
        <v>-193002455.04000002</v>
      </c>
      <c r="C160" s="7">
        <f>+'BS - Summary by Month'!Q158</f>
        <v>-66685407.867916673</v>
      </c>
    </row>
    <row r="161" spans="1:4" x14ac:dyDescent="0.25">
      <c r="A161" s="64" t="s">
        <v>41</v>
      </c>
      <c r="B161" s="7">
        <f>+'BS - Summary by Month'!P159</f>
        <v>-333000</v>
      </c>
      <c r="C161" s="7">
        <f>+'BS - Summary by Month'!Q159</f>
        <v>-450437.5</v>
      </c>
    </row>
    <row r="162" spans="1:4" x14ac:dyDescent="0.25">
      <c r="A162" s="64" t="s">
        <v>40</v>
      </c>
      <c r="B162" s="7">
        <f>+'BS - Summary by Month'!P160</f>
        <v>164149585.22</v>
      </c>
      <c r="C162" s="7">
        <f>+'BS - Summary by Month'!Q160</f>
        <v>110949061.52291667</v>
      </c>
    </row>
    <row r="163" spans="1:4" x14ac:dyDescent="0.25">
      <c r="A163" s="64" t="s">
        <v>39</v>
      </c>
      <c r="B163" s="7">
        <f>+'BS - Summary by Month'!P161</f>
        <v>-181154999.88999999</v>
      </c>
      <c r="C163" s="7">
        <f>+'BS - Summary by Month'!Q161</f>
        <v>-179331529.93083334</v>
      </c>
    </row>
    <row r="164" spans="1:4" x14ac:dyDescent="0.25">
      <c r="A164" s="64" t="s">
        <v>38</v>
      </c>
      <c r="B164" s="7">
        <f>+'BS - Summary by Month'!P162</f>
        <v>0</v>
      </c>
      <c r="C164" s="7">
        <f>+'BS - Summary by Month'!Q162</f>
        <v>0</v>
      </c>
    </row>
    <row r="165" spans="1:4" x14ac:dyDescent="0.25">
      <c r="A165" s="64" t="s">
        <v>37</v>
      </c>
      <c r="B165" s="7">
        <f>+'BS - Summary by Month'!P163</f>
        <v>-219290681.89999998</v>
      </c>
      <c r="C165" s="7">
        <f>+'BS - Summary by Month'!Q163</f>
        <v>-211461585.16499999</v>
      </c>
    </row>
    <row r="166" spans="1:4" x14ac:dyDescent="0.25">
      <c r="A166" s="64" t="s">
        <v>36</v>
      </c>
      <c r="B166" s="7">
        <f>+'BS - Summary by Month'!P164</f>
        <v>-155590796.86000001</v>
      </c>
      <c r="C166" s="7">
        <f>+'BS - Summary by Month'!Q164</f>
        <v>-148814464.79375002</v>
      </c>
    </row>
    <row r="167" spans="1:4" x14ac:dyDescent="0.25">
      <c r="A167" s="64" t="s">
        <v>35</v>
      </c>
      <c r="B167" s="7">
        <f>+'BS - Summary by Month'!P165</f>
        <v>-292327010.46999997</v>
      </c>
      <c r="C167" s="7">
        <f>+'BS - Summary by Month'!Q165</f>
        <v>-319728277.935</v>
      </c>
    </row>
    <row r="168" spans="1:4" x14ac:dyDescent="0.25">
      <c r="A168" s="64" t="s">
        <v>34</v>
      </c>
      <c r="B168" s="7">
        <f>+'BS - Summary by Month'!P166</f>
        <v>-902729441.74000001</v>
      </c>
      <c r="C168" s="7">
        <f>+'BS - Summary by Month'!Q166</f>
        <v>-826744385.97875011</v>
      </c>
    </row>
    <row r="169" spans="1:4" x14ac:dyDescent="0.25">
      <c r="A169" s="64" t="s">
        <v>33</v>
      </c>
      <c r="B169" s="7">
        <f>+'BS - Summary by Month'!P167</f>
        <v>-876240.21</v>
      </c>
      <c r="C169" s="7">
        <f>+'BS - Summary by Month'!Q167</f>
        <v>-1126336.2554166669</v>
      </c>
    </row>
    <row r="170" spans="1:4" x14ac:dyDescent="0.25">
      <c r="A170" s="64" t="s">
        <v>32</v>
      </c>
      <c r="B170" s="8">
        <f>+'BS - Summary by Month'!P168</f>
        <v>0</v>
      </c>
      <c r="C170" s="8">
        <f>+'BS - Summary by Month'!Q168</f>
        <v>0</v>
      </c>
    </row>
    <row r="171" spans="1:4" x14ac:dyDescent="0.25">
      <c r="A171" s="64" t="s">
        <v>31</v>
      </c>
      <c r="B171" s="7">
        <f>SUM(B159:B170)</f>
        <v>-2044705216.6500001</v>
      </c>
      <c r="C171" s="7">
        <f>SUM(C159:C170)</f>
        <v>-1915115174.5983336</v>
      </c>
      <c r="D171" s="4"/>
    </row>
    <row r="172" spans="1:4" x14ac:dyDescent="0.25">
      <c r="A172" s="64"/>
      <c r="B172" s="10"/>
      <c r="C172" s="9"/>
    </row>
    <row r="173" spans="1:4" x14ac:dyDescent="0.25">
      <c r="A173" s="64" t="s">
        <v>30</v>
      </c>
      <c r="B173" s="10"/>
      <c r="C173" s="10"/>
    </row>
    <row r="174" spans="1:4" x14ac:dyDescent="0.25">
      <c r="A174" s="64" t="s">
        <v>29</v>
      </c>
      <c r="B174" s="10"/>
      <c r="C174" s="10"/>
    </row>
    <row r="175" spans="1:4" x14ac:dyDescent="0.25">
      <c r="A175" s="64" t="s">
        <v>28</v>
      </c>
      <c r="B175" s="10"/>
      <c r="C175" s="10"/>
    </row>
    <row r="176" spans="1:4" x14ac:dyDescent="0.25">
      <c r="A176" s="64" t="s">
        <v>27</v>
      </c>
      <c r="B176" s="7">
        <f>+'BS - Summary by Month'!P174</f>
        <v>-859037.91</v>
      </c>
      <c r="C176" s="7">
        <f>+'BS - Summary by Month'!Q174</f>
        <v>-859037.91</v>
      </c>
    </row>
    <row r="177" spans="1:4" x14ac:dyDescent="0.25">
      <c r="A177" s="64" t="s">
        <v>26</v>
      </c>
      <c r="B177" s="7">
        <f>+'BS - Summary by Month'!P175</f>
        <v>-478145249.87</v>
      </c>
      <c r="C177" s="7">
        <f>+'BS - Summary by Month'!Q175</f>
        <v>-478145249.86999995</v>
      </c>
    </row>
    <row r="178" spans="1:4" x14ac:dyDescent="0.25">
      <c r="A178" s="64" t="s">
        <v>25</v>
      </c>
      <c r="B178" s="7">
        <f>+'BS - Summary by Month'!P176</f>
        <v>-3456896691.4699998</v>
      </c>
      <c r="C178" s="7">
        <f>+'BS - Summary by Month'!Q176</f>
        <v>-3371496691.4700007</v>
      </c>
    </row>
    <row r="179" spans="1:4" x14ac:dyDescent="0.25">
      <c r="A179" s="64" t="s">
        <v>24</v>
      </c>
      <c r="B179" s="7">
        <f>+'BS - Summary by Month'!P177</f>
        <v>7133879.4000000004</v>
      </c>
      <c r="C179" s="7">
        <f>+'BS - Summary by Month'!Q177</f>
        <v>7133879.4000000013</v>
      </c>
    </row>
    <row r="180" spans="1:4" x14ac:dyDescent="0.25">
      <c r="A180" s="64" t="s">
        <v>23</v>
      </c>
      <c r="B180" s="7">
        <f>+'BS - Summary by Month'!P178</f>
        <v>0</v>
      </c>
      <c r="C180" s="7">
        <f>+'BS - Summary by Month'!Q178</f>
        <v>0</v>
      </c>
    </row>
    <row r="181" spans="1:4" x14ac:dyDescent="0.25">
      <c r="A181" s="64" t="s">
        <v>267</v>
      </c>
      <c r="B181" s="7">
        <f>+'BS - Summary by Month'!P179</f>
        <v>-34161446.469999999</v>
      </c>
      <c r="C181" s="7">
        <f>+'BS - Summary by Month'!Q179</f>
        <v>-34489391.107499994</v>
      </c>
    </row>
    <row r="182" spans="1:4" x14ac:dyDescent="0.25">
      <c r="A182" s="64" t="s">
        <v>22</v>
      </c>
      <c r="B182" s="7">
        <f>+'BS - Summary by Month'!P180</f>
        <v>-1430939408.01</v>
      </c>
      <c r="C182" s="7">
        <f>+'BS - Summary by Month'!Q180</f>
        <v>-1429696167.2570834</v>
      </c>
    </row>
    <row r="183" spans="1:4" x14ac:dyDescent="0.25">
      <c r="A183" s="64" t="s">
        <v>21</v>
      </c>
      <c r="B183" s="7">
        <f>+'BS - Summary by Month'!P181</f>
        <v>13366875.26</v>
      </c>
      <c r="C183" s="7">
        <f>+'BS - Summary by Month'!Q181</f>
        <v>13166819.486666666</v>
      </c>
    </row>
    <row r="184" spans="1:4" x14ac:dyDescent="0.25">
      <c r="A184" s="64" t="s">
        <v>20</v>
      </c>
      <c r="B184" s="7">
        <f>+'BS - Summary by Month'!P182</f>
        <v>30245865.940000001</v>
      </c>
      <c r="C184" s="7">
        <f>+'BS - Summary by Month'!Q182</f>
        <v>59863197.785833329</v>
      </c>
    </row>
    <row r="185" spans="1:4" x14ac:dyDescent="0.25">
      <c r="A185" s="64" t="s">
        <v>19</v>
      </c>
      <c r="B185" s="7">
        <f>+'BS - Summary by Month'!P183</f>
        <v>-346147328.82219189</v>
      </c>
      <c r="C185" s="7">
        <f>+'BS - Summary by Month'!Q183</f>
        <v>-112332846.79384132</v>
      </c>
    </row>
    <row r="186" spans="1:4" x14ac:dyDescent="0.25">
      <c r="A186" s="64" t="s">
        <v>18</v>
      </c>
      <c r="B186" s="7">
        <f>+'BS - Summary by Month'!P184</f>
        <v>154000000</v>
      </c>
      <c r="C186" s="7">
        <f>+'BS - Summary by Month'!Q184</f>
        <v>58838166.666666664</v>
      </c>
      <c r="D186" s="51"/>
    </row>
    <row r="187" spans="1:4" x14ac:dyDescent="0.25">
      <c r="A187" s="64" t="s">
        <v>17</v>
      </c>
      <c r="B187" s="8">
        <f>+'BS - Summary by Month'!P185</f>
        <v>-21484570.550000001</v>
      </c>
      <c r="C187" s="8">
        <f>+'BS - Summary by Month'!Q185</f>
        <v>-21484570.550000004</v>
      </c>
    </row>
    <row r="188" spans="1:4" x14ac:dyDescent="0.25">
      <c r="A188" s="64" t="s">
        <v>16</v>
      </c>
      <c r="B188" s="7">
        <f>SUM(B176:B187)</f>
        <v>-5563887112.5021925</v>
      </c>
      <c r="C188" s="7">
        <f>SUM(C176:C187)</f>
        <v>-5309501891.6192589</v>
      </c>
      <c r="D188" s="4"/>
    </row>
    <row r="189" spans="1:4" x14ac:dyDescent="0.25">
      <c r="A189" s="64"/>
      <c r="B189" s="7"/>
      <c r="C189" s="12"/>
    </row>
    <row r="190" spans="1:4" x14ac:dyDescent="0.25">
      <c r="A190" s="64" t="s">
        <v>15</v>
      </c>
      <c r="B190" s="7">
        <f>SUM(B188)</f>
        <v>-5563887112.5021925</v>
      </c>
      <c r="C190" s="7">
        <f>SUM(C188)</f>
        <v>-5309501891.6192589</v>
      </c>
      <c r="D190" s="4"/>
    </row>
    <row r="191" spans="1:4" x14ac:dyDescent="0.25">
      <c r="A191" s="64"/>
      <c r="B191" s="10"/>
      <c r="C191" s="9"/>
    </row>
    <row r="192" spans="1:4" x14ac:dyDescent="0.25">
      <c r="A192" s="64" t="s">
        <v>14</v>
      </c>
      <c r="B192" s="10"/>
      <c r="C192" s="10"/>
    </row>
    <row r="193" spans="1:4" x14ac:dyDescent="0.25">
      <c r="A193" s="64" t="s">
        <v>13</v>
      </c>
      <c r="B193" s="11">
        <f>+'BS - Summary by Month'!P191</f>
        <v>0</v>
      </c>
      <c r="C193" s="11">
        <f>+'BS - Summary by Month'!Q191</f>
        <v>0</v>
      </c>
    </row>
    <row r="194" spans="1:4" x14ac:dyDescent="0.25">
      <c r="A194" s="64" t="s">
        <v>12</v>
      </c>
      <c r="B194" s="10">
        <f>SUM(B193)</f>
        <v>0</v>
      </c>
      <c r="C194" s="10">
        <f>SUM(C193)</f>
        <v>0</v>
      </c>
      <c r="D194" s="4"/>
    </row>
    <row r="195" spans="1:4" x14ac:dyDescent="0.25">
      <c r="A195" s="64"/>
      <c r="B195" s="10"/>
      <c r="C195" s="10"/>
    </row>
    <row r="196" spans="1:4" x14ac:dyDescent="0.25">
      <c r="A196" s="64" t="s">
        <v>11</v>
      </c>
      <c r="B196" s="10"/>
      <c r="C196" s="10"/>
    </row>
    <row r="197" spans="1:4" x14ac:dyDescent="0.25">
      <c r="A197" s="64" t="s">
        <v>10</v>
      </c>
      <c r="B197" s="11">
        <f>+'BS - Summary by Month'!P195</f>
        <v>0</v>
      </c>
      <c r="C197" s="11">
        <f>+'BS - Summary by Month'!Q195</f>
        <v>0</v>
      </c>
    </row>
    <row r="198" spans="1:4" x14ac:dyDescent="0.25">
      <c r="A198" s="64" t="s">
        <v>9</v>
      </c>
      <c r="B198" s="10">
        <f>SUM(B197)</f>
        <v>0</v>
      </c>
      <c r="C198" s="10">
        <f>SUM(C197)</f>
        <v>0</v>
      </c>
      <c r="D198" s="4"/>
    </row>
    <row r="199" spans="1:4" x14ac:dyDescent="0.25">
      <c r="A199" s="64"/>
      <c r="B199" s="10"/>
      <c r="C199" s="10"/>
    </row>
    <row r="200" spans="1:4" x14ac:dyDescent="0.25">
      <c r="A200" s="64" t="s">
        <v>8</v>
      </c>
      <c r="B200" s="10"/>
      <c r="C200" s="10"/>
    </row>
    <row r="201" spans="1:4" x14ac:dyDescent="0.25">
      <c r="A201" s="64" t="s">
        <v>7</v>
      </c>
      <c r="B201" s="7">
        <f>+'BS - Summary by Month'!P199</f>
        <v>0</v>
      </c>
      <c r="C201" s="7">
        <f>+'BS - Summary by Month'!Q199</f>
        <v>0</v>
      </c>
    </row>
    <row r="202" spans="1:4" x14ac:dyDescent="0.25">
      <c r="A202" s="64" t="s">
        <v>6</v>
      </c>
      <c r="B202" s="7">
        <f>+'BS - Summary by Month'!P200</f>
        <v>-6023860000</v>
      </c>
      <c r="C202" s="7">
        <f>+'BS - Summary by Month'!Q200</f>
        <v>-5657193333.333333</v>
      </c>
    </row>
    <row r="203" spans="1:4" x14ac:dyDescent="0.25">
      <c r="A203" s="64" t="s">
        <v>5</v>
      </c>
      <c r="B203" s="8">
        <f>+'BS - Summary by Month'!P201</f>
        <v>23752844.719999999</v>
      </c>
      <c r="C203" s="8">
        <f>+'BS - Summary by Month'!Q201</f>
        <v>21462333.776666667</v>
      </c>
    </row>
    <row r="204" spans="1:4" x14ac:dyDescent="0.25">
      <c r="A204" s="64" t="s">
        <v>4</v>
      </c>
      <c r="B204" s="7">
        <f>SUM(B201:B203)</f>
        <v>-6000107155.2799997</v>
      </c>
      <c r="C204" s="7">
        <f>SUM(C201:C203)</f>
        <v>-5635730999.5566664</v>
      </c>
      <c r="D204" s="4"/>
    </row>
    <row r="205" spans="1:4" x14ac:dyDescent="0.25">
      <c r="A205" s="64"/>
      <c r="B205" s="7"/>
      <c r="C205" s="12"/>
    </row>
    <row r="206" spans="1:4" x14ac:dyDescent="0.25">
      <c r="A206" s="64" t="s">
        <v>3</v>
      </c>
      <c r="B206" s="7">
        <f>SUM(B204)</f>
        <v>-6000107155.2799997</v>
      </c>
      <c r="C206" s="7">
        <f>SUM(C204)</f>
        <v>-5635730999.5566664</v>
      </c>
      <c r="D206" s="4"/>
    </row>
    <row r="207" spans="1:4" x14ac:dyDescent="0.25">
      <c r="A207" s="64"/>
      <c r="B207" s="7"/>
      <c r="C207" s="12"/>
    </row>
    <row r="208" spans="1:4" x14ac:dyDescent="0.25">
      <c r="A208" s="64" t="s">
        <v>2</v>
      </c>
      <c r="B208" s="7">
        <f>SUM(B206)</f>
        <v>-6000107155.2799997</v>
      </c>
      <c r="C208" s="7">
        <f>SUM(C206)</f>
        <v>-5635730999.5566664</v>
      </c>
      <c r="D208" s="4"/>
    </row>
    <row r="209" spans="1:4" x14ac:dyDescent="0.25">
      <c r="A209" s="64"/>
      <c r="B209" s="7"/>
      <c r="C209" s="12"/>
    </row>
    <row r="210" spans="1:4" x14ac:dyDescent="0.25">
      <c r="A210" s="64" t="s">
        <v>1</v>
      </c>
      <c r="B210" s="8">
        <f>SUM(B208,B190)</f>
        <v>-11563994267.782192</v>
      </c>
      <c r="C210" s="8">
        <f>SUM(C208,C190)</f>
        <v>-10945232891.175926</v>
      </c>
      <c r="D210" s="4"/>
    </row>
    <row r="211" spans="1:4" x14ac:dyDescent="0.25">
      <c r="A211" s="64"/>
      <c r="B211" s="7"/>
      <c r="C211" s="12"/>
    </row>
    <row r="212" spans="1:4" ht="15.75" thickBot="1" x14ac:dyDescent="0.3">
      <c r="A212" s="64" t="s">
        <v>0</v>
      </c>
      <c r="B212" s="13">
        <f>SUM(B210,B171,B156,B143)</f>
        <v>-16827646470.35603</v>
      </c>
      <c r="C212" s="13">
        <f>SUM(C210,C171,C156,C143)</f>
        <v>-15895717545.75942</v>
      </c>
      <c r="D212" s="4"/>
    </row>
    <row r="213" spans="1:4" ht="15.75" thickTop="1" x14ac:dyDescent="0.25">
      <c r="A213" s="61"/>
      <c r="B213" s="7">
        <f>+B212+B125</f>
        <v>0</v>
      </c>
      <c r="C213" s="14">
        <f>+C212+C125</f>
        <v>0</v>
      </c>
    </row>
    <row r="214" spans="1:4" x14ac:dyDescent="0.25">
      <c r="A214" s="61"/>
      <c r="B214" s="62"/>
    </row>
  </sheetData>
  <pageMargins left="0.7" right="0.7" top="0.5" bottom="0.75" header="0.3" footer="0.3"/>
  <pageSetup scale="94" fitToHeight="0" orientation="portrait" r:id="rId1"/>
  <headerFooter>
    <oddFooter>&amp;RRef 5.04/6.04 page &amp;P of &amp;N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7"/>
  <sheetViews>
    <sheetView zoomScale="80" zoomScaleNormal="80" zoomScaleSheetLayoutView="40" workbookViewId="0">
      <pane xSplit="1" ySplit="2" topLeftCell="B186" activePane="bottomRight" state="frozen"/>
      <selection pane="topRight" activeCell="B1" sqref="B1"/>
      <selection pane="bottomLeft" activeCell="A3" sqref="A3"/>
      <selection pane="bottomRight" activeCell="K209" sqref="K209"/>
    </sheetView>
  </sheetViews>
  <sheetFormatPr defaultColWidth="9.140625" defaultRowHeight="12.75" outlineLevelCol="1" x14ac:dyDescent="0.2"/>
  <cols>
    <col min="1" max="1" width="52.28515625" style="17" customWidth="1"/>
    <col min="2" max="2" width="12.5703125" style="18" hidden="1" customWidth="1" outlineLevel="1"/>
    <col min="3" max="3" width="53.7109375" style="5" hidden="1" customWidth="1" outlineLevel="1"/>
    <col min="4" max="4" width="17.7109375" style="5" bestFit="1" customWidth="1" collapsed="1"/>
    <col min="5" max="8" width="17.7109375" style="5" customWidth="1"/>
    <col min="9" max="9" width="17.7109375" style="5" bestFit="1" customWidth="1"/>
    <col min="10" max="11" width="17.7109375" style="5" customWidth="1"/>
    <col min="12" max="15" width="17.7109375" style="5" bestFit="1" customWidth="1"/>
    <col min="16" max="16" width="17.7109375" style="5" customWidth="1"/>
    <col min="17" max="17" width="17.7109375" style="5" bestFit="1" customWidth="1"/>
    <col min="18" max="18" width="14" style="19" bestFit="1" customWidth="1"/>
    <col min="19" max="19" width="14.5703125" style="19" bestFit="1" customWidth="1"/>
    <col min="20" max="16384" width="9.140625" style="19"/>
  </cols>
  <sheetData>
    <row r="1" spans="1:18" s="23" customFormat="1" x14ac:dyDescent="0.2">
      <c r="A1" s="20"/>
      <c r="B1" s="21"/>
      <c r="C1" s="22"/>
      <c r="D1" s="25">
        <v>12</v>
      </c>
      <c r="E1" s="25" t="s">
        <v>268</v>
      </c>
      <c r="F1" s="25" t="s">
        <v>269</v>
      </c>
      <c r="G1" s="25" t="s">
        <v>270</v>
      </c>
      <c r="H1" s="25" t="s">
        <v>271</v>
      </c>
      <c r="I1" s="25" t="s">
        <v>256</v>
      </c>
      <c r="J1" s="25" t="s">
        <v>259</v>
      </c>
      <c r="K1" s="25" t="s">
        <v>260</v>
      </c>
      <c r="L1" s="25" t="s">
        <v>261</v>
      </c>
      <c r="M1" s="25" t="s">
        <v>262</v>
      </c>
      <c r="N1" s="25" t="s">
        <v>263</v>
      </c>
      <c r="O1" s="25" t="s">
        <v>264</v>
      </c>
      <c r="P1" s="25" t="s">
        <v>266</v>
      </c>
      <c r="Q1" s="22" t="s">
        <v>171</v>
      </c>
    </row>
    <row r="2" spans="1:18" s="23" customFormat="1" ht="23.25" customHeight="1" x14ac:dyDescent="0.2">
      <c r="A2" s="24" t="s">
        <v>170</v>
      </c>
      <c r="B2" s="21"/>
      <c r="C2" s="22"/>
      <c r="D2" s="22" t="s">
        <v>273</v>
      </c>
      <c r="E2" s="55">
        <v>45292</v>
      </c>
      <c r="F2" s="55">
        <v>45323</v>
      </c>
      <c r="G2" s="55">
        <v>45352</v>
      </c>
      <c r="H2" s="55">
        <v>45383</v>
      </c>
      <c r="I2" s="55">
        <v>45413</v>
      </c>
      <c r="J2" s="55">
        <v>45444</v>
      </c>
      <c r="K2" s="55">
        <v>45474</v>
      </c>
      <c r="L2" s="55">
        <v>45505</v>
      </c>
      <c r="M2" s="55">
        <v>45536</v>
      </c>
      <c r="N2" s="55">
        <v>45566</v>
      </c>
      <c r="O2" s="55">
        <v>45597</v>
      </c>
      <c r="P2" s="55">
        <v>45627</v>
      </c>
      <c r="Q2" s="25" t="s">
        <v>274</v>
      </c>
      <c r="R2" s="22"/>
    </row>
    <row r="3" spans="1:18" s="23" customFormat="1" ht="23.25" customHeight="1" x14ac:dyDescent="0.2">
      <c r="A3" s="50"/>
      <c r="B3" s="21"/>
      <c r="C3" s="22"/>
      <c r="D3" s="22"/>
      <c r="E3" s="25"/>
      <c r="F3" s="25"/>
      <c r="G3" s="25"/>
      <c r="H3" s="25"/>
      <c r="I3" s="22"/>
      <c r="J3" s="22"/>
      <c r="K3" s="22"/>
      <c r="L3" s="22"/>
      <c r="M3" s="22"/>
      <c r="N3" s="22"/>
      <c r="O3" s="22"/>
      <c r="P3" s="22"/>
      <c r="Q3" s="25"/>
      <c r="R3" s="22"/>
    </row>
    <row r="4" spans="1:18" s="23" customFormat="1" ht="23.25" customHeight="1" x14ac:dyDescent="0.2">
      <c r="A4" s="50"/>
      <c r="B4" s="21"/>
      <c r="C4" s="22"/>
      <c r="D4" s="22"/>
      <c r="E4" s="25"/>
      <c r="F4" s="25"/>
      <c r="G4" s="25"/>
      <c r="H4" s="25"/>
      <c r="I4" s="22"/>
      <c r="J4" s="22"/>
      <c r="K4" s="22"/>
      <c r="L4" s="22"/>
      <c r="M4" s="22"/>
      <c r="N4" s="22"/>
      <c r="O4" s="22"/>
      <c r="P4" s="22"/>
      <c r="Q4" s="25"/>
      <c r="R4" s="22"/>
    </row>
    <row r="5" spans="1:18" s="23" customFormat="1" x14ac:dyDescent="0.2">
      <c r="A5" s="26"/>
      <c r="B5" s="21"/>
      <c r="C5" s="22"/>
      <c r="D5" s="22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2"/>
    </row>
    <row r="6" spans="1:18" s="30" customFormat="1" x14ac:dyDescent="0.2">
      <c r="A6" s="27" t="s">
        <v>169</v>
      </c>
      <c r="B6" s="28"/>
      <c r="C6" s="29"/>
      <c r="D6" s="29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9"/>
    </row>
    <row r="7" spans="1:18" s="30" customFormat="1" x14ac:dyDescent="0.2">
      <c r="A7" s="27" t="s">
        <v>168</v>
      </c>
      <c r="B7" s="28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8" s="30" customFormat="1" x14ac:dyDescent="0.2">
      <c r="A8" s="27" t="s">
        <v>167</v>
      </c>
      <c r="B8" s="28"/>
      <c r="C8" s="29"/>
      <c r="D8" s="29"/>
      <c r="E8" s="29"/>
      <c r="F8" s="42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8" s="30" customFormat="1" ht="15" x14ac:dyDescent="0.25">
      <c r="A9" s="27" t="s">
        <v>166</v>
      </c>
      <c r="B9" s="28"/>
      <c r="C9" s="29" t="str">
        <f t="shared" ref="C9:C14" si="0">LEFT(A9,3)&amp;"*1"</f>
        <v>101*1</v>
      </c>
      <c r="D9" s="31">
        <v>11102818744.279999</v>
      </c>
      <c r="E9" s="31">
        <v>11140256592.059999</v>
      </c>
      <c r="F9" s="31">
        <v>11220605701.120001</v>
      </c>
      <c r="G9" s="31">
        <v>11284627736.370001</v>
      </c>
      <c r="H9" s="31">
        <v>11395750723.709999</v>
      </c>
      <c r="I9" s="31">
        <v>11461975559.880001</v>
      </c>
      <c r="J9" s="31">
        <v>11706424031.779999</v>
      </c>
      <c r="K9" s="31">
        <v>11747942246.480001</v>
      </c>
      <c r="L9" s="31">
        <v>11786857413.440001</v>
      </c>
      <c r="M9" s="31">
        <v>11888980081.000002</v>
      </c>
      <c r="N9" s="31">
        <v>11916308175.179998</v>
      </c>
      <c r="O9" s="31">
        <v>11947675496.049999</v>
      </c>
      <c r="P9" s="31">
        <v>11987455936.190001</v>
      </c>
      <c r="Q9" s="31">
        <f t="shared" ref="Q9:Q15" si="1">(D9+P9+SUM(E9:O9)*2)/24</f>
        <v>11586878424.775415</v>
      </c>
    </row>
    <row r="10" spans="1:18" s="30" customFormat="1" ht="15" x14ac:dyDescent="0.25">
      <c r="A10" s="27" t="s">
        <v>165</v>
      </c>
      <c r="B10" s="28"/>
      <c r="C10" s="29" t="str">
        <f t="shared" si="0"/>
        <v>102*1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f t="shared" si="1"/>
        <v>0</v>
      </c>
    </row>
    <row r="11" spans="1:18" s="30" customFormat="1" ht="15" x14ac:dyDescent="0.25">
      <c r="A11" s="27" t="s">
        <v>164</v>
      </c>
      <c r="B11" s="28"/>
      <c r="C11" s="29" t="str">
        <f t="shared" si="0"/>
        <v>105*1</v>
      </c>
      <c r="D11" s="31">
        <v>49315000.979999997</v>
      </c>
      <c r="E11" s="31">
        <v>44773732.979999997</v>
      </c>
      <c r="F11" s="31">
        <v>49542064.380000003</v>
      </c>
      <c r="G11" s="31">
        <v>49542064.380000003</v>
      </c>
      <c r="H11" s="31">
        <v>49542064.380000003</v>
      </c>
      <c r="I11" s="31">
        <v>49542064.380000003</v>
      </c>
      <c r="J11" s="31">
        <v>49542064.380000003</v>
      </c>
      <c r="K11" s="31">
        <v>49542064.380000003</v>
      </c>
      <c r="L11" s="31">
        <v>49542064.380000003</v>
      </c>
      <c r="M11" s="31">
        <v>49562133.890000001</v>
      </c>
      <c r="N11" s="31">
        <v>49562133.890000001</v>
      </c>
      <c r="O11" s="31">
        <v>49562133.890000001</v>
      </c>
      <c r="P11" s="31">
        <v>49562133.890000001</v>
      </c>
      <c r="Q11" s="31">
        <f t="shared" si="1"/>
        <v>49141096.062083326</v>
      </c>
    </row>
    <row r="12" spans="1:18" s="30" customFormat="1" ht="15" x14ac:dyDescent="0.25">
      <c r="A12" s="27" t="s">
        <v>163</v>
      </c>
      <c r="B12" s="28"/>
      <c r="C12" s="29" t="str">
        <f t="shared" si="0"/>
        <v>106*1</v>
      </c>
      <c r="D12" s="31">
        <v>742689871.08000004</v>
      </c>
      <c r="E12" s="31">
        <v>722949415.01999998</v>
      </c>
      <c r="F12" s="31">
        <v>686337352.55999994</v>
      </c>
      <c r="G12" s="31">
        <v>660972623.64999998</v>
      </c>
      <c r="H12" s="31">
        <v>555852110.54999995</v>
      </c>
      <c r="I12" s="31">
        <v>522656275.85000002</v>
      </c>
      <c r="J12" s="31">
        <v>324393973.97000003</v>
      </c>
      <c r="K12" s="31">
        <v>310712792.81999999</v>
      </c>
      <c r="L12" s="31">
        <v>298307778.37</v>
      </c>
      <c r="M12" s="31">
        <v>286427413.75</v>
      </c>
      <c r="N12" s="31">
        <v>314797001.18000001</v>
      </c>
      <c r="O12" s="31">
        <v>320459801.08999997</v>
      </c>
      <c r="P12" s="31">
        <v>612685749.83000004</v>
      </c>
      <c r="Q12" s="31">
        <f t="shared" si="1"/>
        <v>473462862.43874997</v>
      </c>
    </row>
    <row r="13" spans="1:18" s="30" customFormat="1" ht="15" x14ac:dyDescent="0.25">
      <c r="A13" s="27" t="s">
        <v>162</v>
      </c>
      <c r="B13" s="28"/>
      <c r="C13" s="29" t="str">
        <f t="shared" si="0"/>
        <v>107*1</v>
      </c>
      <c r="D13" s="31">
        <v>1060266765.38</v>
      </c>
      <c r="E13" s="31">
        <v>1081803691.3799999</v>
      </c>
      <c r="F13" s="31">
        <v>1106749096.0199997</v>
      </c>
      <c r="G13" s="31">
        <v>1168075376.6700001</v>
      </c>
      <c r="H13" s="31">
        <v>1217220340.29</v>
      </c>
      <c r="I13" s="31">
        <v>1297984909.3399999</v>
      </c>
      <c r="J13" s="31">
        <v>1364111737.4499998</v>
      </c>
      <c r="K13" s="31">
        <v>1428077398.26</v>
      </c>
      <c r="L13" s="31">
        <v>1505422903.8599999</v>
      </c>
      <c r="M13" s="31">
        <v>1565052036.5</v>
      </c>
      <c r="N13" s="31">
        <v>1585568571.1299999</v>
      </c>
      <c r="O13" s="31">
        <v>1648944709.6100001</v>
      </c>
      <c r="P13" s="31">
        <v>1437153173.9423869</v>
      </c>
      <c r="Q13" s="31">
        <f t="shared" si="1"/>
        <v>1351476728.3475995</v>
      </c>
    </row>
    <row r="14" spans="1:18" s="30" customFormat="1" ht="15.75" thickBot="1" x14ac:dyDescent="0.3">
      <c r="A14" s="32" t="s">
        <v>161</v>
      </c>
      <c r="B14" s="28"/>
      <c r="C14" s="33" t="str">
        <f t="shared" si="0"/>
        <v>114*1</v>
      </c>
      <c r="D14" s="34">
        <v>282791674.87</v>
      </c>
      <c r="E14" s="34">
        <v>282791674.87</v>
      </c>
      <c r="F14" s="34">
        <v>282791674.87</v>
      </c>
      <c r="G14" s="34">
        <v>282791674.87</v>
      </c>
      <c r="H14" s="34">
        <v>282791674.87</v>
      </c>
      <c r="I14" s="34">
        <v>282791674.87</v>
      </c>
      <c r="J14" s="34">
        <v>282791674.87</v>
      </c>
      <c r="K14" s="34">
        <v>282791674.87</v>
      </c>
      <c r="L14" s="34">
        <v>282791674.87</v>
      </c>
      <c r="M14" s="34">
        <v>282791674.87</v>
      </c>
      <c r="N14" s="34">
        <v>282791674.87</v>
      </c>
      <c r="O14" s="34">
        <v>282791674.87</v>
      </c>
      <c r="P14" s="34">
        <v>282791674.87</v>
      </c>
      <c r="Q14" s="34">
        <f t="shared" si="1"/>
        <v>282791674.86999995</v>
      </c>
    </row>
    <row r="15" spans="1:18" s="30" customFormat="1" ht="20.25" customHeight="1" x14ac:dyDescent="0.25">
      <c r="A15" s="27" t="s">
        <v>160</v>
      </c>
      <c r="B15" s="28"/>
      <c r="C15" s="29"/>
      <c r="D15" s="35">
        <f t="shared" ref="D15:I15" si="2">SUM(D9:D14)</f>
        <v>13237882056.589998</v>
      </c>
      <c r="E15" s="35">
        <f t="shared" si="2"/>
        <v>13272575106.309999</v>
      </c>
      <c r="F15" s="35">
        <f t="shared" si="2"/>
        <v>13346025888.950001</v>
      </c>
      <c r="G15" s="35">
        <f t="shared" si="2"/>
        <v>13446009475.940001</v>
      </c>
      <c r="H15" s="35">
        <f t="shared" si="2"/>
        <v>13501156913.799997</v>
      </c>
      <c r="I15" s="35">
        <f t="shared" si="2"/>
        <v>13614950484.320002</v>
      </c>
      <c r="J15" s="35">
        <f t="shared" ref="J15:O15" si="3">SUM(J9:J14)</f>
        <v>13727263482.449999</v>
      </c>
      <c r="K15" s="35">
        <f t="shared" si="3"/>
        <v>13819066176.810001</v>
      </c>
      <c r="L15" s="35">
        <f t="shared" si="3"/>
        <v>13922921834.920002</v>
      </c>
      <c r="M15" s="35">
        <f t="shared" si="3"/>
        <v>14072813340.010002</v>
      </c>
      <c r="N15" s="35">
        <f t="shared" si="3"/>
        <v>14149027556.249998</v>
      </c>
      <c r="O15" s="35">
        <f t="shared" si="3"/>
        <v>14249433815.51</v>
      </c>
      <c r="P15" s="35">
        <f>SUM(P9:P14)</f>
        <v>14369648668.722387</v>
      </c>
      <c r="Q15" s="35">
        <f t="shared" si="1"/>
        <v>13743750786.493851</v>
      </c>
    </row>
    <row r="16" spans="1:18" s="30" customFormat="1" ht="15" x14ac:dyDescent="0.25">
      <c r="A16" s="36"/>
      <c r="B16" s="28"/>
      <c r="C16" s="29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30" customFormat="1" ht="15" x14ac:dyDescent="0.25">
      <c r="A17" s="27" t="s">
        <v>159</v>
      </c>
      <c r="B17" s="28"/>
      <c r="C17" s="29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s="30" customFormat="1" ht="15" x14ac:dyDescent="0.25">
      <c r="A18" s="27" t="s">
        <v>158</v>
      </c>
      <c r="B18" s="28"/>
      <c r="C18" s="29" t="str">
        <f>LEFT(A18,3)&amp;"*2"</f>
        <v>101*2</v>
      </c>
      <c r="D18" s="31">
        <v>5176955010.5200005</v>
      </c>
      <c r="E18" s="31">
        <v>5200710588.5500002</v>
      </c>
      <c r="F18" s="31">
        <v>5232963312.6700001</v>
      </c>
      <c r="G18" s="31">
        <v>5256200668.6700001</v>
      </c>
      <c r="H18" s="31">
        <v>5287208583.2200003</v>
      </c>
      <c r="I18" s="31">
        <v>5348086684.0100002</v>
      </c>
      <c r="J18" s="31">
        <v>5370535650.7400007</v>
      </c>
      <c r="K18" s="31">
        <v>5387870624.8399992</v>
      </c>
      <c r="L18" s="31">
        <v>5407314926.6199999</v>
      </c>
      <c r="M18" s="31">
        <v>5450812174.6999998</v>
      </c>
      <c r="N18" s="31">
        <v>5469772752.6099997</v>
      </c>
      <c r="O18" s="31">
        <v>5492611890.5900002</v>
      </c>
      <c r="P18" s="31">
        <v>5521515963.5299997</v>
      </c>
      <c r="Q18" s="31">
        <f t="shared" ref="Q18:Q24" si="4">(D18+P18+SUM(E18:O18)*2)/24</f>
        <v>5354443612.0204172</v>
      </c>
    </row>
    <row r="19" spans="1:17" s="30" customFormat="1" ht="15" x14ac:dyDescent="0.25">
      <c r="A19" s="27" t="s">
        <v>157</v>
      </c>
      <c r="B19" s="28"/>
      <c r="C19" s="29" t="str">
        <f>LEFT(A19,3)&amp;"*2"</f>
        <v>105*2</v>
      </c>
      <c r="D19" s="31">
        <v>10246463.619999999</v>
      </c>
      <c r="E19" s="31">
        <v>10246463.619999999</v>
      </c>
      <c r="F19" s="31">
        <v>10246463.619999999</v>
      </c>
      <c r="G19" s="31">
        <v>10246463.619999999</v>
      </c>
      <c r="H19" s="31">
        <v>10246463.619999999</v>
      </c>
      <c r="I19" s="31">
        <v>10246463.619999999</v>
      </c>
      <c r="J19" s="31">
        <v>10246463.619999999</v>
      </c>
      <c r="K19" s="31">
        <v>10246463.619999999</v>
      </c>
      <c r="L19" s="31">
        <v>10246463.619999999</v>
      </c>
      <c r="M19" s="31">
        <v>10246463.619999999</v>
      </c>
      <c r="N19" s="31">
        <v>10246463.619999999</v>
      </c>
      <c r="O19" s="31">
        <v>10246463.619999999</v>
      </c>
      <c r="P19" s="31">
        <v>10246463.619999999</v>
      </c>
      <c r="Q19" s="31">
        <f t="shared" si="4"/>
        <v>10246463.620000001</v>
      </c>
    </row>
    <row r="20" spans="1:17" s="30" customFormat="1" ht="15" x14ac:dyDescent="0.25">
      <c r="A20" s="27" t="s">
        <v>156</v>
      </c>
      <c r="B20" s="28"/>
      <c r="C20" s="29" t="str">
        <f>LEFT(A20,3)&amp;"*2"</f>
        <v>106*2</v>
      </c>
      <c r="D20" s="31">
        <v>184341111.86000001</v>
      </c>
      <c r="E20" s="31">
        <v>186499057.06999999</v>
      </c>
      <c r="F20" s="31">
        <v>180138732.30000001</v>
      </c>
      <c r="G20" s="31">
        <v>174393499.91999999</v>
      </c>
      <c r="H20" s="31">
        <v>170448734.52000001</v>
      </c>
      <c r="I20" s="31">
        <v>132013025.45</v>
      </c>
      <c r="J20" s="31">
        <v>126600546.44</v>
      </c>
      <c r="K20" s="31">
        <v>125580464.87</v>
      </c>
      <c r="L20" s="31">
        <v>123042162.40000001</v>
      </c>
      <c r="M20" s="31">
        <v>106683249.12</v>
      </c>
      <c r="N20" s="31">
        <v>108411796.91</v>
      </c>
      <c r="O20" s="31">
        <v>102944976.90000001</v>
      </c>
      <c r="P20" s="31">
        <v>103334585.70999999</v>
      </c>
      <c r="Q20" s="31">
        <f t="shared" si="4"/>
        <v>140049507.89041671</v>
      </c>
    </row>
    <row r="21" spans="1:17" s="30" customFormat="1" ht="15" x14ac:dyDescent="0.25">
      <c r="A21" s="27" t="s">
        <v>155</v>
      </c>
      <c r="B21" s="28"/>
      <c r="C21" s="29" t="str">
        <f>LEFT(A21,3)&amp;"*2"</f>
        <v>107*2</v>
      </c>
      <c r="D21" s="31">
        <v>100170208.69999999</v>
      </c>
      <c r="E21" s="31">
        <v>91140988.820000008</v>
      </c>
      <c r="F21" s="31">
        <v>85726954.159999996</v>
      </c>
      <c r="G21" s="31">
        <v>87411254.489999995</v>
      </c>
      <c r="H21" s="31">
        <v>79395845.949999988</v>
      </c>
      <c r="I21" s="31">
        <v>80623032.36999999</v>
      </c>
      <c r="J21" s="31">
        <v>80074607.019999996</v>
      </c>
      <c r="K21" s="31">
        <v>83456732.180000007</v>
      </c>
      <c r="L21" s="31">
        <v>88699405.800000012</v>
      </c>
      <c r="M21" s="31">
        <v>83007852.810000002</v>
      </c>
      <c r="N21" s="31">
        <v>86203866.730000004</v>
      </c>
      <c r="O21" s="31">
        <v>85708742.109999999</v>
      </c>
      <c r="P21" s="31">
        <v>82758984.796540126</v>
      </c>
      <c r="Q21" s="31">
        <f t="shared" si="4"/>
        <v>85242823.265689164</v>
      </c>
    </row>
    <row r="22" spans="1:17" s="30" customFormat="1" ht="15" x14ac:dyDescent="0.25">
      <c r="A22" s="27" t="s">
        <v>174</v>
      </c>
      <c r="B22" s="28"/>
      <c r="C22" s="29" t="str">
        <f>LEFT(A22,3)&amp;MID(A22,5,1)&amp;"*2"</f>
        <v>1171*2</v>
      </c>
      <c r="D22" s="31">
        <v>8783942.6300000008</v>
      </c>
      <c r="E22" s="31">
        <v>8783942.6300000008</v>
      </c>
      <c r="F22" s="31">
        <v>8783942.6300000008</v>
      </c>
      <c r="G22" s="31">
        <v>8783942.6300000008</v>
      </c>
      <c r="H22" s="31">
        <v>8783942.6300000008</v>
      </c>
      <c r="I22" s="31">
        <v>8783942.6300000008</v>
      </c>
      <c r="J22" s="31">
        <v>8783942.6300000008</v>
      </c>
      <c r="K22" s="31">
        <v>8783942.6300000008</v>
      </c>
      <c r="L22" s="31">
        <v>8783942.6300000008</v>
      </c>
      <c r="M22" s="31">
        <v>8783942.6300000008</v>
      </c>
      <c r="N22" s="31">
        <v>8783942.6300000008</v>
      </c>
      <c r="O22" s="31">
        <v>8783942.6300000008</v>
      </c>
      <c r="P22" s="31">
        <v>8783942.6300000008</v>
      </c>
      <c r="Q22" s="31">
        <f t="shared" si="4"/>
        <v>8783942.629999999</v>
      </c>
    </row>
    <row r="23" spans="1:17" s="30" customFormat="1" ht="15.75" thickBot="1" x14ac:dyDescent="0.3">
      <c r="A23" s="32" t="s">
        <v>154</v>
      </c>
      <c r="B23" s="28"/>
      <c r="C23" s="33" t="str">
        <f>LEFT(A23,3)&amp;MID(A23,5,1)&amp;"*2"</f>
        <v>1173*2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f t="shared" si="4"/>
        <v>0</v>
      </c>
    </row>
    <row r="24" spans="1:17" s="30" customFormat="1" ht="15" x14ac:dyDescent="0.25">
      <c r="A24" s="27" t="s">
        <v>153</v>
      </c>
      <c r="B24" s="28"/>
      <c r="C24" s="29"/>
      <c r="D24" s="35">
        <f t="shared" ref="D24:P24" si="5">SUM(D18:D23)</f>
        <v>5480496737.3299999</v>
      </c>
      <c r="E24" s="35">
        <f t="shared" si="5"/>
        <v>5497381040.6899996</v>
      </c>
      <c r="F24" s="35">
        <f t="shared" si="5"/>
        <v>5517859405.3800001</v>
      </c>
      <c r="G24" s="35">
        <f t="shared" si="5"/>
        <v>5537035829.3299999</v>
      </c>
      <c r="H24" s="35">
        <f t="shared" si="5"/>
        <v>5556083569.9400005</v>
      </c>
      <c r="I24" s="35">
        <f t="shared" si="5"/>
        <v>5579753148.0799999</v>
      </c>
      <c r="J24" s="35">
        <f t="shared" si="5"/>
        <v>5596241210.4500008</v>
      </c>
      <c r="K24" s="35">
        <f t="shared" si="5"/>
        <v>5615938228.1399994</v>
      </c>
      <c r="L24" s="35">
        <f t="shared" si="5"/>
        <v>5638086901.0699997</v>
      </c>
      <c r="M24" s="35">
        <f t="shared" si="5"/>
        <v>5659533682.8800001</v>
      </c>
      <c r="N24" s="35">
        <f t="shared" si="5"/>
        <v>5683418822.499999</v>
      </c>
      <c r="O24" s="35">
        <f t="shared" si="5"/>
        <v>5700296015.8499994</v>
      </c>
      <c r="P24" s="35">
        <f t="shared" si="5"/>
        <v>5726639940.28654</v>
      </c>
      <c r="Q24" s="35">
        <f t="shared" si="4"/>
        <v>5598766349.4265213</v>
      </c>
    </row>
    <row r="25" spans="1:17" s="30" customFormat="1" ht="15" x14ac:dyDescent="0.25">
      <c r="A25" s="36"/>
      <c r="B25" s="28"/>
      <c r="C25" s="29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0" customFormat="1" ht="15" x14ac:dyDescent="0.25">
      <c r="A26" s="27" t="s">
        <v>152</v>
      </c>
      <c r="B26" s="28"/>
      <c r="C26" s="29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1:17" s="30" customFormat="1" ht="15" x14ac:dyDescent="0.25">
      <c r="A27" s="27" t="s">
        <v>151</v>
      </c>
      <c r="B27" s="28"/>
      <c r="C27" s="29" t="str">
        <f>LEFT(A27,3)&amp;"0*3"</f>
        <v>1010*3</v>
      </c>
      <c r="D27" s="31">
        <v>867761957.15999997</v>
      </c>
      <c r="E27" s="31">
        <v>860883993.64999998</v>
      </c>
      <c r="F27" s="31">
        <v>856943032.36000001</v>
      </c>
      <c r="G27" s="31">
        <v>860062545.69000006</v>
      </c>
      <c r="H27" s="31">
        <v>858731654.38999999</v>
      </c>
      <c r="I27" s="31">
        <v>933435656.55999994</v>
      </c>
      <c r="J27" s="31">
        <v>936188541.10000002</v>
      </c>
      <c r="K27" s="31">
        <v>946636386.24000001</v>
      </c>
      <c r="L27" s="31">
        <v>942528202.48000002</v>
      </c>
      <c r="M27" s="31">
        <v>948810179.46000004</v>
      </c>
      <c r="N27" s="31">
        <v>955637700.05999994</v>
      </c>
      <c r="O27" s="31">
        <v>954702081.88</v>
      </c>
      <c r="P27" s="31">
        <v>981822434.26999998</v>
      </c>
      <c r="Q27" s="31">
        <f t="shared" ref="Q27:Q32" si="6">(D27+P27+SUM(E27:O27)*2)/24</f>
        <v>914946014.1320833</v>
      </c>
    </row>
    <row r="28" spans="1:17" s="30" customFormat="1" ht="15" x14ac:dyDescent="0.25">
      <c r="A28" s="27" t="s">
        <v>150</v>
      </c>
      <c r="B28" s="28"/>
      <c r="C28" s="29" t="str">
        <f>LEFT(A28,3)&amp;MID(A28,5,1)&amp;"*3"</f>
        <v>1011*3</v>
      </c>
      <c r="D28" s="31">
        <v>55755935.229999997</v>
      </c>
      <c r="E28" s="31">
        <v>55429950.960000001</v>
      </c>
      <c r="F28" s="31">
        <v>55165343.780000001</v>
      </c>
      <c r="G28" s="31">
        <v>54900736.600000001</v>
      </c>
      <c r="H28" s="31">
        <v>54721408.380000003</v>
      </c>
      <c r="I28" s="31">
        <v>55656608.060000002</v>
      </c>
      <c r="J28" s="31">
        <v>55361935.270000003</v>
      </c>
      <c r="K28" s="31">
        <v>55067262.479999997</v>
      </c>
      <c r="L28" s="31">
        <v>54772589.689999998</v>
      </c>
      <c r="M28" s="31">
        <v>54477916.899999999</v>
      </c>
      <c r="N28" s="31">
        <v>54183244.109999999</v>
      </c>
      <c r="O28" s="31">
        <v>53888571.32</v>
      </c>
      <c r="P28" s="31">
        <v>53593898.530000001</v>
      </c>
      <c r="Q28" s="31">
        <f t="shared" si="6"/>
        <v>54858373.702499993</v>
      </c>
    </row>
    <row r="29" spans="1:17" s="30" customFormat="1" ht="15" x14ac:dyDescent="0.25">
      <c r="A29" s="27" t="s">
        <v>149</v>
      </c>
      <c r="B29" s="28"/>
      <c r="C29" s="29" t="str">
        <f>LEFT(A29,3)&amp;"*3"</f>
        <v>105*3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100.88</v>
      </c>
      <c r="M29" s="31">
        <v>100.88</v>
      </c>
      <c r="N29" s="31">
        <v>100.88</v>
      </c>
      <c r="O29" s="31">
        <v>0</v>
      </c>
      <c r="P29" s="31">
        <v>0</v>
      </c>
      <c r="Q29" s="31">
        <f t="shared" si="6"/>
        <v>25.22</v>
      </c>
    </row>
    <row r="30" spans="1:17" s="30" customFormat="1" ht="15" x14ac:dyDescent="0.25">
      <c r="A30" s="27" t="s">
        <v>148</v>
      </c>
      <c r="B30" s="28"/>
      <c r="C30" s="29" t="str">
        <f>LEFT(A30,3)&amp;"*3"</f>
        <v>106*3</v>
      </c>
      <c r="D30" s="31">
        <v>104973058.34999999</v>
      </c>
      <c r="E30" s="31">
        <v>105683822.15000001</v>
      </c>
      <c r="F30" s="31">
        <v>104301695.58</v>
      </c>
      <c r="G30" s="31">
        <v>103288865.44</v>
      </c>
      <c r="H30" s="31">
        <v>102800661.86</v>
      </c>
      <c r="I30" s="31">
        <v>37727397.170000002</v>
      </c>
      <c r="J30" s="31">
        <v>37170054.460000001</v>
      </c>
      <c r="K30" s="31">
        <v>23632673.75</v>
      </c>
      <c r="L30" s="31">
        <v>23625202.690000001</v>
      </c>
      <c r="M30" s="31">
        <v>17187029.890000001</v>
      </c>
      <c r="N30" s="31">
        <v>13804073.51</v>
      </c>
      <c r="O30" s="31">
        <v>13627030.25</v>
      </c>
      <c r="P30" s="31">
        <v>17164803.07</v>
      </c>
      <c r="Q30" s="31">
        <f t="shared" si="6"/>
        <v>53659786.455000006</v>
      </c>
    </row>
    <row r="31" spans="1:17" s="30" customFormat="1" ht="15.75" thickBot="1" x14ac:dyDescent="0.3">
      <c r="A31" s="32" t="s">
        <v>147</v>
      </c>
      <c r="B31" s="28"/>
      <c r="C31" s="33" t="str">
        <f>LEFT(A31,3)&amp;"*3"</f>
        <v>107*3</v>
      </c>
      <c r="D31" s="34">
        <v>-4172237.2099999986</v>
      </c>
      <c r="E31" s="34">
        <v>3195708.9000000022</v>
      </c>
      <c r="F31" s="34">
        <v>15865423.320000004</v>
      </c>
      <c r="G31" s="34">
        <v>21470133.720000003</v>
      </c>
      <c r="H31" s="34">
        <v>30437549.329999998</v>
      </c>
      <c r="I31" s="34">
        <v>27403944.990000002</v>
      </c>
      <c r="J31" s="34">
        <v>34102339.120000005</v>
      </c>
      <c r="K31" s="34">
        <v>47227410.600000001</v>
      </c>
      <c r="L31" s="34">
        <v>59470015.149999999</v>
      </c>
      <c r="M31" s="34">
        <v>69262886.079999998</v>
      </c>
      <c r="N31" s="34">
        <v>73729709</v>
      </c>
      <c r="O31" s="34">
        <v>80699258.810000002</v>
      </c>
      <c r="P31" s="34">
        <v>57783067.357102849</v>
      </c>
      <c r="Q31" s="34">
        <f t="shared" si="6"/>
        <v>40805816.174462624</v>
      </c>
    </row>
    <row r="32" spans="1:17" s="30" customFormat="1" ht="15" x14ac:dyDescent="0.25">
      <c r="A32" s="27" t="s">
        <v>146</v>
      </c>
      <c r="B32" s="28"/>
      <c r="C32" s="29"/>
      <c r="D32" s="35">
        <f t="shared" ref="D32:I32" si="7">SUM(D27:D31)</f>
        <v>1024318713.53</v>
      </c>
      <c r="E32" s="35">
        <f t="shared" si="7"/>
        <v>1025193475.66</v>
      </c>
      <c r="F32" s="35">
        <f t="shared" si="7"/>
        <v>1032275495.0400001</v>
      </c>
      <c r="G32" s="35">
        <f t="shared" si="7"/>
        <v>1039722281.45</v>
      </c>
      <c r="H32" s="35">
        <f t="shared" si="7"/>
        <v>1046691273.96</v>
      </c>
      <c r="I32" s="35">
        <f t="shared" si="7"/>
        <v>1054223606.7799999</v>
      </c>
      <c r="J32" s="35">
        <f t="shared" ref="J32:O32" si="8">SUM(J27:J31)</f>
        <v>1062822869.95</v>
      </c>
      <c r="K32" s="35">
        <f t="shared" si="8"/>
        <v>1072563733.0700001</v>
      </c>
      <c r="L32" s="35">
        <f t="shared" si="8"/>
        <v>1080396110.8900001</v>
      </c>
      <c r="M32" s="35">
        <f t="shared" si="8"/>
        <v>1089738113.21</v>
      </c>
      <c r="N32" s="35">
        <f t="shared" si="8"/>
        <v>1097354827.5599999</v>
      </c>
      <c r="O32" s="35">
        <f t="shared" si="8"/>
        <v>1102916942.26</v>
      </c>
      <c r="P32" s="35">
        <f>SUM(P27:P31)</f>
        <v>1110364203.2271028</v>
      </c>
      <c r="Q32" s="35">
        <f t="shared" si="6"/>
        <v>1064270015.6840459</v>
      </c>
    </row>
    <row r="33" spans="1:17" s="30" customFormat="1" ht="15" x14ac:dyDescent="0.25">
      <c r="A33" s="36"/>
      <c r="B33" s="28"/>
      <c r="C33" s="29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s="30" customFormat="1" ht="15" x14ac:dyDescent="0.25">
      <c r="A34" s="27" t="s">
        <v>145</v>
      </c>
      <c r="B34" s="28"/>
      <c r="C34" s="29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s="30" customFormat="1" ht="15" x14ac:dyDescent="0.25">
      <c r="A35" s="27" t="s">
        <v>144</v>
      </c>
      <c r="B35" s="28"/>
      <c r="C35" s="29" t="str">
        <f>LEFT(A35,3)&amp;"*"</f>
        <v>108*</v>
      </c>
      <c r="D35" s="31">
        <v>-7254066951.5600004</v>
      </c>
      <c r="E35" s="31">
        <v>-7288922139.3899994</v>
      </c>
      <c r="F35" s="31">
        <v>-7328233415.0099993</v>
      </c>
      <c r="G35" s="31">
        <v>-7368708081.6699991</v>
      </c>
      <c r="H35" s="31">
        <v>-7392535115.0999975</v>
      </c>
      <c r="I35" s="31">
        <v>-7432740673.4599991</v>
      </c>
      <c r="J35" s="31">
        <v>-7461768081.9199991</v>
      </c>
      <c r="K35" s="31">
        <v>-7497994789.8000002</v>
      </c>
      <c r="L35" s="31">
        <v>-7535327611.96</v>
      </c>
      <c r="M35" s="31">
        <v>-7578248676.3800001</v>
      </c>
      <c r="N35" s="31">
        <v>-7617215014.289999</v>
      </c>
      <c r="O35" s="31">
        <v>-7658580563.6899986</v>
      </c>
      <c r="P35" s="31">
        <v>-7675940546.3400002</v>
      </c>
      <c r="Q35" s="31">
        <f>(D35+P35+SUM(E35:O35)*2)/24</f>
        <v>-7468773159.3016653</v>
      </c>
    </row>
    <row r="36" spans="1:17" s="30" customFormat="1" ht="15" x14ac:dyDescent="0.25">
      <c r="A36" s="27" t="s">
        <v>143</v>
      </c>
      <c r="B36" s="28"/>
      <c r="C36" s="29" t="str">
        <f>LEFT(A36,3)&amp;"*"</f>
        <v>111*</v>
      </c>
      <c r="D36" s="31">
        <v>-332837376.73000002</v>
      </c>
      <c r="E36" s="31">
        <v>-332156436.60000002</v>
      </c>
      <c r="F36" s="31">
        <v>-335830926.51999998</v>
      </c>
      <c r="G36" s="31">
        <v>-342991505.99000001</v>
      </c>
      <c r="H36" s="31">
        <v>-348067505.02999997</v>
      </c>
      <c r="I36" s="31">
        <v>-355840232.76999998</v>
      </c>
      <c r="J36" s="31">
        <v>-363704107.04999995</v>
      </c>
      <c r="K36" s="31">
        <v>-367902489.88</v>
      </c>
      <c r="L36" s="31">
        <v>-372746580.89999998</v>
      </c>
      <c r="M36" s="31">
        <v>-380627256.44999999</v>
      </c>
      <c r="N36" s="31">
        <v>-389489920.08999997</v>
      </c>
      <c r="O36" s="31">
        <v>-390564223.38999999</v>
      </c>
      <c r="P36" s="31">
        <v>-384211652.73000002</v>
      </c>
      <c r="Q36" s="31">
        <f>(D36+P36+SUM(E36:O36)*2)/24</f>
        <v>-361537141.61666662</v>
      </c>
    </row>
    <row r="37" spans="1:17" s="30" customFormat="1" ht="15.75" thickBot="1" x14ac:dyDescent="0.3">
      <c r="A37" s="32" t="s">
        <v>142</v>
      </c>
      <c r="B37" s="28"/>
      <c r="C37" s="33" t="str">
        <f>LEFT(A37,3)&amp;"*"</f>
        <v>115*</v>
      </c>
      <c r="D37" s="34">
        <v>-177057825.65000004</v>
      </c>
      <c r="E37" s="34">
        <v>-177537950.08000001</v>
      </c>
      <c r="F37" s="34">
        <v>-178018074.51000002</v>
      </c>
      <c r="G37" s="34">
        <v>-178498198.94</v>
      </c>
      <c r="H37" s="34">
        <v>-178978323.37</v>
      </c>
      <c r="I37" s="34">
        <v>-179458447.80000001</v>
      </c>
      <c r="J37" s="34">
        <v>-179938572.23000002</v>
      </c>
      <c r="K37" s="34">
        <v>-180418696.66000003</v>
      </c>
      <c r="L37" s="34">
        <v>-180898821.09</v>
      </c>
      <c r="M37" s="34">
        <v>-181378945.52000001</v>
      </c>
      <c r="N37" s="34">
        <v>-181859069.95000002</v>
      </c>
      <c r="O37" s="34">
        <v>-182339194.38000003</v>
      </c>
      <c r="P37" s="34">
        <v>-182819318.81000003</v>
      </c>
      <c r="Q37" s="34">
        <f>(D37+P37+SUM(E37:O37)*2)/24</f>
        <v>-179938572.23000002</v>
      </c>
    </row>
    <row r="38" spans="1:17" s="30" customFormat="1" ht="15" x14ac:dyDescent="0.25">
      <c r="A38" s="27" t="s">
        <v>141</v>
      </c>
      <c r="B38" s="28"/>
      <c r="C38" s="29"/>
      <c r="D38" s="35">
        <f t="shared" ref="D38:I38" si="9">SUM(D35:D37)</f>
        <v>-7763962153.9400005</v>
      </c>
      <c r="E38" s="35">
        <f t="shared" si="9"/>
        <v>-7798616526.0699997</v>
      </c>
      <c r="F38" s="35">
        <f t="shared" si="9"/>
        <v>-7842082416.039999</v>
      </c>
      <c r="G38" s="35">
        <f t="shared" si="9"/>
        <v>-7890197786.5999985</v>
      </c>
      <c r="H38" s="35">
        <f t="shared" si="9"/>
        <v>-7919580943.4999971</v>
      </c>
      <c r="I38" s="35">
        <f t="shared" si="9"/>
        <v>-7968039354.0299997</v>
      </c>
      <c r="J38" s="35">
        <f t="shared" ref="J38:O38" si="10">SUM(J35:J37)</f>
        <v>-8005410761.1999989</v>
      </c>
      <c r="K38" s="35">
        <f t="shared" si="10"/>
        <v>-8046315976.3400002</v>
      </c>
      <c r="L38" s="35">
        <f t="shared" si="10"/>
        <v>-8088973013.9499998</v>
      </c>
      <c r="M38" s="35">
        <f t="shared" si="10"/>
        <v>-8140254878.3500004</v>
      </c>
      <c r="N38" s="35">
        <f t="shared" si="10"/>
        <v>-8188564004.329999</v>
      </c>
      <c r="O38" s="35">
        <f t="shared" si="10"/>
        <v>-8231483981.4599991</v>
      </c>
      <c r="P38" s="35">
        <f>SUM(P35:P37)</f>
        <v>-8242971517.8800001</v>
      </c>
      <c r="Q38" s="35">
        <f>(D38+P38+SUM(E38:O38)*2)/24</f>
        <v>-8010248873.1483335</v>
      </c>
    </row>
    <row r="39" spans="1:17" s="30" customFormat="1" ht="15" x14ac:dyDescent="0.25">
      <c r="A39" s="36"/>
      <c r="B39" s="28"/>
      <c r="C39" s="29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s="30" customFormat="1" ht="15" x14ac:dyDescent="0.25">
      <c r="A40" s="27" t="s">
        <v>140</v>
      </c>
      <c r="B40" s="28"/>
      <c r="C40" s="29"/>
      <c r="D40" s="37">
        <f t="shared" ref="D40:P40" si="11">SUM(D38,D32,D24,D15)</f>
        <v>11978735353.509998</v>
      </c>
      <c r="E40" s="37">
        <f t="shared" si="11"/>
        <v>11996533096.59</v>
      </c>
      <c r="F40" s="37">
        <f t="shared" si="11"/>
        <v>12054078373.330002</v>
      </c>
      <c r="G40" s="37">
        <f t="shared" si="11"/>
        <v>12132569800.120003</v>
      </c>
      <c r="H40" s="37">
        <f t="shared" si="11"/>
        <v>12184350814.200001</v>
      </c>
      <c r="I40" s="37">
        <f t="shared" si="11"/>
        <v>12280887885.150002</v>
      </c>
      <c r="J40" s="37">
        <f t="shared" si="11"/>
        <v>12380916801.650002</v>
      </c>
      <c r="K40" s="37">
        <f t="shared" si="11"/>
        <v>12461252161.68</v>
      </c>
      <c r="L40" s="37">
        <f t="shared" si="11"/>
        <v>12552431832.930002</v>
      </c>
      <c r="M40" s="37">
        <f t="shared" si="11"/>
        <v>12681830257.750002</v>
      </c>
      <c r="N40" s="37">
        <f t="shared" si="11"/>
        <v>12741237201.98</v>
      </c>
      <c r="O40" s="37">
        <f t="shared" si="11"/>
        <v>12821162792.16</v>
      </c>
      <c r="P40" s="37">
        <f t="shared" si="11"/>
        <v>12963681294.35603</v>
      </c>
      <c r="Q40" s="37">
        <f>(D40+P40+SUM(E40:O40)*2)/24</f>
        <v>12396538278.456085</v>
      </c>
    </row>
    <row r="41" spans="1:17" s="30" customFormat="1" ht="15" x14ac:dyDescent="0.25">
      <c r="A41" s="36"/>
      <c r="B41" s="28"/>
      <c r="C41" s="29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1:17" s="30" customFormat="1" ht="15" x14ac:dyDescent="0.25">
      <c r="A42" s="27" t="s">
        <v>139</v>
      </c>
      <c r="B42" s="28"/>
      <c r="C42" s="29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</row>
    <row r="43" spans="1:17" s="30" customFormat="1" ht="15" x14ac:dyDescent="0.25">
      <c r="A43" s="27" t="s">
        <v>138</v>
      </c>
      <c r="B43" s="28"/>
      <c r="C43" s="29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</row>
    <row r="44" spans="1:17" s="30" customFormat="1" ht="15" x14ac:dyDescent="0.25">
      <c r="A44" s="27" t="s">
        <v>137</v>
      </c>
      <c r="B44" s="28"/>
      <c r="C44" s="46" t="s">
        <v>175</v>
      </c>
      <c r="D44" s="31">
        <v>3644360</v>
      </c>
      <c r="E44" s="31">
        <v>3644086.63</v>
      </c>
      <c r="F44" s="31">
        <v>3611176.12</v>
      </c>
      <c r="G44" s="31">
        <v>3596577.49</v>
      </c>
      <c r="H44" s="31">
        <v>3610713.55</v>
      </c>
      <c r="I44" s="31">
        <v>3611392.22</v>
      </c>
      <c r="J44" s="31">
        <v>3614270.7</v>
      </c>
      <c r="K44" s="31">
        <v>3610171.94</v>
      </c>
      <c r="L44" s="31">
        <v>3606199.79</v>
      </c>
      <c r="M44" s="31">
        <v>3606348.64</v>
      </c>
      <c r="N44" s="31">
        <v>3606348.64</v>
      </c>
      <c r="O44" s="31">
        <v>3597535.99</v>
      </c>
      <c r="P44" s="31">
        <v>3595321.61</v>
      </c>
      <c r="Q44" s="31">
        <f>(D44+P44+SUM(E44:O44)*2)/24</f>
        <v>3611221.8762500002</v>
      </c>
    </row>
    <row r="45" spans="1:17" s="30" customFormat="1" ht="15" x14ac:dyDescent="0.25">
      <c r="A45" s="27" t="s">
        <v>136</v>
      </c>
      <c r="B45" s="28"/>
      <c r="C45" s="46" t="s">
        <v>176</v>
      </c>
      <c r="D45" s="31">
        <v>-24655.599999999999</v>
      </c>
      <c r="E45" s="31">
        <v>-24655.599999999999</v>
      </c>
      <c r="F45" s="31">
        <v>-24655.62</v>
      </c>
      <c r="G45" s="31">
        <v>-24655.62</v>
      </c>
      <c r="H45" s="31">
        <v>-24655.64</v>
      </c>
      <c r="I45" s="31">
        <v>-24655.64</v>
      </c>
      <c r="J45" s="31">
        <v>-24655.79</v>
      </c>
      <c r="K45" s="31">
        <v>-24655.79</v>
      </c>
      <c r="L45" s="31">
        <v>-24655.79</v>
      </c>
      <c r="M45" s="31">
        <v>-24655.79</v>
      </c>
      <c r="N45" s="31">
        <v>-24655.79</v>
      </c>
      <c r="O45" s="31">
        <v>-24655.79</v>
      </c>
      <c r="P45" s="31">
        <v>-24655.79</v>
      </c>
      <c r="Q45" s="31">
        <f>(D45+P45+SUM(E45:O45)*2)/24</f>
        <v>-24655.712916666671</v>
      </c>
    </row>
    <row r="46" spans="1:17" s="30" customFormat="1" ht="15" x14ac:dyDescent="0.25">
      <c r="A46" s="27" t="s">
        <v>135</v>
      </c>
      <c r="B46" s="28"/>
      <c r="C46" s="46" t="s">
        <v>177</v>
      </c>
      <c r="D46" s="31">
        <v>38792841.780000001</v>
      </c>
      <c r="E46" s="31">
        <v>38792841.780000001</v>
      </c>
      <c r="F46" s="31">
        <v>38792841.780000001</v>
      </c>
      <c r="G46" s="31">
        <v>38776201.119999997</v>
      </c>
      <c r="H46" s="31">
        <v>38776201.119999997</v>
      </c>
      <c r="I46" s="31">
        <v>38776201.119999997</v>
      </c>
      <c r="J46" s="31">
        <v>38603732.200000003</v>
      </c>
      <c r="K46" s="31">
        <v>38603732.200000003</v>
      </c>
      <c r="L46" s="31">
        <v>38603732.200000003</v>
      </c>
      <c r="M46" s="31">
        <v>38601768.460000001</v>
      </c>
      <c r="N46" s="31">
        <v>38601768.460000001</v>
      </c>
      <c r="O46" s="31">
        <v>38601768.460000001</v>
      </c>
      <c r="P46" s="31">
        <v>38480568.740000002</v>
      </c>
      <c r="Q46" s="31">
        <f>(D46+P46+SUM(E46:O46)*2)/24</f>
        <v>38680624.513333328</v>
      </c>
    </row>
    <row r="47" spans="1:17" s="30" customFormat="1" ht="15.75" thickBot="1" x14ac:dyDescent="0.3">
      <c r="A47" s="32" t="s">
        <v>134</v>
      </c>
      <c r="B47" s="28"/>
      <c r="C47" s="46" t="s">
        <v>178</v>
      </c>
      <c r="D47" s="38">
        <v>44639935.549999997</v>
      </c>
      <c r="E47" s="38">
        <v>44639338.729999997</v>
      </c>
      <c r="F47" s="38">
        <v>44638090.259999998</v>
      </c>
      <c r="G47" s="34">
        <v>44511118.600000001</v>
      </c>
      <c r="H47" s="34">
        <v>44509850.189999998</v>
      </c>
      <c r="I47" s="34">
        <v>44509850.189999998</v>
      </c>
      <c r="J47" s="38">
        <v>45468629.350000001</v>
      </c>
      <c r="K47" s="38">
        <v>45481050.609999999</v>
      </c>
      <c r="L47" s="38">
        <v>45481050.609999999</v>
      </c>
      <c r="M47" s="34">
        <v>45063543.119999997</v>
      </c>
      <c r="N47" s="34">
        <v>45063543.119999997</v>
      </c>
      <c r="O47" s="34">
        <v>45063543.119999997</v>
      </c>
      <c r="P47" s="38">
        <v>45350476.960000001</v>
      </c>
      <c r="Q47" s="34">
        <f>(D47+P47+SUM(E47:O47)*2)/24</f>
        <v>44952067.846249998</v>
      </c>
    </row>
    <row r="48" spans="1:17" s="30" customFormat="1" ht="15" x14ac:dyDescent="0.25">
      <c r="A48" s="27" t="s">
        <v>133</v>
      </c>
      <c r="B48" s="28"/>
      <c r="C48" s="29"/>
      <c r="D48" s="35">
        <f t="shared" ref="D48:I48" si="12">SUM(D44:D47)</f>
        <v>87052481.729999989</v>
      </c>
      <c r="E48" s="35">
        <f t="shared" si="12"/>
        <v>87051611.539999992</v>
      </c>
      <c r="F48" s="35">
        <f t="shared" si="12"/>
        <v>87017452.539999992</v>
      </c>
      <c r="G48" s="35">
        <f t="shared" si="12"/>
        <v>86859241.590000004</v>
      </c>
      <c r="H48" s="35">
        <f t="shared" si="12"/>
        <v>86872109.219999999</v>
      </c>
      <c r="I48" s="35">
        <f t="shared" si="12"/>
        <v>86872787.889999986</v>
      </c>
      <c r="J48" s="35">
        <f t="shared" ref="J48:O48" si="13">SUM(J44:J47)</f>
        <v>87661976.460000008</v>
      </c>
      <c r="K48" s="35">
        <f t="shared" si="13"/>
        <v>87670298.960000008</v>
      </c>
      <c r="L48" s="35">
        <f t="shared" si="13"/>
        <v>87666326.810000002</v>
      </c>
      <c r="M48" s="35">
        <f t="shared" si="13"/>
        <v>87247004.430000007</v>
      </c>
      <c r="N48" s="35">
        <f t="shared" si="13"/>
        <v>87247004.430000007</v>
      </c>
      <c r="O48" s="35">
        <f t="shared" si="13"/>
        <v>87238191.780000001</v>
      </c>
      <c r="P48" s="35">
        <f>SUM(P44:P47)</f>
        <v>87401711.520000011</v>
      </c>
      <c r="Q48" s="35">
        <f>(D48+P48+SUM(E48:O48)*2)/24</f>
        <v>87219258.522916675</v>
      </c>
    </row>
    <row r="49" spans="1:17" s="30" customFormat="1" ht="15" x14ac:dyDescent="0.25">
      <c r="A49" s="27"/>
      <c r="B49" s="28"/>
      <c r="C49" s="29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</row>
    <row r="50" spans="1:17" s="30" customFormat="1" ht="15" x14ac:dyDescent="0.25">
      <c r="A50" s="27" t="s">
        <v>132</v>
      </c>
      <c r="B50" s="28"/>
      <c r="C50" s="29"/>
      <c r="D50" s="37">
        <f t="shared" ref="D50:P50" si="14">D48</f>
        <v>87052481.729999989</v>
      </c>
      <c r="E50" s="37">
        <f t="shared" si="14"/>
        <v>87051611.539999992</v>
      </c>
      <c r="F50" s="37">
        <f t="shared" si="14"/>
        <v>87017452.539999992</v>
      </c>
      <c r="G50" s="37">
        <f t="shared" si="14"/>
        <v>86859241.590000004</v>
      </c>
      <c r="H50" s="37">
        <f t="shared" si="14"/>
        <v>86872109.219999999</v>
      </c>
      <c r="I50" s="37">
        <f t="shared" si="14"/>
        <v>86872787.889999986</v>
      </c>
      <c r="J50" s="37">
        <f t="shared" si="14"/>
        <v>87661976.460000008</v>
      </c>
      <c r="K50" s="37">
        <f t="shared" si="14"/>
        <v>87670298.960000008</v>
      </c>
      <c r="L50" s="37">
        <f t="shared" si="14"/>
        <v>87666326.810000002</v>
      </c>
      <c r="M50" s="37">
        <f t="shared" si="14"/>
        <v>87247004.430000007</v>
      </c>
      <c r="N50" s="37">
        <f t="shared" si="14"/>
        <v>87247004.430000007</v>
      </c>
      <c r="O50" s="37">
        <f t="shared" si="14"/>
        <v>87238191.780000001</v>
      </c>
      <c r="P50" s="37">
        <f t="shared" si="14"/>
        <v>87401711.520000011</v>
      </c>
      <c r="Q50" s="37">
        <f>(D50+P50+SUM(E50:O50)*2)/24</f>
        <v>87219258.522916675</v>
      </c>
    </row>
    <row r="51" spans="1:17" s="30" customFormat="1" ht="15" x14ac:dyDescent="0.25">
      <c r="A51" s="36"/>
      <c r="B51" s="28"/>
      <c r="C51" s="29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</row>
    <row r="52" spans="1:17" s="30" customFormat="1" ht="15" x14ac:dyDescent="0.25">
      <c r="A52" s="27" t="s">
        <v>131</v>
      </c>
      <c r="B52" s="28"/>
      <c r="C52" s="29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</row>
    <row r="53" spans="1:17" s="30" customFormat="1" ht="15" x14ac:dyDescent="0.25">
      <c r="A53" s="27" t="s">
        <v>130</v>
      </c>
      <c r="B53" s="28"/>
      <c r="C53" s="29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</row>
    <row r="54" spans="1:17" s="30" customFormat="1" ht="15" x14ac:dyDescent="0.25">
      <c r="A54" s="27" t="s">
        <v>129</v>
      </c>
      <c r="B54" s="28"/>
      <c r="C54" s="46" t="s">
        <v>180</v>
      </c>
      <c r="D54" s="31">
        <v>37804877.759999998</v>
      </c>
      <c r="E54" s="31">
        <v>23482301.48</v>
      </c>
      <c r="F54" s="31">
        <v>25224526.539999999</v>
      </c>
      <c r="G54" s="31">
        <v>29349498.34</v>
      </c>
      <c r="H54" s="31">
        <v>-19183032.489999998</v>
      </c>
      <c r="I54" s="31">
        <v>17642505.59</v>
      </c>
      <c r="J54" s="31">
        <v>20470107.809999999</v>
      </c>
      <c r="K54" s="31">
        <v>16261027.99</v>
      </c>
      <c r="L54" s="31">
        <v>15107445.789999999</v>
      </c>
      <c r="M54" s="31">
        <v>15367131.42</v>
      </c>
      <c r="N54" s="31">
        <v>-21389890.329999998</v>
      </c>
      <c r="O54" s="31">
        <v>13087189.880000001</v>
      </c>
      <c r="P54" s="31">
        <v>15813282.9</v>
      </c>
      <c r="Q54" s="31">
        <f>(D54+P54+SUM(E54:O54)*2)/24</f>
        <v>13518991.029166669</v>
      </c>
    </row>
    <row r="55" spans="1:17" s="30" customFormat="1" ht="15" x14ac:dyDescent="0.25">
      <c r="A55" s="27" t="s">
        <v>128</v>
      </c>
      <c r="B55" s="28"/>
      <c r="C55" s="46" t="s">
        <v>181</v>
      </c>
      <c r="D55" s="31">
        <v>60363961.450000003</v>
      </c>
      <c r="E55" s="31">
        <v>26919647.739999998</v>
      </c>
      <c r="F55" s="31">
        <v>17944568.390000001</v>
      </c>
      <c r="G55" s="31">
        <v>40560427.289999999</v>
      </c>
      <c r="H55" s="31">
        <v>22671810.43</v>
      </c>
      <c r="I55" s="31">
        <v>21842139.129999999</v>
      </c>
      <c r="J55" s="31">
        <v>46989654.560000002</v>
      </c>
      <c r="K55" s="31">
        <v>23763520.23</v>
      </c>
      <c r="L55" s="31">
        <v>44466290.259999998</v>
      </c>
      <c r="M55" s="31">
        <v>61419996.640000001</v>
      </c>
      <c r="N55" s="31">
        <v>22550519.68</v>
      </c>
      <c r="O55" s="31">
        <v>21007948.649999999</v>
      </c>
      <c r="P55" s="31">
        <v>34218621.210000001</v>
      </c>
      <c r="Q55" s="31">
        <f>(D55+P55+SUM(E55:O55)*2)/24</f>
        <v>33118984.527499992</v>
      </c>
    </row>
    <row r="56" spans="1:17" s="30" customFormat="1" ht="15" x14ac:dyDescent="0.25">
      <c r="A56" s="27" t="s">
        <v>127</v>
      </c>
      <c r="B56" s="28"/>
      <c r="C56" s="46" t="s">
        <v>182</v>
      </c>
      <c r="D56" s="31">
        <v>5664228.29</v>
      </c>
      <c r="E56" s="31">
        <v>5529237.0700000003</v>
      </c>
      <c r="F56" s="31">
        <v>4713136.0999999996</v>
      </c>
      <c r="G56" s="31">
        <v>4556887.04</v>
      </c>
      <c r="H56" s="31">
        <v>4405505.4000000004</v>
      </c>
      <c r="I56" s="31">
        <v>7106521.9400000004</v>
      </c>
      <c r="J56" s="31">
        <v>5330194.32</v>
      </c>
      <c r="K56" s="31">
        <v>4055157.81</v>
      </c>
      <c r="L56" s="31">
        <v>4863711.8</v>
      </c>
      <c r="M56" s="31">
        <v>4596879.54</v>
      </c>
      <c r="N56" s="31">
        <v>4431626.34</v>
      </c>
      <c r="O56" s="31">
        <v>5005201.9400000004</v>
      </c>
      <c r="P56" s="31">
        <v>4647292.83</v>
      </c>
      <c r="Q56" s="31">
        <f>(D56+P56+SUM(E56:O56)*2)/24</f>
        <v>4979151.6550000003</v>
      </c>
    </row>
    <row r="57" spans="1:17" s="30" customFormat="1" ht="15.75" thickBot="1" x14ac:dyDescent="0.3">
      <c r="A57" s="32" t="s">
        <v>126</v>
      </c>
      <c r="B57" s="28"/>
      <c r="C57" s="46" t="s">
        <v>183</v>
      </c>
      <c r="D57" s="38">
        <v>92000000</v>
      </c>
      <c r="E57" s="34">
        <v>25000000</v>
      </c>
      <c r="F57" s="34">
        <v>17000000</v>
      </c>
      <c r="G57" s="34">
        <v>0</v>
      </c>
      <c r="H57" s="34">
        <v>0</v>
      </c>
      <c r="I57" s="34">
        <v>0</v>
      </c>
      <c r="J57" s="34">
        <v>601000000</v>
      </c>
      <c r="K57" s="34">
        <v>592000000</v>
      </c>
      <c r="L57" s="34">
        <v>532000000</v>
      </c>
      <c r="M57" s="34">
        <v>380000000</v>
      </c>
      <c r="N57" s="34">
        <v>337000000</v>
      </c>
      <c r="O57" s="34">
        <v>242000000</v>
      </c>
      <c r="P57" s="38">
        <v>70000000</v>
      </c>
      <c r="Q57" s="34">
        <f>(D57+P57+SUM(E57:O57)*2)/24</f>
        <v>233916666.66666666</v>
      </c>
    </row>
    <row r="58" spans="1:17" s="30" customFormat="1" ht="15" x14ac:dyDescent="0.25">
      <c r="A58" s="27" t="s">
        <v>125</v>
      </c>
      <c r="B58" s="28"/>
      <c r="C58" s="29"/>
      <c r="D58" s="35">
        <f t="shared" ref="D58:I58" si="15">SUM(D54:D57)</f>
        <v>195833067.5</v>
      </c>
      <c r="E58" s="35">
        <f t="shared" si="15"/>
        <v>80931186.289999992</v>
      </c>
      <c r="F58" s="35">
        <f t="shared" si="15"/>
        <v>64882231.030000001</v>
      </c>
      <c r="G58" s="35">
        <f t="shared" si="15"/>
        <v>74466812.670000002</v>
      </c>
      <c r="H58" s="35">
        <f t="shared" si="15"/>
        <v>7894283.3400000017</v>
      </c>
      <c r="I58" s="35">
        <f t="shared" si="15"/>
        <v>46591166.659999996</v>
      </c>
      <c r="J58" s="35">
        <f t="shared" ref="J58:O58" si="16">SUM(J54:J57)</f>
        <v>673789956.69000006</v>
      </c>
      <c r="K58" s="35">
        <f t="shared" si="16"/>
        <v>636079706.02999997</v>
      </c>
      <c r="L58" s="35">
        <f t="shared" si="16"/>
        <v>596437447.85000002</v>
      </c>
      <c r="M58" s="35">
        <f t="shared" si="16"/>
        <v>461384007.60000002</v>
      </c>
      <c r="N58" s="35">
        <f t="shared" si="16"/>
        <v>342592255.69</v>
      </c>
      <c r="O58" s="35">
        <f t="shared" si="16"/>
        <v>281100340.47000003</v>
      </c>
      <c r="P58" s="35">
        <f>SUM(P54:P57)</f>
        <v>124679196.94</v>
      </c>
      <c r="Q58" s="35">
        <f>(D58+P58+SUM(E58:O58)*2)/24</f>
        <v>285533793.87833327</v>
      </c>
    </row>
    <row r="59" spans="1:17" s="30" customFormat="1" ht="15" x14ac:dyDescent="0.25">
      <c r="A59" s="36"/>
      <c r="B59" s="28"/>
      <c r="C59" s="29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</row>
    <row r="60" spans="1:17" s="30" customFormat="1" ht="15" x14ac:dyDescent="0.25">
      <c r="A60" s="27" t="s">
        <v>124</v>
      </c>
      <c r="B60" s="28"/>
      <c r="C60" s="29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</row>
    <row r="61" spans="1:17" s="30" customFormat="1" ht="15" x14ac:dyDescent="0.25">
      <c r="A61" s="27" t="s">
        <v>123</v>
      </c>
      <c r="B61" s="28"/>
      <c r="C61" s="29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</row>
    <row r="62" spans="1:17" s="30" customFormat="1" ht="15" x14ac:dyDescent="0.25">
      <c r="A62" s="27"/>
      <c r="B62" s="28"/>
      <c r="C62" s="29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0" customFormat="1" ht="15" x14ac:dyDescent="0.25">
      <c r="A63" s="27" t="s">
        <v>122</v>
      </c>
      <c r="B63" s="28"/>
      <c r="C63" s="29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</row>
    <row r="64" spans="1:17" s="30" customFormat="1" ht="15" x14ac:dyDescent="0.25">
      <c r="A64" s="27" t="s">
        <v>121</v>
      </c>
      <c r="B64" s="28"/>
      <c r="C64" s="46" t="s">
        <v>184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f t="shared" ref="Q64:Q72" si="17">(D64+P64+SUM(E64:O64)*2)/24</f>
        <v>0</v>
      </c>
    </row>
    <row r="65" spans="1:17" s="30" customFormat="1" ht="15" x14ac:dyDescent="0.25">
      <c r="A65" s="27" t="s">
        <v>120</v>
      </c>
      <c r="B65" s="28"/>
      <c r="C65" s="46" t="s">
        <v>185</v>
      </c>
      <c r="D65" s="31">
        <v>384748485.05000001</v>
      </c>
      <c r="E65" s="31">
        <v>417057568.44999999</v>
      </c>
      <c r="F65" s="31">
        <v>388489467.32999998</v>
      </c>
      <c r="G65" s="31">
        <v>402274299.5</v>
      </c>
      <c r="H65" s="31">
        <v>366485346.07999998</v>
      </c>
      <c r="I65" s="31">
        <v>333006996.39999998</v>
      </c>
      <c r="J65" s="31">
        <v>329239978.79000002</v>
      </c>
      <c r="K65" s="31">
        <v>276842786.87</v>
      </c>
      <c r="L65" s="31">
        <v>255959102.78999999</v>
      </c>
      <c r="M65" s="31">
        <v>261888574.86000001</v>
      </c>
      <c r="N65" s="31">
        <v>274890162.94999999</v>
      </c>
      <c r="O65" s="31">
        <v>348049211.81999999</v>
      </c>
      <c r="P65" s="31">
        <v>410070908.17000002</v>
      </c>
      <c r="Q65" s="31">
        <f t="shared" si="17"/>
        <v>337632766.03749996</v>
      </c>
    </row>
    <row r="66" spans="1:17" s="30" customFormat="1" ht="15" x14ac:dyDescent="0.25">
      <c r="A66" s="27" t="s">
        <v>119</v>
      </c>
      <c r="B66" s="28"/>
      <c r="C66" s="46" t="s">
        <v>186</v>
      </c>
      <c r="D66" s="31">
        <v>176090164.41999999</v>
      </c>
      <c r="E66" s="31">
        <v>160564871.94</v>
      </c>
      <c r="F66" s="31">
        <v>162327882.5</v>
      </c>
      <c r="G66" s="31">
        <v>153823160.19</v>
      </c>
      <c r="H66" s="31">
        <v>127384750.23999999</v>
      </c>
      <c r="I66" s="31">
        <v>117448211.56999999</v>
      </c>
      <c r="J66" s="31">
        <v>152073442.72999999</v>
      </c>
      <c r="K66" s="31">
        <v>127140090.62</v>
      </c>
      <c r="L66" s="31">
        <v>120921677.31</v>
      </c>
      <c r="M66" s="31">
        <v>152204136.47</v>
      </c>
      <c r="N66" s="31">
        <v>133363901.5</v>
      </c>
      <c r="O66" s="31">
        <v>140686801.16999999</v>
      </c>
      <c r="P66" s="31">
        <v>142199519.24000001</v>
      </c>
      <c r="Q66" s="31">
        <f t="shared" si="17"/>
        <v>142256980.67250001</v>
      </c>
    </row>
    <row r="67" spans="1:17" s="30" customFormat="1" ht="15" x14ac:dyDescent="0.25">
      <c r="A67" s="27" t="s">
        <v>118</v>
      </c>
      <c r="B67" s="28"/>
      <c r="C67" s="46" t="s">
        <v>188</v>
      </c>
      <c r="D67" s="31">
        <v>5199297.51</v>
      </c>
      <c r="E67" s="31">
        <v>4922136.4000000004</v>
      </c>
      <c r="F67" s="31">
        <v>4156411.1</v>
      </c>
      <c r="G67" s="31">
        <v>4236661.33</v>
      </c>
      <c r="H67" s="31">
        <v>3079024.7</v>
      </c>
      <c r="I67" s="31">
        <v>5227023.3600000003</v>
      </c>
      <c r="J67" s="31">
        <v>3332188.59</v>
      </c>
      <c r="K67" s="31">
        <v>5666524.3899999997</v>
      </c>
      <c r="L67" s="31">
        <v>6193023.3700000001</v>
      </c>
      <c r="M67" s="31">
        <v>3131880.81</v>
      </c>
      <c r="N67" s="31">
        <v>4050660.13</v>
      </c>
      <c r="O67" s="31">
        <v>6825411.4100000001</v>
      </c>
      <c r="P67" s="31">
        <v>3996570.85</v>
      </c>
      <c r="Q67" s="31">
        <f t="shared" si="17"/>
        <v>4618239.9808333339</v>
      </c>
    </row>
    <row r="68" spans="1:17" s="30" customFormat="1" ht="15" x14ac:dyDescent="0.25">
      <c r="A68" s="27" t="s">
        <v>117</v>
      </c>
      <c r="B68" s="28"/>
      <c r="C68" s="29"/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f t="shared" si="17"/>
        <v>0</v>
      </c>
    </row>
    <row r="69" spans="1:17" s="30" customFormat="1" ht="15" x14ac:dyDescent="0.25">
      <c r="A69" s="27" t="s">
        <v>116</v>
      </c>
      <c r="B69" s="28"/>
      <c r="C69" s="46" t="s">
        <v>197</v>
      </c>
      <c r="D69" s="31">
        <v>243342662.05999997</v>
      </c>
      <c r="E69" s="31">
        <v>308449296.97000003</v>
      </c>
      <c r="F69" s="31">
        <v>285264254.24000001</v>
      </c>
      <c r="G69" s="31">
        <v>268063639.84999999</v>
      </c>
      <c r="H69" s="31">
        <v>226777609.33000001</v>
      </c>
      <c r="I69" s="31">
        <v>209661249.91999999</v>
      </c>
      <c r="J69" s="31">
        <v>191304029.53</v>
      </c>
      <c r="K69" s="31">
        <v>193728886.33000001</v>
      </c>
      <c r="L69" s="31">
        <v>185565483.19999999</v>
      </c>
      <c r="M69" s="31">
        <v>174521714.13999999</v>
      </c>
      <c r="N69" s="31">
        <v>227088840.56</v>
      </c>
      <c r="O69" s="31">
        <v>278185531.25999999</v>
      </c>
      <c r="P69" s="31">
        <v>273419429.86000001</v>
      </c>
      <c r="Q69" s="31">
        <f t="shared" si="17"/>
        <v>233915965.10749999</v>
      </c>
    </row>
    <row r="70" spans="1:17" s="30" customFormat="1" ht="15" x14ac:dyDescent="0.25">
      <c r="A70" s="27" t="s">
        <v>115</v>
      </c>
      <c r="B70" s="28"/>
      <c r="C70" s="46" t="s">
        <v>204</v>
      </c>
      <c r="D70" s="31">
        <v>184264.58</v>
      </c>
      <c r="E70" s="31">
        <v>241452.44</v>
      </c>
      <c r="F70" s="31">
        <v>240653.28</v>
      </c>
      <c r="G70" s="31">
        <v>245875.17</v>
      </c>
      <c r="H70" s="31">
        <v>207746.92</v>
      </c>
      <c r="I70" s="31">
        <v>218599.02</v>
      </c>
      <c r="J70" s="31">
        <v>238007.26</v>
      </c>
      <c r="K70" s="31">
        <v>201606.03</v>
      </c>
      <c r="L70" s="31">
        <v>189760.39</v>
      </c>
      <c r="M70" s="31">
        <v>7632.33</v>
      </c>
      <c r="N70" s="31">
        <v>64534.58</v>
      </c>
      <c r="O70" s="31">
        <v>66897.27</v>
      </c>
      <c r="P70" s="31">
        <v>216433.08</v>
      </c>
      <c r="Q70" s="31">
        <f t="shared" si="17"/>
        <v>176926.12666666671</v>
      </c>
    </row>
    <row r="71" spans="1:17" s="30" customFormat="1" ht="15.75" thickBot="1" x14ac:dyDescent="0.3">
      <c r="A71" s="32" t="s">
        <v>114</v>
      </c>
      <c r="B71" s="28"/>
      <c r="C71" s="46" t="s">
        <v>209</v>
      </c>
      <c r="D71" s="38">
        <v>-132082169.55</v>
      </c>
      <c r="E71" s="38">
        <v>-113043209.16</v>
      </c>
      <c r="F71" s="38">
        <v>-98248390.099999994</v>
      </c>
      <c r="G71" s="34">
        <v>-91271689.420000002</v>
      </c>
      <c r="H71" s="34">
        <v>-92482545.530000001</v>
      </c>
      <c r="I71" s="34">
        <v>-89007547.560000002</v>
      </c>
      <c r="J71" s="38">
        <v>-81360673.829999998</v>
      </c>
      <c r="K71" s="38">
        <v>-73789490.319999993</v>
      </c>
      <c r="L71" s="38">
        <v>-65632818.829999998</v>
      </c>
      <c r="M71" s="34">
        <v>-60483236.539999999</v>
      </c>
      <c r="N71" s="34">
        <v>-58224073.590000004</v>
      </c>
      <c r="O71" s="34">
        <v>-57665596.560000002</v>
      </c>
      <c r="P71" s="38">
        <v>-58657113.219999999</v>
      </c>
      <c r="Q71" s="34">
        <f t="shared" si="17"/>
        <v>-81381576.068750009</v>
      </c>
    </row>
    <row r="72" spans="1:17" s="30" customFormat="1" ht="15" x14ac:dyDescent="0.25">
      <c r="A72" s="27" t="s">
        <v>113</v>
      </c>
      <c r="B72" s="28"/>
      <c r="C72" s="46"/>
      <c r="D72" s="35">
        <f t="shared" ref="D72:I72" si="18">SUM(D64:D71)</f>
        <v>677482704.07000005</v>
      </c>
      <c r="E72" s="35">
        <f t="shared" si="18"/>
        <v>778192117.04000008</v>
      </c>
      <c r="F72" s="35">
        <f t="shared" si="18"/>
        <v>742230278.3499999</v>
      </c>
      <c r="G72" s="35">
        <f t="shared" si="18"/>
        <v>737371946.62000012</v>
      </c>
      <c r="H72" s="35">
        <f t="shared" si="18"/>
        <v>631451931.74000001</v>
      </c>
      <c r="I72" s="35">
        <f t="shared" si="18"/>
        <v>576554532.71000004</v>
      </c>
      <c r="J72" s="35">
        <f t="shared" ref="J72:O72" si="19">SUM(J64:J71)</f>
        <v>594826973.06999993</v>
      </c>
      <c r="K72" s="35">
        <f t="shared" si="19"/>
        <v>529790403.92000002</v>
      </c>
      <c r="L72" s="35">
        <f t="shared" si="19"/>
        <v>503196228.23000008</v>
      </c>
      <c r="M72" s="35">
        <f t="shared" si="19"/>
        <v>531270702.06999999</v>
      </c>
      <c r="N72" s="35">
        <f t="shared" si="19"/>
        <v>581234026.13</v>
      </c>
      <c r="O72" s="35">
        <f t="shared" si="19"/>
        <v>716148256.37000012</v>
      </c>
      <c r="P72" s="35">
        <f>SUM(P64:P71)</f>
        <v>771245747.98000014</v>
      </c>
      <c r="Q72" s="35">
        <f t="shared" si="17"/>
        <v>637219301.85624993</v>
      </c>
    </row>
    <row r="73" spans="1:17" s="30" customFormat="1" ht="15" x14ac:dyDescent="0.25">
      <c r="A73" s="36"/>
      <c r="B73" s="28"/>
      <c r="C73" s="46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</row>
    <row r="74" spans="1:17" s="30" customFormat="1" ht="15" x14ac:dyDescent="0.25">
      <c r="A74" s="27" t="s">
        <v>112</v>
      </c>
      <c r="B74" s="28"/>
      <c r="C74" s="46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0" customFormat="1" ht="15.75" thickBot="1" x14ac:dyDescent="0.3">
      <c r="A75" s="32" t="s">
        <v>111</v>
      </c>
      <c r="B75" s="28"/>
      <c r="C75" s="46" t="s">
        <v>187</v>
      </c>
      <c r="D75" s="38">
        <v>-38211009.909999996</v>
      </c>
      <c r="E75" s="38">
        <v>-30303563</v>
      </c>
      <c r="F75" s="38">
        <v>-30730590.420000002</v>
      </c>
      <c r="G75" s="34">
        <v>-43263005.200000003</v>
      </c>
      <c r="H75" s="34">
        <v>-30756925.140000001</v>
      </c>
      <c r="I75" s="34">
        <v>-28962152.969999999</v>
      </c>
      <c r="J75" s="38">
        <v>-39583767.719999999</v>
      </c>
      <c r="K75" s="38">
        <v>-23034806.390000001</v>
      </c>
      <c r="L75" s="38">
        <v>-21319628.129999999</v>
      </c>
      <c r="M75" s="34">
        <v>-33998134.920000002</v>
      </c>
      <c r="N75" s="34">
        <v>-33661619.640000001</v>
      </c>
      <c r="O75" s="34">
        <v>-32147269.370000001</v>
      </c>
      <c r="P75" s="38">
        <v>-40436259.57</v>
      </c>
      <c r="Q75" s="34">
        <f>(D75+P75+SUM(E75:O75)*2)/24</f>
        <v>-32257091.469999999</v>
      </c>
    </row>
    <row r="76" spans="1:17" s="30" customFormat="1" ht="15" x14ac:dyDescent="0.25">
      <c r="A76" s="27" t="s">
        <v>110</v>
      </c>
      <c r="B76" s="28"/>
      <c r="C76" s="46"/>
      <c r="D76" s="35">
        <f t="shared" ref="D76:I76" si="20">SUM(D75)</f>
        <v>-38211009.909999996</v>
      </c>
      <c r="E76" s="35">
        <f t="shared" si="20"/>
        <v>-30303563</v>
      </c>
      <c r="F76" s="35">
        <f t="shared" si="20"/>
        <v>-30730590.420000002</v>
      </c>
      <c r="G76" s="35">
        <f t="shared" si="20"/>
        <v>-43263005.200000003</v>
      </c>
      <c r="H76" s="35">
        <f t="shared" si="20"/>
        <v>-30756925.140000001</v>
      </c>
      <c r="I76" s="35">
        <f t="shared" si="20"/>
        <v>-28962152.969999999</v>
      </c>
      <c r="J76" s="35">
        <f t="shared" ref="J76:O76" si="21">SUM(J75)</f>
        <v>-39583767.719999999</v>
      </c>
      <c r="K76" s="35">
        <f t="shared" si="21"/>
        <v>-23034806.390000001</v>
      </c>
      <c r="L76" s="35">
        <f t="shared" si="21"/>
        <v>-21319628.129999999</v>
      </c>
      <c r="M76" s="35">
        <f t="shared" si="21"/>
        <v>-33998134.920000002</v>
      </c>
      <c r="N76" s="35">
        <f t="shared" si="21"/>
        <v>-33661619.640000001</v>
      </c>
      <c r="O76" s="35">
        <f t="shared" si="21"/>
        <v>-32147269.370000001</v>
      </c>
      <c r="P76" s="35">
        <f>SUM(P75)</f>
        <v>-40436259.57</v>
      </c>
      <c r="Q76" s="35">
        <f>(D76+P76+SUM(E76:O76)*2)/24</f>
        <v>-32257091.469999999</v>
      </c>
    </row>
    <row r="77" spans="1:17" s="30" customFormat="1" ht="15" x14ac:dyDescent="0.25">
      <c r="A77" s="36"/>
      <c r="B77" s="28"/>
      <c r="C77" s="46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</row>
    <row r="78" spans="1:17" s="30" customFormat="1" ht="15" x14ac:dyDescent="0.25">
      <c r="A78" s="27" t="s">
        <v>109</v>
      </c>
      <c r="B78" s="28"/>
      <c r="C78" s="46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</row>
    <row r="79" spans="1:17" s="30" customFormat="1" ht="15" x14ac:dyDescent="0.25">
      <c r="A79" s="27" t="s">
        <v>108</v>
      </c>
      <c r="B79" s="28"/>
      <c r="C79" s="46" t="s">
        <v>189</v>
      </c>
      <c r="D79" s="31">
        <v>32347790.91</v>
      </c>
      <c r="E79" s="31">
        <v>32151812.129999999</v>
      </c>
      <c r="F79" s="31">
        <v>32846983.32</v>
      </c>
      <c r="G79" s="31">
        <v>32848206.600000001</v>
      </c>
      <c r="H79" s="31">
        <v>33001964.379999999</v>
      </c>
      <c r="I79" s="31">
        <v>33489885.449999999</v>
      </c>
      <c r="J79" s="31">
        <v>33333128.780000001</v>
      </c>
      <c r="K79" s="31">
        <v>32990042.699999999</v>
      </c>
      <c r="L79" s="31">
        <v>32803487.09</v>
      </c>
      <c r="M79" s="31">
        <v>33024229.219999999</v>
      </c>
      <c r="N79" s="31">
        <v>33079837.289999999</v>
      </c>
      <c r="O79" s="31">
        <v>38464871.990000002</v>
      </c>
      <c r="P79" s="31">
        <v>37734244.82</v>
      </c>
      <c r="Q79" s="31">
        <f t="shared" ref="Q79:Q86" si="22">(D79+P79+SUM(E79:O79)*2)/24</f>
        <v>33589622.234583333</v>
      </c>
    </row>
    <row r="80" spans="1:17" s="30" customFormat="1" ht="15" x14ac:dyDescent="0.25">
      <c r="A80" s="27" t="s">
        <v>107</v>
      </c>
      <c r="B80" s="28"/>
      <c r="C80" s="46" t="s">
        <v>190</v>
      </c>
      <c r="D80" s="31">
        <v>173859027.44</v>
      </c>
      <c r="E80" s="31">
        <v>182462394.83000001</v>
      </c>
      <c r="F80" s="31">
        <v>185449464.63</v>
      </c>
      <c r="G80" s="31">
        <v>193026271.24000001</v>
      </c>
      <c r="H80" s="31">
        <v>193447801.66999999</v>
      </c>
      <c r="I80" s="31">
        <v>189438033.34</v>
      </c>
      <c r="J80" s="31">
        <v>190539970.50999999</v>
      </c>
      <c r="K80" s="31">
        <v>190796644.47999999</v>
      </c>
      <c r="L80" s="31">
        <v>192224611.44</v>
      </c>
      <c r="M80" s="31">
        <v>188758901.68000001</v>
      </c>
      <c r="N80" s="31">
        <v>193164335.84</v>
      </c>
      <c r="O80" s="31">
        <v>196432327.78999999</v>
      </c>
      <c r="P80" s="31">
        <v>201491499.87</v>
      </c>
      <c r="Q80" s="31">
        <f t="shared" si="22"/>
        <v>190284668.42541668</v>
      </c>
    </row>
    <row r="81" spans="1:17" s="30" customFormat="1" ht="15" x14ac:dyDescent="0.25">
      <c r="A81" s="27" t="s">
        <v>106</v>
      </c>
      <c r="B81" s="28"/>
      <c r="C81" s="46" t="s">
        <v>191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f t="shared" si="22"/>
        <v>0</v>
      </c>
    </row>
    <row r="82" spans="1:17" s="30" customFormat="1" ht="15" x14ac:dyDescent="0.25">
      <c r="A82" s="27" t="s">
        <v>105</v>
      </c>
      <c r="B82" s="46" t="s">
        <v>275</v>
      </c>
      <c r="C82" s="46" t="s">
        <v>192</v>
      </c>
      <c r="D82" s="31">
        <v>-167982039.77000001</v>
      </c>
      <c r="E82" s="31">
        <v>-111095707.52</v>
      </c>
      <c r="F82" s="31">
        <v>-111095707.52</v>
      </c>
      <c r="G82" s="31">
        <v>-118998627.44</v>
      </c>
      <c r="H82" s="31">
        <v>-95589519.989999995</v>
      </c>
      <c r="I82" s="31">
        <v>-95589519.989999995</v>
      </c>
      <c r="J82" s="31">
        <v>-119812083.17999999</v>
      </c>
      <c r="K82" s="31">
        <v>-96717282.989999995</v>
      </c>
      <c r="L82" s="31">
        <v>-96302983.180000007</v>
      </c>
      <c r="M82" s="31">
        <v>-68988302.420000017</v>
      </c>
      <c r="N82" s="31">
        <v>-44238462.420000002</v>
      </c>
      <c r="O82" s="31">
        <v>-45523829.670000002</v>
      </c>
      <c r="P82" s="31">
        <v>-72789020.299999997</v>
      </c>
      <c r="Q82" s="31">
        <f t="shared" si="22"/>
        <v>-93694796.362916663</v>
      </c>
    </row>
    <row r="83" spans="1:17" s="30" customFormat="1" ht="15" x14ac:dyDescent="0.25">
      <c r="A83" s="27" t="s">
        <v>104</v>
      </c>
      <c r="B83" s="28"/>
      <c r="C83" s="46" t="s">
        <v>193</v>
      </c>
      <c r="D83" s="31">
        <v>-1312552.75</v>
      </c>
      <c r="E83" s="31">
        <v>-1109277.3</v>
      </c>
      <c r="F83" s="31">
        <v>-969641.75</v>
      </c>
      <c r="G83" s="31">
        <v>-836058.79</v>
      </c>
      <c r="H83" s="31">
        <v>-647122.13</v>
      </c>
      <c r="I83" s="31">
        <v>-733865.09</v>
      </c>
      <c r="J83" s="31">
        <v>-593487.57999999996</v>
      </c>
      <c r="K83" s="31">
        <v>-539660.42000000004</v>
      </c>
      <c r="L83" s="31">
        <v>-383063.29</v>
      </c>
      <c r="M83" s="31">
        <v>-465674.79</v>
      </c>
      <c r="N83" s="31">
        <v>-4361.33</v>
      </c>
      <c r="O83" s="31">
        <v>-88147.95</v>
      </c>
      <c r="P83" s="31">
        <v>96444.85</v>
      </c>
      <c r="Q83" s="31">
        <f t="shared" si="22"/>
        <v>-581534.53083333338</v>
      </c>
    </row>
    <row r="84" spans="1:17" s="30" customFormat="1" ht="15" x14ac:dyDescent="0.25">
      <c r="A84" s="27" t="s">
        <v>103</v>
      </c>
      <c r="B84" s="28"/>
      <c r="C84" s="46" t="s">
        <v>194</v>
      </c>
      <c r="D84" s="31">
        <v>49613010.740000002</v>
      </c>
      <c r="E84" s="31">
        <v>41724783.409999996</v>
      </c>
      <c r="F84" s="31">
        <v>34591278.890000001</v>
      </c>
      <c r="G84" s="31">
        <v>38191003.460000001</v>
      </c>
      <c r="H84" s="31">
        <v>40598938.859999999</v>
      </c>
      <c r="I84" s="31">
        <v>44949459.869999997</v>
      </c>
      <c r="J84" s="31">
        <v>48032921.560000002</v>
      </c>
      <c r="K84" s="31">
        <v>48479226.719999999</v>
      </c>
      <c r="L84" s="31">
        <v>48498957.259999998</v>
      </c>
      <c r="M84" s="31">
        <v>49162120.829999998</v>
      </c>
      <c r="N84" s="31">
        <v>49752565.030000001</v>
      </c>
      <c r="O84" s="31">
        <v>48881851.200000003</v>
      </c>
      <c r="P84" s="31">
        <v>44503292.710000001</v>
      </c>
      <c r="Q84" s="31">
        <f t="shared" si="22"/>
        <v>44993438.234583326</v>
      </c>
    </row>
    <row r="85" spans="1:17" s="30" customFormat="1" ht="15.75" thickBot="1" x14ac:dyDescent="0.3">
      <c r="A85" s="32" t="s">
        <v>102</v>
      </c>
      <c r="B85" s="28"/>
      <c r="C85" s="46" t="s">
        <v>195</v>
      </c>
      <c r="D85" s="38">
        <v>1471548.04</v>
      </c>
      <c r="E85" s="34">
        <v>763326.63</v>
      </c>
      <c r="F85" s="34">
        <v>583917.35</v>
      </c>
      <c r="G85" s="34">
        <v>857425.62</v>
      </c>
      <c r="H85" s="34">
        <v>1266339.9099999999</v>
      </c>
      <c r="I85" s="34">
        <v>1351898.32</v>
      </c>
      <c r="J85" s="34">
        <v>977183.77</v>
      </c>
      <c r="K85" s="34">
        <v>950651.43</v>
      </c>
      <c r="L85" s="34">
        <v>1248114.26</v>
      </c>
      <c r="M85" s="34">
        <v>1303323.04</v>
      </c>
      <c r="N85" s="34">
        <v>1097747.3</v>
      </c>
      <c r="O85" s="34">
        <v>1334879.6599999999</v>
      </c>
      <c r="P85" s="34">
        <v>1371333.85</v>
      </c>
      <c r="Q85" s="34">
        <f t="shared" si="22"/>
        <v>1096354.0195833333</v>
      </c>
    </row>
    <row r="86" spans="1:17" s="30" customFormat="1" ht="15" x14ac:dyDescent="0.25">
      <c r="A86" s="27" t="s">
        <v>101</v>
      </c>
      <c r="B86" s="28"/>
      <c r="C86" s="46"/>
      <c r="D86" s="35">
        <f t="shared" ref="D86:I86" si="23">SUM(D79:D85)</f>
        <v>87996784.609999999</v>
      </c>
      <c r="E86" s="35">
        <f t="shared" si="23"/>
        <v>144897332.18000001</v>
      </c>
      <c r="F86" s="35">
        <f t="shared" si="23"/>
        <v>141406294.91999999</v>
      </c>
      <c r="G86" s="35">
        <f t="shared" si="23"/>
        <v>145088220.69</v>
      </c>
      <c r="H86" s="35">
        <f t="shared" si="23"/>
        <v>172078402.69999999</v>
      </c>
      <c r="I86" s="35">
        <f t="shared" si="23"/>
        <v>172905891.89999998</v>
      </c>
      <c r="J86" s="35">
        <f t="shared" ref="J86:O86" si="24">SUM(J79:J85)</f>
        <v>152477633.86000001</v>
      </c>
      <c r="K86" s="35">
        <f t="shared" si="24"/>
        <v>175959621.91999999</v>
      </c>
      <c r="L86" s="35">
        <f t="shared" si="24"/>
        <v>178089123.57999998</v>
      </c>
      <c r="M86" s="35">
        <f t="shared" si="24"/>
        <v>202794597.55999997</v>
      </c>
      <c r="N86" s="35">
        <f t="shared" si="24"/>
        <v>232851661.70999998</v>
      </c>
      <c r="O86" s="35">
        <f t="shared" si="24"/>
        <v>239501953.02000001</v>
      </c>
      <c r="P86" s="35">
        <f>SUM(P79:P85)</f>
        <v>212407795.79999998</v>
      </c>
      <c r="Q86" s="35">
        <f t="shared" si="22"/>
        <v>175687752.02041665</v>
      </c>
    </row>
    <row r="87" spans="1:17" s="30" customFormat="1" ht="15" x14ac:dyDescent="0.25">
      <c r="A87" s="36"/>
      <c r="B87" s="28"/>
      <c r="C87" s="46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</row>
    <row r="88" spans="1:17" s="30" customFormat="1" ht="15" x14ac:dyDescent="0.25">
      <c r="A88" s="27" t="s">
        <v>100</v>
      </c>
      <c r="B88" s="28"/>
      <c r="C88" s="46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</row>
    <row r="89" spans="1:17" s="30" customFormat="1" ht="15" x14ac:dyDescent="0.25">
      <c r="A89" s="27" t="s">
        <v>99</v>
      </c>
      <c r="B89" s="29">
        <v>175</v>
      </c>
      <c r="C89" s="29" t="s">
        <v>247</v>
      </c>
      <c r="D89" s="31">
        <v>74224670.659999996</v>
      </c>
      <c r="E89" s="31">
        <v>91653941.219999999</v>
      </c>
      <c r="F89" s="31">
        <v>84320845.569999993</v>
      </c>
      <c r="G89" s="31">
        <v>64279855.969999999</v>
      </c>
      <c r="H89" s="31">
        <v>64319330.710000001</v>
      </c>
      <c r="I89" s="31">
        <v>61453819.229999997</v>
      </c>
      <c r="J89" s="31">
        <v>59575216.660000004</v>
      </c>
      <c r="K89" s="31">
        <v>49728984.659999996</v>
      </c>
      <c r="L89" s="31">
        <v>41768685.420000002</v>
      </c>
      <c r="M89" s="31">
        <v>31373124.379999999</v>
      </c>
      <c r="N89" s="31">
        <v>26334699.539999999</v>
      </c>
      <c r="O89" s="31">
        <v>30535586.32</v>
      </c>
      <c r="P89" s="31">
        <v>32590927.469999999</v>
      </c>
      <c r="Q89" s="31">
        <f>(D89+P89+SUM(E89:O89)*2)/24</f>
        <v>54895990.728750013</v>
      </c>
    </row>
    <row r="90" spans="1:17" s="30" customFormat="1" ht="15.75" thickBot="1" x14ac:dyDescent="0.3">
      <c r="A90" s="32" t="s">
        <v>98</v>
      </c>
      <c r="B90" s="29"/>
      <c r="C90" s="46"/>
      <c r="D90" s="38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f>(D90+P90+SUM(E90:O90)*2)/24</f>
        <v>0</v>
      </c>
    </row>
    <row r="91" spans="1:17" s="30" customFormat="1" ht="15" x14ac:dyDescent="0.25">
      <c r="A91" s="27" t="s">
        <v>97</v>
      </c>
      <c r="B91" s="29"/>
      <c r="C91" s="46"/>
      <c r="D91" s="35">
        <f t="shared" ref="D91:I91" si="25">SUM(D89:D90)</f>
        <v>74224670.659999996</v>
      </c>
      <c r="E91" s="35">
        <f t="shared" si="25"/>
        <v>91653941.219999999</v>
      </c>
      <c r="F91" s="35">
        <f t="shared" si="25"/>
        <v>84320845.569999993</v>
      </c>
      <c r="G91" s="35">
        <f t="shared" si="25"/>
        <v>64279855.969999999</v>
      </c>
      <c r="H91" s="35">
        <f t="shared" si="25"/>
        <v>64319330.710000001</v>
      </c>
      <c r="I91" s="35">
        <f t="shared" si="25"/>
        <v>61453819.229999997</v>
      </c>
      <c r="J91" s="35">
        <f t="shared" ref="J91:O91" si="26">SUM(J89:J90)</f>
        <v>59575216.660000004</v>
      </c>
      <c r="K91" s="35">
        <f t="shared" si="26"/>
        <v>49728984.659999996</v>
      </c>
      <c r="L91" s="35">
        <f t="shared" si="26"/>
        <v>41768685.420000002</v>
      </c>
      <c r="M91" s="35">
        <f t="shared" si="26"/>
        <v>31373124.379999999</v>
      </c>
      <c r="N91" s="35">
        <f t="shared" si="26"/>
        <v>26334699.539999999</v>
      </c>
      <c r="O91" s="35">
        <f t="shared" si="26"/>
        <v>30535586.32</v>
      </c>
      <c r="P91" s="35">
        <f>SUM(P89:P90)</f>
        <v>32590927.469999999</v>
      </c>
      <c r="Q91" s="35">
        <f>(D91+P91+SUM(E91:O91)*2)/24</f>
        <v>54895990.728750013</v>
      </c>
    </row>
    <row r="92" spans="1:17" s="30" customFormat="1" ht="15" x14ac:dyDescent="0.25">
      <c r="A92" s="36"/>
      <c r="B92" s="29"/>
      <c r="C92" s="46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</row>
    <row r="93" spans="1:17" s="30" customFormat="1" ht="15" x14ac:dyDescent="0.25">
      <c r="A93" s="27" t="s">
        <v>96</v>
      </c>
      <c r="B93" s="29"/>
      <c r="C93" s="46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</row>
    <row r="94" spans="1:17" s="30" customFormat="1" ht="18.75" customHeight="1" x14ac:dyDescent="0.25">
      <c r="A94" s="27" t="s">
        <v>95</v>
      </c>
      <c r="B94" s="29" t="s">
        <v>240</v>
      </c>
      <c r="C94" s="46" t="s">
        <v>196</v>
      </c>
      <c r="D94" s="31">
        <v>78767362.229999989</v>
      </c>
      <c r="E94" s="31">
        <v>77796976.949999988</v>
      </c>
      <c r="F94" s="31">
        <v>77310187.899999991</v>
      </c>
      <c r="G94" s="31">
        <v>52200764.159999996</v>
      </c>
      <c r="H94" s="31">
        <v>52520723.159999996</v>
      </c>
      <c r="I94" s="31">
        <v>64775749.020000011</v>
      </c>
      <c r="J94" s="31">
        <v>46080975.449999996</v>
      </c>
      <c r="K94" s="31">
        <v>56385280.240000002</v>
      </c>
      <c r="L94" s="31">
        <v>57647049.100000001</v>
      </c>
      <c r="M94" s="31">
        <v>35193504.479999997</v>
      </c>
      <c r="N94" s="31">
        <v>38475761.420000002</v>
      </c>
      <c r="O94" s="31">
        <v>39497011.109999999</v>
      </c>
      <c r="P94" s="31">
        <v>85326216.090000004</v>
      </c>
      <c r="Q94" s="31">
        <f>(D94+P94+SUM(E94:O94)*2)/24</f>
        <v>56660897.679166667</v>
      </c>
    </row>
    <row r="95" spans="1:17" s="30" customFormat="1" ht="18.75" customHeight="1" x14ac:dyDescent="0.25">
      <c r="A95" s="27" t="s">
        <v>94</v>
      </c>
      <c r="B95" s="29"/>
      <c r="C95" s="46" t="s">
        <v>198</v>
      </c>
      <c r="D95" s="31">
        <v>3021644.13</v>
      </c>
      <c r="E95" s="31">
        <v>2844240.05</v>
      </c>
      <c r="F95" s="31">
        <v>2847443.04</v>
      </c>
      <c r="G95" s="31">
        <v>2979420.97</v>
      </c>
      <c r="H95" s="31">
        <v>3336252.6</v>
      </c>
      <c r="I95" s="31">
        <v>3689321.09</v>
      </c>
      <c r="J95" s="31">
        <v>4081324.6</v>
      </c>
      <c r="K95" s="31">
        <v>3994041.5</v>
      </c>
      <c r="L95" s="31">
        <v>17984358.699999999</v>
      </c>
      <c r="M95" s="31">
        <v>29572056.809999999</v>
      </c>
      <c r="N95" s="31">
        <v>29608077.559999999</v>
      </c>
      <c r="O95" s="31">
        <v>18574132.550000001</v>
      </c>
      <c r="P95" s="31">
        <v>3872453.47</v>
      </c>
      <c r="Q95" s="31">
        <f>(D95+P95+SUM(E95:O95)*2)/24</f>
        <v>10246476.522499999</v>
      </c>
    </row>
    <row r="96" spans="1:17" s="30" customFormat="1" ht="18.75" customHeight="1" thickBot="1" x14ac:dyDescent="0.3">
      <c r="A96" s="32" t="s">
        <v>75</v>
      </c>
      <c r="B96" s="29"/>
      <c r="C96" s="45">
        <v>18600091</v>
      </c>
      <c r="D96" s="38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f>(D96+P96+SUM(E96:O96)*2)/24</f>
        <v>0</v>
      </c>
    </row>
    <row r="97" spans="1:17" s="30" customFormat="1" ht="18.75" customHeight="1" x14ac:dyDescent="0.25">
      <c r="A97" s="27" t="s">
        <v>93</v>
      </c>
      <c r="B97" s="29"/>
      <c r="C97" s="29"/>
      <c r="D97" s="35">
        <f t="shared" ref="D97:I97" si="27">SUM(D94:D96)</f>
        <v>81789006.359999985</v>
      </c>
      <c r="E97" s="35">
        <f t="shared" si="27"/>
        <v>80641216.999999985</v>
      </c>
      <c r="F97" s="35">
        <f t="shared" si="27"/>
        <v>80157630.939999998</v>
      </c>
      <c r="G97" s="35">
        <f t="shared" si="27"/>
        <v>55180185.129999995</v>
      </c>
      <c r="H97" s="35">
        <f t="shared" si="27"/>
        <v>55856975.759999998</v>
      </c>
      <c r="I97" s="35">
        <f t="shared" si="27"/>
        <v>68465070.110000014</v>
      </c>
      <c r="J97" s="35">
        <f t="shared" ref="J97:O97" si="28">SUM(J94:J96)</f>
        <v>50162300.049999997</v>
      </c>
      <c r="K97" s="35">
        <f t="shared" si="28"/>
        <v>60379321.740000002</v>
      </c>
      <c r="L97" s="35">
        <f t="shared" si="28"/>
        <v>75631407.799999997</v>
      </c>
      <c r="M97" s="35">
        <f t="shared" si="28"/>
        <v>64765561.289999992</v>
      </c>
      <c r="N97" s="35">
        <f t="shared" si="28"/>
        <v>68083838.980000004</v>
      </c>
      <c r="O97" s="35">
        <f t="shared" si="28"/>
        <v>58071143.659999996</v>
      </c>
      <c r="P97" s="35">
        <f>SUM(P94:P96)</f>
        <v>89198669.560000002</v>
      </c>
      <c r="Q97" s="35">
        <f>(D97+P97+SUM(E97:O97)*2)/24</f>
        <v>66907374.201666676</v>
      </c>
    </row>
    <row r="98" spans="1:17" s="30" customFormat="1" ht="18.75" customHeight="1" x14ac:dyDescent="0.25">
      <c r="A98" s="36"/>
      <c r="B98" s="29"/>
      <c r="C98" s="29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</row>
    <row r="99" spans="1:17" s="30" customFormat="1" ht="18.75" customHeight="1" thickBot="1" x14ac:dyDescent="0.3">
      <c r="A99" s="32" t="s">
        <v>92</v>
      </c>
      <c r="C99" s="47" t="s">
        <v>208</v>
      </c>
      <c r="D99" s="34">
        <v>1012836381.6</v>
      </c>
      <c r="E99" s="34">
        <v>1006701723.55</v>
      </c>
      <c r="F99" s="34">
        <v>1005671868.25</v>
      </c>
      <c r="G99" s="34">
        <v>997044957.12</v>
      </c>
      <c r="H99" s="34">
        <v>997092305.58000004</v>
      </c>
      <c r="I99" s="34">
        <v>988302082.65999997</v>
      </c>
      <c r="J99" s="34">
        <v>989141794.57000005</v>
      </c>
      <c r="K99" s="34">
        <v>989708253.42999995</v>
      </c>
      <c r="L99" s="34">
        <v>992923392.90999997</v>
      </c>
      <c r="M99" s="34">
        <v>991300332.23000002</v>
      </c>
      <c r="N99" s="34">
        <v>998606113.50999999</v>
      </c>
      <c r="O99" s="34">
        <v>1002671310.98</v>
      </c>
      <c r="P99" s="34">
        <v>1001698975.1900001</v>
      </c>
      <c r="Q99" s="34">
        <f>(D99+P99+SUM(E99:O99)*2)/24</f>
        <v>997202651.09875</v>
      </c>
    </row>
    <row r="100" spans="1:17" s="30" customFormat="1" ht="18.75" customHeight="1" x14ac:dyDescent="0.25">
      <c r="A100" s="27" t="s">
        <v>91</v>
      </c>
      <c r="B100" s="29"/>
      <c r="C100" s="29"/>
      <c r="D100" s="35">
        <f>SUM(D99)</f>
        <v>1012836381.6</v>
      </c>
      <c r="E100" s="35">
        <f t="shared" ref="E100:P100" si="29">SUM(E99)</f>
        <v>1006701723.55</v>
      </c>
      <c r="F100" s="35">
        <f t="shared" si="29"/>
        <v>1005671868.25</v>
      </c>
      <c r="G100" s="35">
        <f t="shared" si="29"/>
        <v>997044957.12</v>
      </c>
      <c r="H100" s="35">
        <f t="shared" si="29"/>
        <v>997092305.58000004</v>
      </c>
      <c r="I100" s="35">
        <f t="shared" si="29"/>
        <v>988302082.65999997</v>
      </c>
      <c r="J100" s="35">
        <f t="shared" si="29"/>
        <v>989141794.57000005</v>
      </c>
      <c r="K100" s="35">
        <f t="shared" si="29"/>
        <v>989708253.42999995</v>
      </c>
      <c r="L100" s="35">
        <f t="shared" si="29"/>
        <v>992923392.90999997</v>
      </c>
      <c r="M100" s="35">
        <f t="shared" si="29"/>
        <v>991300332.23000002</v>
      </c>
      <c r="N100" s="35">
        <f t="shared" si="29"/>
        <v>998606113.50999999</v>
      </c>
      <c r="O100" s="35">
        <f t="shared" si="29"/>
        <v>1002671310.98</v>
      </c>
      <c r="P100" s="35">
        <f t="shared" si="29"/>
        <v>1001698975.1900001</v>
      </c>
      <c r="Q100" s="35">
        <f>(D100+P100+SUM(E100:O100)*2)/24</f>
        <v>997202651.09875</v>
      </c>
    </row>
    <row r="101" spans="1:17" s="30" customFormat="1" ht="15" x14ac:dyDescent="0.25">
      <c r="A101" s="36"/>
      <c r="B101" s="29"/>
      <c r="C101" s="29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</row>
    <row r="102" spans="1:17" s="30" customFormat="1" ht="15" x14ac:dyDescent="0.25">
      <c r="A102" s="27" t="s">
        <v>90</v>
      </c>
      <c r="B102" s="29"/>
      <c r="C102" s="29"/>
      <c r="D102" s="37">
        <f t="shared" ref="D102:P102" si="30">SUM(D100,D97,D91,D86,D76,D72,D58)</f>
        <v>2091951604.8899999</v>
      </c>
      <c r="E102" s="37">
        <f t="shared" si="30"/>
        <v>2152713954.2800002</v>
      </c>
      <c r="F102" s="37">
        <f t="shared" si="30"/>
        <v>2087938558.6399999</v>
      </c>
      <c r="G102" s="37">
        <f t="shared" si="30"/>
        <v>2030168973.0000002</v>
      </c>
      <c r="H102" s="37">
        <f t="shared" si="30"/>
        <v>1897936304.6899998</v>
      </c>
      <c r="I102" s="37">
        <f t="shared" si="30"/>
        <v>1885310410.3000002</v>
      </c>
      <c r="J102" s="37">
        <f t="shared" si="30"/>
        <v>2480390107.1799998</v>
      </c>
      <c r="K102" s="37">
        <f t="shared" si="30"/>
        <v>2418611485.3099999</v>
      </c>
      <c r="L102" s="37">
        <f t="shared" si="30"/>
        <v>2366726657.6599998</v>
      </c>
      <c r="M102" s="37">
        <f t="shared" si="30"/>
        <v>2248890190.21</v>
      </c>
      <c r="N102" s="37">
        <f t="shared" si="30"/>
        <v>2216040975.9200001</v>
      </c>
      <c r="O102" s="37">
        <f t="shared" si="30"/>
        <v>2295881321.4500003</v>
      </c>
      <c r="P102" s="37">
        <f t="shared" si="30"/>
        <v>2191385053.3700004</v>
      </c>
      <c r="Q102" s="37">
        <f>(D102+P102+SUM(E102:O102)*2)/24</f>
        <v>2185189772.3141665</v>
      </c>
    </row>
    <row r="103" spans="1:17" s="30" customFormat="1" ht="15" x14ac:dyDescent="0.25">
      <c r="A103" s="36"/>
      <c r="B103" s="29"/>
      <c r="C103" s="29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</row>
    <row r="104" spans="1:17" s="30" customFormat="1" ht="14.25" customHeight="1" x14ac:dyDescent="0.25">
      <c r="A104" s="27" t="s">
        <v>89</v>
      </c>
      <c r="B104" s="29"/>
      <c r="C104" s="29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</row>
    <row r="105" spans="1:17" s="30" customFormat="1" ht="14.25" customHeight="1" x14ac:dyDescent="0.25">
      <c r="A105" s="39" t="s">
        <v>88</v>
      </c>
      <c r="B105" s="29"/>
      <c r="C105" s="46" t="s">
        <v>179</v>
      </c>
      <c r="D105" s="31">
        <v>20211184.039999999</v>
      </c>
      <c r="E105" s="31">
        <v>20212928.350000001</v>
      </c>
      <c r="F105" s="31">
        <v>20214669.25</v>
      </c>
      <c r="G105" s="31">
        <v>20216299.539999999</v>
      </c>
      <c r="H105" s="31">
        <v>20218043.82</v>
      </c>
      <c r="I105" s="31">
        <v>20219733.649999999</v>
      </c>
      <c r="J105" s="31">
        <v>20221481.530000001</v>
      </c>
      <c r="K105" s="31">
        <v>20223174.620000001</v>
      </c>
      <c r="L105" s="31">
        <v>20224925.989999998</v>
      </c>
      <c r="M105" s="31">
        <v>20226599.030000001</v>
      </c>
      <c r="N105" s="31">
        <v>20228099.039999999</v>
      </c>
      <c r="O105" s="31">
        <v>20229562.670000002</v>
      </c>
      <c r="P105" s="31">
        <v>20230980.16</v>
      </c>
      <c r="Q105" s="31">
        <f t="shared" ref="Q105:Q121" si="31">(D105+P105+SUM(E105:O105)*2)/24</f>
        <v>20221383.299166668</v>
      </c>
    </row>
    <row r="106" spans="1:17" s="30" customFormat="1" ht="14.25" customHeight="1" x14ac:dyDescent="0.25">
      <c r="A106" s="27" t="s">
        <v>87</v>
      </c>
      <c r="B106" s="29" t="s">
        <v>240</v>
      </c>
      <c r="C106" s="29" t="s">
        <v>246</v>
      </c>
      <c r="D106" s="31">
        <v>9001989.6500000004</v>
      </c>
      <c r="E106" s="31">
        <v>9001989.6500000004</v>
      </c>
      <c r="F106" s="31">
        <v>9001989.6500000004</v>
      </c>
      <c r="G106" s="31">
        <v>10587404.77</v>
      </c>
      <c r="H106" s="31">
        <v>10587404.77</v>
      </c>
      <c r="I106" s="31">
        <v>10587404.77</v>
      </c>
      <c r="J106" s="31">
        <v>12224577.460000001</v>
      </c>
      <c r="K106" s="31">
        <v>12224577.460000001</v>
      </c>
      <c r="L106" s="31">
        <v>12224577.460000001</v>
      </c>
      <c r="M106" s="31">
        <v>13273529.960000001</v>
      </c>
      <c r="N106" s="31">
        <v>13273529.960000001</v>
      </c>
      <c r="O106" s="31">
        <v>13273529.960000001</v>
      </c>
      <c r="P106" s="31">
        <v>14938636.99</v>
      </c>
      <c r="Q106" s="31">
        <f t="shared" si="31"/>
        <v>11519235.765833335</v>
      </c>
    </row>
    <row r="107" spans="1:17" s="30" customFormat="1" ht="14.25" customHeight="1" x14ac:dyDescent="0.25">
      <c r="A107" s="27" t="s">
        <v>86</v>
      </c>
      <c r="B107" s="29" t="s">
        <v>240</v>
      </c>
      <c r="C107" s="29"/>
      <c r="D107" s="31">
        <v>0</v>
      </c>
      <c r="E107" s="31">
        <v>0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f t="shared" si="31"/>
        <v>0</v>
      </c>
    </row>
    <row r="108" spans="1:17" s="30" customFormat="1" ht="14.25" customHeight="1" x14ac:dyDescent="0.25">
      <c r="A108" s="27" t="s">
        <v>85</v>
      </c>
      <c r="B108" s="29" t="s">
        <v>240</v>
      </c>
      <c r="C108" s="29"/>
      <c r="D108" s="31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f t="shared" si="31"/>
        <v>0</v>
      </c>
    </row>
    <row r="109" spans="1:17" s="30" customFormat="1" ht="14.25" customHeight="1" x14ac:dyDescent="0.25">
      <c r="A109" s="27" t="s">
        <v>84</v>
      </c>
      <c r="B109" s="29">
        <v>175</v>
      </c>
      <c r="C109" s="29" t="s">
        <v>248</v>
      </c>
      <c r="D109" s="31">
        <v>35323976.269999996</v>
      </c>
      <c r="E109" s="31">
        <v>32208469.039999999</v>
      </c>
      <c r="F109" s="31">
        <v>22213432.75</v>
      </c>
      <c r="G109" s="31">
        <v>24107664.710000001</v>
      </c>
      <c r="H109" s="31">
        <v>23664950.960000001</v>
      </c>
      <c r="I109" s="31">
        <v>27036166.890000001</v>
      </c>
      <c r="J109" s="31">
        <v>29052185.989999998</v>
      </c>
      <c r="K109" s="31">
        <v>21739099.349999998</v>
      </c>
      <c r="L109" s="31">
        <v>15599704.050000001</v>
      </c>
      <c r="M109" s="31">
        <v>14120662.689999999</v>
      </c>
      <c r="N109" s="31">
        <v>14247412.560000001</v>
      </c>
      <c r="O109" s="31">
        <v>13308757.32</v>
      </c>
      <c r="P109" s="31">
        <v>6245274.2199999997</v>
      </c>
      <c r="Q109" s="31">
        <f t="shared" si="31"/>
        <v>21506927.629583333</v>
      </c>
    </row>
    <row r="110" spans="1:17" s="30" customFormat="1" ht="14.25" customHeight="1" x14ac:dyDescent="0.25">
      <c r="A110" s="27" t="s">
        <v>83</v>
      </c>
      <c r="B110" s="29"/>
      <c r="C110" s="29"/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f t="shared" si="31"/>
        <v>0</v>
      </c>
    </row>
    <row r="111" spans="1:17" s="30" customFormat="1" ht="14.25" customHeight="1" x14ac:dyDescent="0.25">
      <c r="A111" s="27" t="s">
        <v>82</v>
      </c>
      <c r="B111" s="29"/>
      <c r="C111" s="46" t="s">
        <v>199</v>
      </c>
      <c r="D111" s="31">
        <v>23407807.190000001</v>
      </c>
      <c r="E111" s="31">
        <v>23241668.710000001</v>
      </c>
      <c r="F111" s="31">
        <v>23075727.899999999</v>
      </c>
      <c r="G111" s="31">
        <v>22909955.850000001</v>
      </c>
      <c r="H111" s="31">
        <v>22749581.59</v>
      </c>
      <c r="I111" s="31">
        <v>22584037.75</v>
      </c>
      <c r="J111" s="31">
        <v>23721649.210000001</v>
      </c>
      <c r="K111" s="31">
        <v>24451777.390000001</v>
      </c>
      <c r="L111" s="31">
        <v>24319337.289999999</v>
      </c>
      <c r="M111" s="31">
        <v>24147212.370000001</v>
      </c>
      <c r="N111" s="31">
        <v>23968060.449999999</v>
      </c>
      <c r="O111" s="31">
        <v>23788908.530000001</v>
      </c>
      <c r="P111" s="31">
        <v>23612244.75</v>
      </c>
      <c r="Q111" s="31">
        <f t="shared" si="31"/>
        <v>23538995.250833333</v>
      </c>
    </row>
    <row r="112" spans="1:17" s="30" customFormat="1" ht="14.25" customHeight="1" x14ac:dyDescent="0.25">
      <c r="A112" s="27" t="s">
        <v>81</v>
      </c>
      <c r="B112" s="29"/>
      <c r="C112" s="46" t="s">
        <v>200</v>
      </c>
      <c r="D112" s="31">
        <v>95753809.859999999</v>
      </c>
      <c r="E112" s="31">
        <v>92900051.859999999</v>
      </c>
      <c r="F112" s="31">
        <v>90046293.859999999</v>
      </c>
      <c r="G112" s="31">
        <v>87192535.859999999</v>
      </c>
      <c r="H112" s="31">
        <v>84338777.859999999</v>
      </c>
      <c r="I112" s="31">
        <v>81485019.859999999</v>
      </c>
      <c r="J112" s="31">
        <v>79578913.150000006</v>
      </c>
      <c r="K112" s="31">
        <v>76956058.260000005</v>
      </c>
      <c r="L112" s="31">
        <v>75942944.450000003</v>
      </c>
      <c r="M112" s="31">
        <v>72847381.290000007</v>
      </c>
      <c r="N112" s="31">
        <v>70060038.519999996</v>
      </c>
      <c r="O112" s="31">
        <v>118857216.79000001</v>
      </c>
      <c r="P112" s="31">
        <v>120430838.2</v>
      </c>
      <c r="Q112" s="31">
        <f t="shared" si="31"/>
        <v>86524796.31583333</v>
      </c>
    </row>
    <row r="113" spans="1:17" s="30" customFormat="1" ht="14.25" customHeight="1" x14ac:dyDescent="0.25">
      <c r="A113" s="27" t="s">
        <v>80</v>
      </c>
      <c r="B113" s="29"/>
      <c r="C113" s="46" t="s">
        <v>201</v>
      </c>
      <c r="D113" s="31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f t="shared" si="31"/>
        <v>0</v>
      </c>
    </row>
    <row r="114" spans="1:17" s="30" customFormat="1" ht="14.25" customHeight="1" x14ac:dyDescent="0.25">
      <c r="A114" s="27" t="s">
        <v>79</v>
      </c>
      <c r="B114" s="29"/>
      <c r="C114" s="29"/>
      <c r="D114" s="31">
        <v>58648325.299999997</v>
      </c>
      <c r="E114" s="31">
        <v>58546945.229999997</v>
      </c>
      <c r="F114" s="31">
        <v>58438965.25</v>
      </c>
      <c r="G114" s="31">
        <v>58323624.670000002</v>
      </c>
      <c r="H114" s="31">
        <v>58224555.259999998</v>
      </c>
      <c r="I114" s="31">
        <v>57889489.299999997</v>
      </c>
      <c r="J114" s="31">
        <v>57541577.370000005</v>
      </c>
      <c r="K114" s="31">
        <v>57213521.789999999</v>
      </c>
      <c r="L114" s="31">
        <v>56882284.869999997</v>
      </c>
      <c r="M114" s="31">
        <v>56547330.57</v>
      </c>
      <c r="N114" s="31">
        <v>56210323.210000001</v>
      </c>
      <c r="O114" s="31">
        <v>55870598.949999996</v>
      </c>
      <c r="P114" s="31">
        <v>55426901.829999998</v>
      </c>
      <c r="Q114" s="31">
        <f t="shared" si="31"/>
        <v>57393902.502916671</v>
      </c>
    </row>
    <row r="115" spans="1:17" s="30" customFormat="1" ht="14.25" customHeight="1" x14ac:dyDescent="0.25">
      <c r="A115" s="27" t="s">
        <v>78</v>
      </c>
      <c r="B115" s="29"/>
      <c r="C115" s="46" t="s">
        <v>202</v>
      </c>
      <c r="D115" s="31">
        <v>740503970.97000003</v>
      </c>
      <c r="E115" s="31">
        <v>710561647.12</v>
      </c>
      <c r="F115" s="31">
        <v>659668288.72000003</v>
      </c>
      <c r="G115" s="31">
        <v>618941837.20000005</v>
      </c>
      <c r="H115" s="31">
        <v>580318344.70000005</v>
      </c>
      <c r="I115" s="31">
        <v>563659282.05999994</v>
      </c>
      <c r="J115" s="31">
        <v>564077361.32000005</v>
      </c>
      <c r="K115" s="31">
        <v>565420955.99000001</v>
      </c>
      <c r="L115" s="31">
        <v>574104445.02999997</v>
      </c>
      <c r="M115" s="31">
        <v>514719176.23000008</v>
      </c>
      <c r="N115" s="31">
        <v>490391464.57999998</v>
      </c>
      <c r="O115" s="31">
        <v>461730124.92000002</v>
      </c>
      <c r="P115" s="31">
        <v>604665884.43999994</v>
      </c>
      <c r="Q115" s="31">
        <f t="shared" si="31"/>
        <v>581348154.63125002</v>
      </c>
    </row>
    <row r="116" spans="1:17" s="30" customFormat="1" ht="14.25" customHeight="1" x14ac:dyDescent="0.25">
      <c r="A116" s="27" t="s">
        <v>77</v>
      </c>
      <c r="B116" s="29"/>
      <c r="C116" s="46" t="s">
        <v>254</v>
      </c>
      <c r="D116" s="31">
        <v>779621.88</v>
      </c>
      <c r="E116" s="31">
        <v>840380.92</v>
      </c>
      <c r="F116" s="31">
        <v>986401.15</v>
      </c>
      <c r="G116" s="31">
        <v>1001831.28</v>
      </c>
      <c r="H116" s="31">
        <v>1082024.83</v>
      </c>
      <c r="I116" s="31">
        <v>1104463.71</v>
      </c>
      <c r="J116" s="31">
        <v>1175057.72</v>
      </c>
      <c r="K116" s="31">
        <v>1251559.76</v>
      </c>
      <c r="L116" s="31">
        <v>1317586.3700000001</v>
      </c>
      <c r="M116" s="31">
        <v>1389228.87</v>
      </c>
      <c r="N116" s="31">
        <v>1576026.36</v>
      </c>
      <c r="O116" s="31">
        <v>1769777.52</v>
      </c>
      <c r="P116" s="31">
        <v>1925970.3</v>
      </c>
      <c r="Q116" s="31">
        <f t="shared" si="31"/>
        <v>1237261.2149999999</v>
      </c>
    </row>
    <row r="117" spans="1:17" s="30" customFormat="1" ht="14.25" customHeight="1" x14ac:dyDescent="0.25">
      <c r="A117" s="27" t="s">
        <v>76</v>
      </c>
      <c r="B117" s="29"/>
      <c r="C117" s="46" t="s">
        <v>203</v>
      </c>
      <c r="D117" s="31">
        <v>0</v>
      </c>
      <c r="E117" s="31">
        <v>-351692.05</v>
      </c>
      <c r="F117" s="31">
        <v>-2658711.81</v>
      </c>
      <c r="G117" s="31">
        <v>0</v>
      </c>
      <c r="H117" s="31">
        <v>-2121268.15</v>
      </c>
      <c r="I117" s="31">
        <v>-3362122.63</v>
      </c>
      <c r="J117" s="31">
        <v>0</v>
      </c>
      <c r="K117" s="31">
        <v>-974184.25</v>
      </c>
      <c r="L117" s="31">
        <v>-1381081.79</v>
      </c>
      <c r="M117" s="31">
        <v>0</v>
      </c>
      <c r="N117" s="31">
        <v>-1369141.51</v>
      </c>
      <c r="O117" s="31">
        <v>-3121339.38</v>
      </c>
      <c r="P117" s="31">
        <v>0</v>
      </c>
      <c r="Q117" s="31">
        <f t="shared" si="31"/>
        <v>-1278295.1308333334</v>
      </c>
    </row>
    <row r="118" spans="1:17" s="30" customFormat="1" ht="14.25" customHeight="1" x14ac:dyDescent="0.25">
      <c r="A118" s="27" t="s">
        <v>75</v>
      </c>
      <c r="B118" s="29"/>
      <c r="C118" s="48" t="s">
        <v>205</v>
      </c>
      <c r="D118" s="31">
        <v>395589865.14999998</v>
      </c>
      <c r="E118" s="31">
        <v>369092919.82999998</v>
      </c>
      <c r="F118" s="31">
        <v>377523326.16999996</v>
      </c>
      <c r="G118" s="31">
        <v>370403062.44</v>
      </c>
      <c r="H118" s="31">
        <v>360659494.19999999</v>
      </c>
      <c r="I118" s="31">
        <v>354381313.12</v>
      </c>
      <c r="J118" s="31">
        <v>356551556.42000002</v>
      </c>
      <c r="K118" s="31">
        <v>376330879.13</v>
      </c>
      <c r="L118" s="31">
        <v>374023477.57000005</v>
      </c>
      <c r="M118" s="31">
        <v>384389157.37</v>
      </c>
      <c r="N118" s="31">
        <v>414810184.11000001</v>
      </c>
      <c r="O118" s="31">
        <v>405992367.32999998</v>
      </c>
      <c r="P118" s="31">
        <v>706617104.30000007</v>
      </c>
      <c r="Q118" s="31">
        <f t="shared" si="31"/>
        <v>391271768.53458339</v>
      </c>
    </row>
    <row r="119" spans="1:17" s="30" customFormat="1" ht="14.25" customHeight="1" x14ac:dyDescent="0.25">
      <c r="A119" s="27" t="s">
        <v>74</v>
      </c>
      <c r="B119" s="29"/>
      <c r="C119" s="46" t="s">
        <v>206</v>
      </c>
      <c r="D119" s="31">
        <v>3858634.14</v>
      </c>
      <c r="E119" s="31">
        <v>3699146.48</v>
      </c>
      <c r="F119" s="31">
        <v>3539658.82</v>
      </c>
      <c r="G119" s="31">
        <v>3380171.16</v>
      </c>
      <c r="H119" s="31">
        <v>3220683.5</v>
      </c>
      <c r="I119" s="31">
        <v>3061195.84</v>
      </c>
      <c r="J119" s="31">
        <v>2901708.18</v>
      </c>
      <c r="K119" s="31">
        <v>2742220.52</v>
      </c>
      <c r="L119" s="31">
        <v>2582732.86</v>
      </c>
      <c r="M119" s="31">
        <v>2423245.2000000002</v>
      </c>
      <c r="N119" s="31">
        <v>2263757.54</v>
      </c>
      <c r="O119" s="31">
        <v>1629449.21</v>
      </c>
      <c r="P119" s="31">
        <v>1404195.05</v>
      </c>
      <c r="Q119" s="31">
        <f t="shared" si="31"/>
        <v>2839615.3254166669</v>
      </c>
    </row>
    <row r="120" spans="1:17" s="30" customFormat="1" ht="14.25" customHeight="1" thickBot="1" x14ac:dyDescent="0.3">
      <c r="A120" s="32" t="s">
        <v>73</v>
      </c>
      <c r="B120" s="29"/>
      <c r="C120" s="46" t="s">
        <v>207</v>
      </c>
      <c r="D120" s="34">
        <v>31625502.550000001</v>
      </c>
      <c r="E120" s="34">
        <v>31450507.91</v>
      </c>
      <c r="F120" s="38">
        <v>31289587.27</v>
      </c>
      <c r="G120" s="34">
        <v>31128666.629999999</v>
      </c>
      <c r="H120" s="34">
        <v>30967745.989999998</v>
      </c>
      <c r="I120" s="34">
        <v>30806825.350000001</v>
      </c>
      <c r="J120" s="38">
        <v>30645904.710000001</v>
      </c>
      <c r="K120" s="38">
        <v>30484984.07</v>
      </c>
      <c r="L120" s="38">
        <v>30324063.43</v>
      </c>
      <c r="M120" s="34">
        <v>30163142.789999999</v>
      </c>
      <c r="N120" s="34">
        <v>30002222.149999999</v>
      </c>
      <c r="O120" s="34">
        <v>29841301.510000002</v>
      </c>
      <c r="P120" s="34">
        <v>29680380.870000001</v>
      </c>
      <c r="Q120" s="34">
        <f t="shared" si="31"/>
        <v>30646491.126666665</v>
      </c>
    </row>
    <row r="121" spans="1:17" s="30" customFormat="1" ht="15" x14ac:dyDescent="0.25">
      <c r="A121" s="27" t="s">
        <v>72</v>
      </c>
      <c r="B121" s="29"/>
      <c r="C121" s="29"/>
      <c r="D121" s="35">
        <f t="shared" ref="D121:I121" si="32">SUM(D105:D120)</f>
        <v>1414704687</v>
      </c>
      <c r="E121" s="35">
        <f t="shared" si="32"/>
        <v>1351404963.0500002</v>
      </c>
      <c r="F121" s="35">
        <f t="shared" si="32"/>
        <v>1293339628.9799998</v>
      </c>
      <c r="G121" s="35">
        <f t="shared" si="32"/>
        <v>1248193054.1100004</v>
      </c>
      <c r="H121" s="35">
        <f t="shared" si="32"/>
        <v>1193910339.3300002</v>
      </c>
      <c r="I121" s="35">
        <f t="shared" si="32"/>
        <v>1169452809.6699998</v>
      </c>
      <c r="J121" s="35">
        <f t="shared" ref="J121:O121" si="33">SUM(J105:J120)</f>
        <v>1177691973.0600002</v>
      </c>
      <c r="K121" s="35">
        <f t="shared" si="33"/>
        <v>1188064624.0899999</v>
      </c>
      <c r="L121" s="35">
        <f t="shared" si="33"/>
        <v>1186164997.5799999</v>
      </c>
      <c r="M121" s="35">
        <f t="shared" si="33"/>
        <v>1134246666.3700001</v>
      </c>
      <c r="N121" s="35">
        <f t="shared" si="33"/>
        <v>1135661976.97</v>
      </c>
      <c r="O121" s="35">
        <f t="shared" si="33"/>
        <v>1143170255.3299999</v>
      </c>
      <c r="P121" s="35">
        <f>SUM(P105:P120)</f>
        <v>1585178411.1099999</v>
      </c>
      <c r="Q121" s="35">
        <f t="shared" si="31"/>
        <v>1226770236.4662502</v>
      </c>
    </row>
    <row r="122" spans="1:17" s="30" customFormat="1" ht="15" x14ac:dyDescent="0.25">
      <c r="A122" s="36"/>
      <c r="B122" s="29"/>
      <c r="C122" s="29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</row>
    <row r="123" spans="1:17" s="30" customFormat="1" ht="15.75" thickBot="1" x14ac:dyDescent="0.3">
      <c r="A123" s="40" t="s">
        <v>71</v>
      </c>
      <c r="B123" s="29"/>
      <c r="C123" s="29"/>
      <c r="D123" s="41">
        <f t="shared" ref="D123:P123" si="34">+D121+D102+D40+D50</f>
        <v>15572444127.129997</v>
      </c>
      <c r="E123" s="41">
        <f t="shared" si="34"/>
        <v>15587703625.460001</v>
      </c>
      <c r="F123" s="41">
        <f t="shared" si="34"/>
        <v>15522374013.490002</v>
      </c>
      <c r="G123" s="41">
        <f t="shared" si="34"/>
        <v>15497791068.820004</v>
      </c>
      <c r="H123" s="41">
        <f t="shared" si="34"/>
        <v>15363069567.440001</v>
      </c>
      <c r="I123" s="41">
        <f t="shared" si="34"/>
        <v>15422523893.010002</v>
      </c>
      <c r="J123" s="41">
        <f t="shared" si="34"/>
        <v>16126660858.35</v>
      </c>
      <c r="K123" s="41">
        <f t="shared" si="34"/>
        <v>16155598570.039999</v>
      </c>
      <c r="L123" s="41">
        <f t="shared" si="34"/>
        <v>16192989814.980001</v>
      </c>
      <c r="M123" s="41">
        <f t="shared" si="34"/>
        <v>16152214118.760002</v>
      </c>
      <c r="N123" s="41">
        <f t="shared" si="34"/>
        <v>16180187159.299999</v>
      </c>
      <c r="O123" s="41">
        <f t="shared" si="34"/>
        <v>16347452560.720001</v>
      </c>
      <c r="P123" s="41">
        <f t="shared" si="34"/>
        <v>16827646470.35603</v>
      </c>
      <c r="Q123" s="41">
        <f>(D123+P123+SUM(E123:O123)*2)/24</f>
        <v>15895717545.759417</v>
      </c>
    </row>
    <row r="124" spans="1:17" s="30" customFormat="1" ht="15.75" thickTop="1" x14ac:dyDescent="0.25">
      <c r="A124" s="36"/>
      <c r="B124" s="29"/>
      <c r="C124" s="29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</row>
    <row r="125" spans="1:17" s="30" customFormat="1" ht="15" x14ac:dyDescent="0.25">
      <c r="A125" s="27" t="s">
        <v>70</v>
      </c>
      <c r="B125" s="29"/>
      <c r="C125" s="29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</row>
    <row r="126" spans="1:17" s="30" customFormat="1" ht="15" x14ac:dyDescent="0.25">
      <c r="A126" s="27" t="s">
        <v>69</v>
      </c>
      <c r="B126" s="29"/>
      <c r="C126" s="29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</row>
    <row r="127" spans="1:17" s="30" customFormat="1" ht="15" x14ac:dyDescent="0.25">
      <c r="A127" s="27" t="s">
        <v>68</v>
      </c>
      <c r="B127" s="29">
        <v>230</v>
      </c>
      <c r="C127" s="29" t="s">
        <v>249</v>
      </c>
      <c r="D127" s="31">
        <v>-6211967.080000001</v>
      </c>
      <c r="E127" s="31">
        <v>-6214492.7200000007</v>
      </c>
      <c r="F127" s="31">
        <v>-6217024.3000000007</v>
      </c>
      <c r="G127" s="31">
        <v>-6219561.8500000006</v>
      </c>
      <c r="H127" s="31">
        <v>-6222105.3800000008</v>
      </c>
      <c r="I127" s="31">
        <v>-6224654.8900000006</v>
      </c>
      <c r="J127" s="31">
        <v>-6227210.4200000009</v>
      </c>
      <c r="K127" s="31">
        <v>-6229771.9700000007</v>
      </c>
      <c r="L127" s="31">
        <v>-6232339.5700000003</v>
      </c>
      <c r="M127" s="31">
        <v>-6234913.2200000007</v>
      </c>
      <c r="N127" s="31">
        <v>-6237492.9400000013</v>
      </c>
      <c r="O127" s="31">
        <v>-6240078.7400000002</v>
      </c>
      <c r="P127" s="31">
        <v>-12498920.610000001</v>
      </c>
      <c r="Q127" s="31">
        <f t="shared" ref="Q127:Q141" si="35">(D127+P127+SUM(E127:O127)*2)/24</f>
        <v>-6487924.1537499996</v>
      </c>
    </row>
    <row r="128" spans="1:17" s="30" customFormat="1" ht="15" x14ac:dyDescent="0.25">
      <c r="A128" s="27" t="s">
        <v>67</v>
      </c>
      <c r="B128" s="29">
        <v>244</v>
      </c>
      <c r="C128" s="46" t="s">
        <v>251</v>
      </c>
      <c r="D128" s="31">
        <v>-185787522.10000002</v>
      </c>
      <c r="E128" s="31">
        <v>-151028392.03</v>
      </c>
      <c r="F128" s="31">
        <v>-172487311.78999999</v>
      </c>
      <c r="G128" s="31">
        <v>-144415786.61000001</v>
      </c>
      <c r="H128" s="31">
        <v>-165887586.41</v>
      </c>
      <c r="I128" s="31">
        <v>-149271728.50999999</v>
      </c>
      <c r="J128" s="31">
        <v>-154301114.87</v>
      </c>
      <c r="K128" s="31">
        <v>-166680313.28</v>
      </c>
      <c r="L128" s="31">
        <v>-181642909.40000001</v>
      </c>
      <c r="M128" s="31">
        <v>-147865766.69</v>
      </c>
      <c r="N128" s="31">
        <v>-182711597.38999999</v>
      </c>
      <c r="O128" s="31">
        <v>-222070117.07000002</v>
      </c>
      <c r="P128" s="31">
        <v>-196928735.43000001</v>
      </c>
      <c r="Q128" s="31">
        <f t="shared" si="35"/>
        <v>-169143396.06791666</v>
      </c>
    </row>
    <row r="129" spans="1:17" s="30" customFormat="1" ht="15" x14ac:dyDescent="0.25">
      <c r="A129" s="27" t="s">
        <v>66</v>
      </c>
      <c r="B129" s="29"/>
      <c r="C129" s="29"/>
      <c r="D129" s="31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f t="shared" si="35"/>
        <v>0</v>
      </c>
    </row>
    <row r="130" spans="1:17" s="30" customFormat="1" ht="15" x14ac:dyDescent="0.25">
      <c r="A130" s="27" t="s">
        <v>65</v>
      </c>
      <c r="B130" s="29"/>
      <c r="C130" s="46" t="s">
        <v>223</v>
      </c>
      <c r="D130" s="31">
        <v>-336600000</v>
      </c>
      <c r="E130" s="31">
        <v>-265000000</v>
      </c>
      <c r="F130" s="31">
        <v>-240000000</v>
      </c>
      <c r="G130" s="31">
        <v>-340000000</v>
      </c>
      <c r="H130" s="31">
        <v>-40000000</v>
      </c>
      <c r="I130" s="31">
        <v>-90000000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-40000000</v>
      </c>
      <c r="Q130" s="31">
        <f t="shared" si="35"/>
        <v>-96941666.666666672</v>
      </c>
    </row>
    <row r="131" spans="1:17" s="30" customFormat="1" ht="15" x14ac:dyDescent="0.25">
      <c r="A131" s="27" t="s">
        <v>64</v>
      </c>
      <c r="B131" s="29"/>
      <c r="C131" s="46" t="s">
        <v>224</v>
      </c>
      <c r="D131" s="31">
        <v>-509277530.79000002</v>
      </c>
      <c r="E131" s="31">
        <v>-541457131.53999996</v>
      </c>
      <c r="F131" s="31">
        <v>-459484002.29000002</v>
      </c>
      <c r="G131" s="31">
        <v>-410077762.44</v>
      </c>
      <c r="H131" s="31">
        <v>-366546769.54000002</v>
      </c>
      <c r="I131" s="31">
        <v>-375950893.60000002</v>
      </c>
      <c r="J131" s="31">
        <v>-402290372.06</v>
      </c>
      <c r="K131" s="31">
        <v>-417469164.87</v>
      </c>
      <c r="L131" s="31">
        <v>-423192213.05000001</v>
      </c>
      <c r="M131" s="31">
        <v>-454224200.56999999</v>
      </c>
      <c r="N131" s="31">
        <v>-449608659.00999999</v>
      </c>
      <c r="O131" s="31">
        <v>-522276146.16000003</v>
      </c>
      <c r="P131" s="31">
        <v>-610854283.45604002</v>
      </c>
      <c r="Q131" s="31">
        <f t="shared" si="35"/>
        <v>-448553601.85441834</v>
      </c>
    </row>
    <row r="132" spans="1:17" s="30" customFormat="1" ht="15" x14ac:dyDescent="0.25">
      <c r="A132" s="27" t="s">
        <v>63</v>
      </c>
      <c r="B132" s="29"/>
      <c r="C132" s="29"/>
      <c r="D132" s="31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f t="shared" si="35"/>
        <v>0</v>
      </c>
    </row>
    <row r="133" spans="1:17" s="30" customFormat="1" ht="15" x14ac:dyDescent="0.25">
      <c r="A133" s="27" t="s">
        <v>62</v>
      </c>
      <c r="B133" s="29"/>
      <c r="C133" s="46" t="s">
        <v>225</v>
      </c>
      <c r="D133" s="31">
        <v>-2051639.5</v>
      </c>
      <c r="E133" s="31">
        <v>-854824.84</v>
      </c>
      <c r="F133" s="31">
        <v>-207197.1</v>
      </c>
      <c r="G133" s="31">
        <v>-1534181.48</v>
      </c>
      <c r="H133" s="31">
        <v>-1474076.88</v>
      </c>
      <c r="I133" s="31">
        <v>-811261.39</v>
      </c>
      <c r="J133" s="31">
        <v>-14625.78</v>
      </c>
      <c r="K133" s="31">
        <v>-1452370.77</v>
      </c>
      <c r="L133" s="31">
        <v>-449694.82</v>
      </c>
      <c r="M133" s="31">
        <v>-37593.33</v>
      </c>
      <c r="N133" s="31">
        <v>-2082429.81</v>
      </c>
      <c r="O133" s="31">
        <v>-1516790.46</v>
      </c>
      <c r="P133" s="31">
        <v>-1242139.4099999999</v>
      </c>
      <c r="Q133" s="31">
        <f t="shared" si="35"/>
        <v>-1006828.0095833334</v>
      </c>
    </row>
    <row r="134" spans="1:17" s="30" customFormat="1" ht="15" x14ac:dyDescent="0.25">
      <c r="A134" s="27" t="s">
        <v>61</v>
      </c>
      <c r="B134" s="29"/>
      <c r="C134" s="46" t="s">
        <v>226</v>
      </c>
      <c r="D134" s="31">
        <v>-7608512.71</v>
      </c>
      <c r="E134" s="31">
        <v>-7539742.1399999997</v>
      </c>
      <c r="F134" s="31">
        <v>-7807767.6500000004</v>
      </c>
      <c r="G134" s="31">
        <v>-7760926.8399999999</v>
      </c>
      <c r="H134" s="31">
        <v>-7793226.5199999996</v>
      </c>
      <c r="I134" s="31">
        <v>-7724225.3499999996</v>
      </c>
      <c r="J134" s="31">
        <v>-7810024.2999999998</v>
      </c>
      <c r="K134" s="31">
        <v>-7651447.4699999997</v>
      </c>
      <c r="L134" s="31">
        <v>-7684905.96</v>
      </c>
      <c r="M134" s="31">
        <v>-7412162.3200000003</v>
      </c>
      <c r="N134" s="31">
        <v>-7439161.79</v>
      </c>
      <c r="O134" s="31">
        <v>-7299973.6900000004</v>
      </c>
      <c r="P134" s="31">
        <v>-7012565.7999999998</v>
      </c>
      <c r="Q134" s="31">
        <f t="shared" si="35"/>
        <v>-7602841.9404166667</v>
      </c>
    </row>
    <row r="135" spans="1:17" s="30" customFormat="1" ht="15" x14ac:dyDescent="0.25">
      <c r="A135" s="27" t="s">
        <v>60</v>
      </c>
      <c r="B135" s="29"/>
      <c r="C135" s="46" t="s">
        <v>227</v>
      </c>
      <c r="D135" s="31">
        <v>-98255028.810000002</v>
      </c>
      <c r="E135" s="31">
        <v>-97323351.109999999</v>
      </c>
      <c r="F135" s="31">
        <v>-119388889.65000001</v>
      </c>
      <c r="G135" s="31">
        <v>-136758278.72999999</v>
      </c>
      <c r="H135" s="31">
        <v>-95294824.579999998</v>
      </c>
      <c r="I135" s="31">
        <v>-99095800.469999999</v>
      </c>
      <c r="J135" s="31">
        <v>-81149953.269999996</v>
      </c>
      <c r="K135" s="31">
        <v>-78409162.439999998</v>
      </c>
      <c r="L135" s="31">
        <v>-91247419.959999993</v>
      </c>
      <c r="M135" s="31">
        <v>-75692476.730000004</v>
      </c>
      <c r="N135" s="31">
        <v>-54977163.189999998</v>
      </c>
      <c r="O135" s="31">
        <v>-74620340.310000002</v>
      </c>
      <c r="P135" s="31">
        <v>-94676953.647797853</v>
      </c>
      <c r="Q135" s="31">
        <f t="shared" si="35"/>
        <v>-91701970.97240825</v>
      </c>
    </row>
    <row r="136" spans="1:17" s="30" customFormat="1" ht="15" x14ac:dyDescent="0.25">
      <c r="A136" s="27" t="s">
        <v>59</v>
      </c>
      <c r="B136" s="29"/>
      <c r="C136" s="46" t="s">
        <v>228</v>
      </c>
      <c r="D136" s="31">
        <v>-53833662.799999997</v>
      </c>
      <c r="E136" s="31">
        <v>-68408680.359999999</v>
      </c>
      <c r="F136" s="31">
        <v>-90337448.329999998</v>
      </c>
      <c r="G136" s="31">
        <v>-65706615.009999998</v>
      </c>
      <c r="H136" s="31">
        <v>-65528006.259999998</v>
      </c>
      <c r="I136" s="31">
        <v>-71732247.840000004</v>
      </c>
      <c r="J136" s="31">
        <v>-56465410.909999996</v>
      </c>
      <c r="K136" s="31">
        <v>-74810688.909999996</v>
      </c>
      <c r="L136" s="31">
        <v>-100373442.36</v>
      </c>
      <c r="M136" s="31">
        <v>-79361924.75</v>
      </c>
      <c r="N136" s="31">
        <v>-82862703.469999999</v>
      </c>
      <c r="O136" s="31">
        <v>-92774633.239999995</v>
      </c>
      <c r="P136" s="31">
        <v>-56214464.969999999</v>
      </c>
      <c r="Q136" s="31">
        <f t="shared" si="35"/>
        <v>-75282155.443749994</v>
      </c>
    </row>
    <row r="137" spans="1:17" s="30" customFormat="1" ht="15" x14ac:dyDescent="0.25">
      <c r="A137" s="27" t="s">
        <v>58</v>
      </c>
      <c r="B137" s="29"/>
      <c r="C137" s="29"/>
      <c r="D137" s="31">
        <v>0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0</v>
      </c>
      <c r="P137" s="31">
        <v>0</v>
      </c>
      <c r="Q137" s="31">
        <f t="shared" si="35"/>
        <v>0</v>
      </c>
    </row>
    <row r="138" spans="1:17" s="30" customFormat="1" ht="15" x14ac:dyDescent="0.25">
      <c r="A138" s="27" t="s">
        <v>57</v>
      </c>
      <c r="B138" s="29"/>
      <c r="C138" s="46" t="s">
        <v>229</v>
      </c>
      <c r="D138" s="31">
        <v>-1380682.37</v>
      </c>
      <c r="E138" s="31">
        <v>-1196124.96</v>
      </c>
      <c r="F138" s="31">
        <v>-1191541.75</v>
      </c>
      <c r="G138" s="31">
        <v>-2256955.7999999998</v>
      </c>
      <c r="H138" s="31">
        <v>-397291.99</v>
      </c>
      <c r="I138" s="31">
        <v>-233159.37</v>
      </c>
      <c r="J138" s="31">
        <v>-390092.56</v>
      </c>
      <c r="K138" s="31">
        <v>-546101.49</v>
      </c>
      <c r="L138" s="31">
        <v>-618057.39</v>
      </c>
      <c r="M138" s="31">
        <v>-1817799.25</v>
      </c>
      <c r="N138" s="31">
        <v>-427379.15</v>
      </c>
      <c r="O138" s="31">
        <v>-564941.54</v>
      </c>
      <c r="P138" s="31">
        <v>-924902.64</v>
      </c>
      <c r="Q138" s="31">
        <f t="shared" si="35"/>
        <v>-899353.14625000011</v>
      </c>
    </row>
    <row r="139" spans="1:17" s="30" customFormat="1" ht="15" x14ac:dyDescent="0.25">
      <c r="A139" s="27" t="s">
        <v>56</v>
      </c>
      <c r="B139" s="29"/>
      <c r="C139" s="46" t="s">
        <v>230</v>
      </c>
      <c r="D139" s="31">
        <v>-45791717.939999998</v>
      </c>
      <c r="E139" s="31">
        <v>-49369967.079999998</v>
      </c>
      <c r="F139" s="31">
        <v>-42998919.979999997</v>
      </c>
      <c r="G139" s="31">
        <v>-44591140.920000002</v>
      </c>
      <c r="H139" s="31">
        <v>-28879701.449999999</v>
      </c>
      <c r="I139" s="31">
        <v>-31077482.280000001</v>
      </c>
      <c r="J139" s="31">
        <v>-34833142.299999997</v>
      </c>
      <c r="K139" s="31">
        <v>-35274535.020000003</v>
      </c>
      <c r="L139" s="31">
        <v>-37871603.299999997</v>
      </c>
      <c r="M139" s="31">
        <v>-40361199.359999999</v>
      </c>
      <c r="N139" s="31">
        <v>-44278037.390000001</v>
      </c>
      <c r="O139" s="31">
        <v>-46687405.93</v>
      </c>
      <c r="P139" s="31">
        <v>-50847432.189999998</v>
      </c>
      <c r="Q139" s="31">
        <f t="shared" si="35"/>
        <v>-40378559.172916666</v>
      </c>
    </row>
    <row r="140" spans="1:17" s="30" customFormat="1" ht="15.75" thickBot="1" x14ac:dyDescent="0.3">
      <c r="A140" s="32" t="s">
        <v>55</v>
      </c>
      <c r="B140" s="29"/>
      <c r="C140" s="46" t="s">
        <v>231</v>
      </c>
      <c r="D140" s="34">
        <v>-24999694.379999999</v>
      </c>
      <c r="E140" s="34">
        <v>-24190939.879999999</v>
      </c>
      <c r="F140" s="34">
        <v>-24655798.149999999</v>
      </c>
      <c r="G140" s="34">
        <v>-25068035.879999999</v>
      </c>
      <c r="H140" s="34">
        <v>-25247751.550000001</v>
      </c>
      <c r="I140" s="34">
        <v>-25773135.09</v>
      </c>
      <c r="J140" s="34">
        <v>-25649445.460000001</v>
      </c>
      <c r="K140" s="34">
        <v>-25656032.030000001</v>
      </c>
      <c r="L140" s="34">
        <v>-25830753.609999999</v>
      </c>
      <c r="M140" s="34">
        <v>-26280635.140000001</v>
      </c>
      <c r="N140" s="34">
        <v>-26076889.5</v>
      </c>
      <c r="O140" s="34">
        <v>-25940731.57</v>
      </c>
      <c r="P140" s="34">
        <v>-26546644.489999998</v>
      </c>
      <c r="Q140" s="34">
        <f t="shared" si="35"/>
        <v>-25511943.107916664</v>
      </c>
    </row>
    <row r="141" spans="1:17" s="30" customFormat="1" ht="15" x14ac:dyDescent="0.25">
      <c r="A141" s="27" t="s">
        <v>54</v>
      </c>
      <c r="B141" s="29"/>
      <c r="C141" s="29"/>
      <c r="D141" s="35">
        <f t="shared" ref="D141:I141" si="36">SUM(D127:D140)</f>
        <v>-1271797958.48</v>
      </c>
      <c r="E141" s="35">
        <f t="shared" si="36"/>
        <v>-1212583646.6600001</v>
      </c>
      <c r="F141" s="35">
        <f t="shared" si="36"/>
        <v>-1164775900.9900002</v>
      </c>
      <c r="G141" s="35">
        <f t="shared" si="36"/>
        <v>-1184389245.5600004</v>
      </c>
      <c r="H141" s="35">
        <f t="shared" si="36"/>
        <v>-803271340.56000006</v>
      </c>
      <c r="I141" s="35">
        <f t="shared" si="36"/>
        <v>-857894588.79000008</v>
      </c>
      <c r="J141" s="35">
        <f t="shared" ref="J141:O141" si="37">SUM(J127:J140)</f>
        <v>-769131391.92999983</v>
      </c>
      <c r="K141" s="35">
        <f t="shared" si="37"/>
        <v>-814179588.24999988</v>
      </c>
      <c r="L141" s="35">
        <f t="shared" si="37"/>
        <v>-875143339.42000008</v>
      </c>
      <c r="M141" s="35">
        <f t="shared" si="37"/>
        <v>-839288671.36000013</v>
      </c>
      <c r="N141" s="35">
        <f t="shared" si="37"/>
        <v>-856701513.63999987</v>
      </c>
      <c r="O141" s="35">
        <f t="shared" si="37"/>
        <v>-999991158.71000004</v>
      </c>
      <c r="P141" s="35">
        <f>SUM(P127:P140)</f>
        <v>-1097747042.6438379</v>
      </c>
      <c r="Q141" s="35">
        <f t="shared" si="35"/>
        <v>-963510240.53599346</v>
      </c>
    </row>
    <row r="142" spans="1:17" s="30" customFormat="1" ht="15" x14ac:dyDescent="0.25">
      <c r="A142" s="36"/>
      <c r="B142" s="29"/>
      <c r="C142" s="29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</row>
    <row r="143" spans="1:17" s="30" customFormat="1" ht="15" x14ac:dyDescent="0.25">
      <c r="A143" s="27" t="s">
        <v>53</v>
      </c>
      <c r="B143" s="29"/>
      <c r="C143" s="29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</row>
    <row r="144" spans="1:17" s="30" customFormat="1" ht="15" x14ac:dyDescent="0.25">
      <c r="A144" s="27" t="s">
        <v>52</v>
      </c>
      <c r="B144" s="29"/>
      <c r="C144" s="29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</row>
    <row r="145" spans="1:17" s="30" customFormat="1" ht="15.75" thickBot="1" x14ac:dyDescent="0.3">
      <c r="A145" s="32" t="s">
        <v>47</v>
      </c>
      <c r="B145" s="29"/>
      <c r="C145" s="29"/>
      <c r="D145" s="34">
        <v>0</v>
      </c>
      <c r="E145" s="34">
        <v>0</v>
      </c>
      <c r="F145" s="34">
        <v>0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  <c r="L145" s="34">
        <v>0</v>
      </c>
      <c r="M145" s="34">
        <v>0</v>
      </c>
      <c r="N145" s="34">
        <v>0</v>
      </c>
      <c r="O145" s="34">
        <v>0</v>
      </c>
      <c r="P145" s="34">
        <v>0</v>
      </c>
      <c r="Q145" s="34">
        <f>(D145+P145+SUM(E145:O145)*2)/24</f>
        <v>0</v>
      </c>
    </row>
    <row r="146" spans="1:17" s="30" customFormat="1" ht="15" x14ac:dyDescent="0.25">
      <c r="A146" s="27" t="s">
        <v>51</v>
      </c>
      <c r="B146" s="29"/>
      <c r="C146" s="29"/>
      <c r="D146" s="31">
        <f>SUM(D145)</f>
        <v>0</v>
      </c>
      <c r="E146" s="31">
        <f>SUM(E145)</f>
        <v>0</v>
      </c>
      <c r="F146" s="31">
        <f>SUM(F145)</f>
        <v>0</v>
      </c>
      <c r="G146" s="31">
        <f>SUM(G145)</f>
        <v>0</v>
      </c>
      <c r="H146" s="31">
        <f>SUM(H145)</f>
        <v>0</v>
      </c>
      <c r="I146" s="31">
        <f t="shared" ref="I146:O146" si="38">SUM(I145)</f>
        <v>0</v>
      </c>
      <c r="J146" s="31">
        <f t="shared" si="38"/>
        <v>0</v>
      </c>
      <c r="K146" s="31">
        <f t="shared" si="38"/>
        <v>0</v>
      </c>
      <c r="L146" s="31">
        <f t="shared" si="38"/>
        <v>0</v>
      </c>
      <c r="M146" s="31">
        <f t="shared" si="38"/>
        <v>0</v>
      </c>
      <c r="N146" s="31">
        <f t="shared" si="38"/>
        <v>0</v>
      </c>
      <c r="O146" s="31">
        <f t="shared" si="38"/>
        <v>0</v>
      </c>
      <c r="P146" s="31">
        <f>SUM(P145)</f>
        <v>0</v>
      </c>
      <c r="Q146" s="31">
        <f>(D146+P146+SUM(E146:O146)*2)/24</f>
        <v>0</v>
      </c>
    </row>
    <row r="147" spans="1:17" s="30" customFormat="1" ht="15" x14ac:dyDescent="0.25">
      <c r="A147" s="36"/>
      <c r="B147" s="29"/>
      <c r="C147" s="29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</row>
    <row r="148" spans="1:17" s="30" customFormat="1" ht="15" x14ac:dyDescent="0.25">
      <c r="A148" s="27" t="s">
        <v>50</v>
      </c>
      <c r="B148" s="29"/>
      <c r="C148" s="29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</row>
    <row r="149" spans="1:17" s="30" customFormat="1" ht="15" x14ac:dyDescent="0.25">
      <c r="A149" s="27" t="s">
        <v>49</v>
      </c>
      <c r="B149" s="29"/>
      <c r="C149" s="46" t="s">
        <v>233</v>
      </c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210314</v>
      </c>
      <c r="N149" s="31">
        <v>0</v>
      </c>
      <c r="O149" s="31">
        <v>0</v>
      </c>
      <c r="P149" s="31">
        <v>0</v>
      </c>
      <c r="Q149" s="31">
        <f>(D149+P149+SUM(E149:O149)*2)/24</f>
        <v>17526.166666666668</v>
      </c>
    </row>
    <row r="150" spans="1:17" s="30" customFormat="1" ht="15" x14ac:dyDescent="0.25">
      <c r="A150" s="27" t="s">
        <v>48</v>
      </c>
      <c r="B150" s="29"/>
      <c r="C150" s="46" t="s">
        <v>241</v>
      </c>
      <c r="D150" s="31">
        <v>-1796476165.26</v>
      </c>
      <c r="E150" s="31">
        <v>-1796476165.26</v>
      </c>
      <c r="F150" s="31">
        <v>-1794935868.0899999</v>
      </c>
      <c r="G150" s="31">
        <v>-1791639929.3800001</v>
      </c>
      <c r="H150" s="31">
        <v>-1788861184.0699999</v>
      </c>
      <c r="I150" s="31">
        <v>-1786082438.79</v>
      </c>
      <c r="J150" s="31">
        <v>-1782054454.27</v>
      </c>
      <c r="K150" s="31">
        <v>-1779067502.45</v>
      </c>
      <c r="L150" s="31">
        <v>-1776080550.6099999</v>
      </c>
      <c r="M150" s="31">
        <v>-1776752150.6300001</v>
      </c>
      <c r="N150" s="31">
        <v>-1774543669.3599999</v>
      </c>
      <c r="O150" s="31">
        <v>-1772124874.0899999</v>
      </c>
      <c r="P150" s="31">
        <v>-1763456111.75</v>
      </c>
      <c r="Q150" s="31">
        <f>(D150+P150+SUM(E150:O150)*2)/24</f>
        <v>-1783215410.4587505</v>
      </c>
    </row>
    <row r="151" spans="1:17" s="30" customFormat="1" ht="15.75" thickBot="1" x14ac:dyDescent="0.3">
      <c r="A151" s="32" t="s">
        <v>47</v>
      </c>
      <c r="B151" s="29"/>
      <c r="C151" s="46" t="s">
        <v>242</v>
      </c>
      <c r="D151" s="34">
        <v>-297127906.48000002</v>
      </c>
      <c r="E151" s="34">
        <v>-299730553.72000003</v>
      </c>
      <c r="F151" s="34">
        <v>-293379137</v>
      </c>
      <c r="G151" s="34">
        <v>-287823852.68000001</v>
      </c>
      <c r="H151" s="34">
        <v>-281133672.98000002</v>
      </c>
      <c r="I151" s="34">
        <v>-278983731.00999999</v>
      </c>
      <c r="J151" s="34">
        <v>-281420884.76999998</v>
      </c>
      <c r="K151" s="34">
        <v>-280876052.02999997</v>
      </c>
      <c r="L151" s="34">
        <v>-279447071.58999997</v>
      </c>
      <c r="M151" s="34">
        <v>-279730634.32999998</v>
      </c>
      <c r="N151" s="34">
        <v>-284137010.48000002</v>
      </c>
      <c r="O151" s="34">
        <v>-289837792.29000002</v>
      </c>
      <c r="P151" s="34">
        <v>-357743831.52999997</v>
      </c>
      <c r="Q151" s="34">
        <f>(D151+P151+SUM(E151:O151)*2)/24</f>
        <v>-288661355.15708333</v>
      </c>
    </row>
    <row r="152" spans="1:17" s="30" customFormat="1" ht="15" x14ac:dyDescent="0.25">
      <c r="A152" s="27" t="s">
        <v>46</v>
      </c>
      <c r="B152" s="29"/>
      <c r="C152" s="29"/>
      <c r="D152" s="35">
        <f t="shared" ref="D152:P152" si="39">SUM(D149:D151)</f>
        <v>-2093604071.74</v>
      </c>
      <c r="E152" s="35">
        <f t="shared" si="39"/>
        <v>-2096206718.98</v>
      </c>
      <c r="F152" s="35">
        <f t="shared" si="39"/>
        <v>-2088315005.0899999</v>
      </c>
      <c r="G152" s="35">
        <f t="shared" si="39"/>
        <v>-2079463782.0600002</v>
      </c>
      <c r="H152" s="35">
        <f t="shared" si="39"/>
        <v>-2069994857.05</v>
      </c>
      <c r="I152" s="35">
        <f t="shared" si="39"/>
        <v>-2065066169.8</v>
      </c>
      <c r="J152" s="35">
        <f t="shared" si="39"/>
        <v>-2063475339.04</v>
      </c>
      <c r="K152" s="35">
        <f t="shared" si="39"/>
        <v>-2059943554.48</v>
      </c>
      <c r="L152" s="35">
        <f t="shared" si="39"/>
        <v>-2055527622.1999998</v>
      </c>
      <c r="M152" s="35">
        <f t="shared" si="39"/>
        <v>-2056272470.96</v>
      </c>
      <c r="N152" s="35">
        <f t="shared" si="39"/>
        <v>-2058680679.8399999</v>
      </c>
      <c r="O152" s="35">
        <f t="shared" si="39"/>
        <v>-2061962666.3799999</v>
      </c>
      <c r="P152" s="35">
        <f t="shared" si="39"/>
        <v>-2121199943.28</v>
      </c>
      <c r="Q152" s="35">
        <f>(D152+P152+SUM(E152:O152)*2)/24</f>
        <v>-2071859239.4491665</v>
      </c>
    </row>
    <row r="153" spans="1:17" s="30" customFormat="1" ht="15" x14ac:dyDescent="0.25">
      <c r="A153" s="36"/>
      <c r="B153" s="29"/>
      <c r="C153" s="29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</row>
    <row r="154" spans="1:17" s="30" customFormat="1" ht="15" x14ac:dyDescent="0.25">
      <c r="A154" s="27" t="s">
        <v>45</v>
      </c>
      <c r="B154" s="29"/>
      <c r="C154" s="29"/>
      <c r="D154" s="31">
        <f t="shared" ref="D154:P154" si="40">SUM(D152,D146)</f>
        <v>-2093604071.74</v>
      </c>
      <c r="E154" s="31">
        <f t="shared" si="40"/>
        <v>-2096206718.98</v>
      </c>
      <c r="F154" s="31">
        <f t="shared" si="40"/>
        <v>-2088315005.0899999</v>
      </c>
      <c r="G154" s="31">
        <f t="shared" si="40"/>
        <v>-2079463782.0600002</v>
      </c>
      <c r="H154" s="31">
        <f t="shared" si="40"/>
        <v>-2069994857.05</v>
      </c>
      <c r="I154" s="31">
        <f t="shared" si="40"/>
        <v>-2065066169.8</v>
      </c>
      <c r="J154" s="31">
        <f t="shared" si="40"/>
        <v>-2063475339.04</v>
      </c>
      <c r="K154" s="31">
        <f t="shared" si="40"/>
        <v>-2059943554.48</v>
      </c>
      <c r="L154" s="31">
        <f t="shared" si="40"/>
        <v>-2055527622.1999998</v>
      </c>
      <c r="M154" s="31">
        <f t="shared" si="40"/>
        <v>-2056272470.96</v>
      </c>
      <c r="N154" s="31">
        <f t="shared" si="40"/>
        <v>-2058680679.8399999</v>
      </c>
      <c r="O154" s="31">
        <f t="shared" si="40"/>
        <v>-2061962666.3799999</v>
      </c>
      <c r="P154" s="31">
        <f t="shared" si="40"/>
        <v>-2121199943.28</v>
      </c>
      <c r="Q154" s="31">
        <f>(D154+P154+SUM(E154:O154)*2)/24</f>
        <v>-2071859239.4491665</v>
      </c>
    </row>
    <row r="155" spans="1:17" s="30" customFormat="1" ht="15" x14ac:dyDescent="0.25">
      <c r="A155" s="36"/>
      <c r="B155" s="29"/>
      <c r="C155" s="29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</row>
    <row r="156" spans="1:17" s="30" customFormat="1" ht="15" x14ac:dyDescent="0.25">
      <c r="A156" s="27" t="s">
        <v>44</v>
      </c>
      <c r="B156" s="29"/>
      <c r="C156" s="29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</row>
    <row r="157" spans="1:17" s="30" customFormat="1" ht="15" x14ac:dyDescent="0.25">
      <c r="A157" s="27" t="s">
        <v>43</v>
      </c>
      <c r="B157" s="29"/>
      <c r="C157" s="46" t="s">
        <v>218</v>
      </c>
      <c r="D157" s="31">
        <v>-280265534.94999999</v>
      </c>
      <c r="E157" s="31">
        <v>-278496669.01999998</v>
      </c>
      <c r="F157" s="31">
        <v>-276285040.43000001</v>
      </c>
      <c r="G157" s="31">
        <v>-274992085.02999997</v>
      </c>
      <c r="H157" s="31">
        <v>-273869147.88999999</v>
      </c>
      <c r="I157" s="31">
        <v>-273250106.17000002</v>
      </c>
      <c r="J157" s="31">
        <v>-272822971.07999998</v>
      </c>
      <c r="K157" s="31">
        <v>-270891192.44</v>
      </c>
      <c r="L157" s="31">
        <v>-269158194.29000002</v>
      </c>
      <c r="M157" s="31">
        <v>-268158510.28</v>
      </c>
      <c r="N157" s="31">
        <v>-266273744.03</v>
      </c>
      <c r="O157" s="31">
        <v>-264556212.31999999</v>
      </c>
      <c r="P157" s="31">
        <v>-263550175.75999999</v>
      </c>
      <c r="Q157" s="31">
        <f t="shared" ref="Q157:Q169" si="41">(D157+P157+SUM(E157:O157)*2)/24</f>
        <v>-271721810.69458336</v>
      </c>
    </row>
    <row r="158" spans="1:17" s="30" customFormat="1" ht="15" x14ac:dyDescent="0.25">
      <c r="A158" s="27" t="s">
        <v>42</v>
      </c>
      <c r="B158" s="29">
        <v>244</v>
      </c>
      <c r="C158" s="46" t="s">
        <v>250</v>
      </c>
      <c r="D158" s="31">
        <v>-38048776.870000005</v>
      </c>
      <c r="E158" s="31">
        <v>-34375108.850000001</v>
      </c>
      <c r="F158" s="31">
        <v>-37198098.909999996</v>
      </c>
      <c r="G158" s="31">
        <v>-32320962.120000001</v>
      </c>
      <c r="H158" s="31">
        <v>-39660086.549999997</v>
      </c>
      <c r="I158" s="31">
        <v>-32814760.080000002</v>
      </c>
      <c r="J158" s="31">
        <v>-27311138.25</v>
      </c>
      <c r="K158" s="31">
        <v>-47089694.57</v>
      </c>
      <c r="L158" s="31">
        <v>-66777666.049999997</v>
      </c>
      <c r="M158" s="31">
        <v>-113063228.84999999</v>
      </c>
      <c r="N158" s="31">
        <v>-127002915.22</v>
      </c>
      <c r="O158" s="31">
        <v>-127085619.01000001</v>
      </c>
      <c r="P158" s="31">
        <v>-193002455.04000002</v>
      </c>
      <c r="Q158" s="31">
        <f t="shared" si="41"/>
        <v>-66685407.867916673</v>
      </c>
    </row>
    <row r="159" spans="1:17" s="30" customFormat="1" ht="15" x14ac:dyDescent="0.25">
      <c r="A159" s="27" t="s">
        <v>41</v>
      </c>
      <c r="B159" s="29"/>
      <c r="C159" s="46" t="s">
        <v>219</v>
      </c>
      <c r="D159" s="31">
        <v>142500</v>
      </c>
      <c r="E159" s="31">
        <v>-165000</v>
      </c>
      <c r="F159" s="31">
        <v>-165000</v>
      </c>
      <c r="G159" s="31">
        <v>-720000</v>
      </c>
      <c r="H159" s="31">
        <v>-720000</v>
      </c>
      <c r="I159" s="31">
        <v>-720000</v>
      </c>
      <c r="J159" s="31">
        <v>-720000</v>
      </c>
      <c r="K159" s="31">
        <v>-720000</v>
      </c>
      <c r="L159" s="31">
        <v>-720000</v>
      </c>
      <c r="M159" s="31">
        <v>-220000</v>
      </c>
      <c r="N159" s="31">
        <v>-220000</v>
      </c>
      <c r="O159" s="31">
        <v>-220000</v>
      </c>
      <c r="P159" s="31">
        <v>-333000</v>
      </c>
      <c r="Q159" s="31">
        <f t="shared" si="41"/>
        <v>-450437.5</v>
      </c>
    </row>
    <row r="160" spans="1:17" s="30" customFormat="1" ht="15" x14ac:dyDescent="0.25">
      <c r="A160" s="27" t="s">
        <v>40</v>
      </c>
      <c r="B160" s="29"/>
      <c r="C160" s="46" t="s">
        <v>220</v>
      </c>
      <c r="D160" s="31">
        <v>102236488.83</v>
      </c>
      <c r="E160" s="31">
        <v>93961426.739999995</v>
      </c>
      <c r="F160" s="31">
        <v>103621567.87</v>
      </c>
      <c r="G160" s="31">
        <v>104386566.66</v>
      </c>
      <c r="H160" s="31">
        <v>104706241.06999999</v>
      </c>
      <c r="I160" s="31">
        <v>105032249.44</v>
      </c>
      <c r="J160" s="31">
        <v>105711265.94</v>
      </c>
      <c r="K160" s="31">
        <v>104643027.90000001</v>
      </c>
      <c r="L160" s="31">
        <v>104926745.11</v>
      </c>
      <c r="M160" s="31">
        <v>123336580.70999999</v>
      </c>
      <c r="N160" s="31">
        <v>123674324.8</v>
      </c>
      <c r="O160" s="31">
        <v>124195705.01000001</v>
      </c>
      <c r="P160" s="31">
        <v>164149585.22</v>
      </c>
      <c r="Q160" s="31">
        <f t="shared" si="41"/>
        <v>110949061.52291667</v>
      </c>
    </row>
    <row r="161" spans="1:17" s="30" customFormat="1" ht="15" x14ac:dyDescent="0.25">
      <c r="A161" s="27" t="s">
        <v>39</v>
      </c>
      <c r="B161" s="29"/>
      <c r="C161" s="46" t="s">
        <v>221</v>
      </c>
      <c r="D161" s="31">
        <v>-180440184.87</v>
      </c>
      <c r="E161" s="31">
        <v>-180440184.87</v>
      </c>
      <c r="F161" s="31">
        <v>-180433692.91999999</v>
      </c>
      <c r="G161" s="31">
        <v>-179857601.19</v>
      </c>
      <c r="H161" s="31">
        <v>-179854532.44</v>
      </c>
      <c r="I161" s="31">
        <v>-179850487.84</v>
      </c>
      <c r="J161" s="31">
        <v>-179043850.99000001</v>
      </c>
      <c r="K161" s="31">
        <v>-179042558.13</v>
      </c>
      <c r="L161" s="31">
        <v>-179042558.13</v>
      </c>
      <c r="M161" s="31">
        <v>-177871766.75999999</v>
      </c>
      <c r="N161" s="31">
        <v>-177871766.75999999</v>
      </c>
      <c r="O161" s="31">
        <v>-177871766.75999999</v>
      </c>
      <c r="P161" s="31">
        <v>-181154999.88999999</v>
      </c>
      <c r="Q161" s="31">
        <f t="shared" si="41"/>
        <v>-179331529.93083334</v>
      </c>
    </row>
    <row r="162" spans="1:17" s="30" customFormat="1" ht="15" x14ac:dyDescent="0.25">
      <c r="A162" s="27" t="s">
        <v>38</v>
      </c>
      <c r="B162" s="42" t="s">
        <v>243</v>
      </c>
      <c r="C162" s="29" t="s">
        <v>253</v>
      </c>
      <c r="D162" s="31">
        <v>0</v>
      </c>
      <c r="E162" s="31">
        <v>0</v>
      </c>
      <c r="F162" s="31">
        <v>0</v>
      </c>
      <c r="G162" s="31">
        <v>0</v>
      </c>
      <c r="H162" s="31">
        <v>0</v>
      </c>
      <c r="I162" s="31">
        <v>0</v>
      </c>
      <c r="J162" s="31">
        <v>0</v>
      </c>
      <c r="K162" s="31">
        <v>0</v>
      </c>
      <c r="L162" s="31">
        <v>0</v>
      </c>
      <c r="M162" s="31">
        <v>0</v>
      </c>
      <c r="N162" s="31">
        <v>0</v>
      </c>
      <c r="O162" s="31">
        <v>0</v>
      </c>
      <c r="P162" s="31">
        <v>0</v>
      </c>
      <c r="Q162" s="31">
        <f t="shared" si="41"/>
        <v>0</v>
      </c>
    </row>
    <row r="163" spans="1:17" s="30" customFormat="1" ht="15" x14ac:dyDescent="0.25">
      <c r="A163" s="27" t="s">
        <v>37</v>
      </c>
      <c r="B163" s="29">
        <v>230</v>
      </c>
      <c r="C163" s="46" t="s">
        <v>222</v>
      </c>
      <c r="D163" s="31">
        <v>-196825470.22</v>
      </c>
      <c r="E163" s="31">
        <v>-197390532.21000001</v>
      </c>
      <c r="F163" s="31">
        <v>-197586041.47</v>
      </c>
      <c r="G163" s="31">
        <v>-197357208.48000002</v>
      </c>
      <c r="H163" s="31">
        <v>-197845984.16</v>
      </c>
      <c r="I163" s="31">
        <v>-197800275</v>
      </c>
      <c r="J163" s="31">
        <v>-219571035.79000002</v>
      </c>
      <c r="K163" s="31">
        <v>-223591858.65000001</v>
      </c>
      <c r="L163" s="31">
        <v>-223434618.45000002</v>
      </c>
      <c r="M163" s="31">
        <v>-224691927.82999998</v>
      </c>
      <c r="N163" s="31">
        <v>-225289443.64000002</v>
      </c>
      <c r="O163" s="31">
        <v>-224922020.23999998</v>
      </c>
      <c r="P163" s="31">
        <v>-219290681.89999998</v>
      </c>
      <c r="Q163" s="31">
        <f t="shared" si="41"/>
        <v>-211461585.16499999</v>
      </c>
    </row>
    <row r="164" spans="1:17" s="30" customFormat="1" ht="15" x14ac:dyDescent="0.25">
      <c r="A164" s="27" t="s">
        <v>36</v>
      </c>
      <c r="B164" s="29"/>
      <c r="C164" s="46" t="s">
        <v>232</v>
      </c>
      <c r="D164" s="31">
        <v>-141948045.27000001</v>
      </c>
      <c r="E164" s="31">
        <v>-144010513.08000001</v>
      </c>
      <c r="F164" s="31">
        <v>-142080998.38</v>
      </c>
      <c r="G164" s="31">
        <v>-143495304.08000001</v>
      </c>
      <c r="H164" s="31">
        <v>-146700912.91</v>
      </c>
      <c r="I164" s="31">
        <v>-147255386.71000001</v>
      </c>
      <c r="J164" s="31">
        <v>-149322924.11000001</v>
      </c>
      <c r="K164" s="31">
        <v>-149762394.81999999</v>
      </c>
      <c r="L164" s="31">
        <v>-150516812.05000001</v>
      </c>
      <c r="M164" s="31">
        <v>-154814286.44999999</v>
      </c>
      <c r="N164" s="31">
        <v>-155156367.00999999</v>
      </c>
      <c r="O164" s="31">
        <v>-153888256.86000001</v>
      </c>
      <c r="P164" s="31">
        <v>-155590796.86000001</v>
      </c>
      <c r="Q164" s="31">
        <f t="shared" si="41"/>
        <v>-148814464.79375002</v>
      </c>
    </row>
    <row r="165" spans="1:17" s="30" customFormat="1" ht="15" x14ac:dyDescent="0.25">
      <c r="A165" s="27" t="s">
        <v>35</v>
      </c>
      <c r="B165" s="42" t="s">
        <v>243</v>
      </c>
      <c r="C165" s="46" t="s">
        <v>235</v>
      </c>
      <c r="D165" s="31">
        <v>-293574358.58999997</v>
      </c>
      <c r="E165" s="31">
        <v>-297438304.48000002</v>
      </c>
      <c r="F165" s="31">
        <v>-311752428.60000002</v>
      </c>
      <c r="G165" s="31">
        <v>-299362737.00999999</v>
      </c>
      <c r="H165" s="31">
        <v>-305110987.70999998</v>
      </c>
      <c r="I165" s="31">
        <v>-320466227.67000002</v>
      </c>
      <c r="J165" s="31">
        <v>-319454608.91000003</v>
      </c>
      <c r="K165" s="31">
        <v>-326649343</v>
      </c>
      <c r="L165" s="31">
        <v>-340727237.25999999</v>
      </c>
      <c r="M165" s="31">
        <v>-330420895.85000002</v>
      </c>
      <c r="N165" s="31">
        <v>-341060751.60000002</v>
      </c>
      <c r="O165" s="31">
        <v>-351345128.60000002</v>
      </c>
      <c r="P165" s="31">
        <v>-292327010.46999997</v>
      </c>
      <c r="Q165" s="31">
        <f t="shared" si="41"/>
        <v>-319728277.935</v>
      </c>
    </row>
    <row r="166" spans="1:17" s="30" customFormat="1" ht="15" x14ac:dyDescent="0.25">
      <c r="A166" s="27" t="s">
        <v>34</v>
      </c>
      <c r="B166" s="29"/>
      <c r="C166" s="46" t="s">
        <v>236</v>
      </c>
      <c r="D166" s="31">
        <v>-920886418.19000006</v>
      </c>
      <c r="E166" s="31">
        <v>-915036379.13</v>
      </c>
      <c r="F166" s="31">
        <v>-872989167.28999996</v>
      </c>
      <c r="G166" s="31">
        <v>-861608380.22000003</v>
      </c>
      <c r="H166" s="31">
        <v>-823628477.64999998</v>
      </c>
      <c r="I166" s="31">
        <v>-808315363.19000006</v>
      </c>
      <c r="J166" s="31">
        <v>-813679064.83000004</v>
      </c>
      <c r="K166" s="31">
        <v>-803123180.52999997</v>
      </c>
      <c r="L166" s="31">
        <v>-787736758.27999997</v>
      </c>
      <c r="M166" s="31">
        <v>-784706120.12</v>
      </c>
      <c r="N166" s="31">
        <v>-777947119.94000006</v>
      </c>
      <c r="O166" s="31">
        <v>-760354690.60000002</v>
      </c>
      <c r="P166" s="31">
        <v>-902729441.74000001</v>
      </c>
      <c r="Q166" s="31">
        <f t="shared" si="41"/>
        <v>-826744385.97875011</v>
      </c>
    </row>
    <row r="167" spans="1:17" s="30" customFormat="1" ht="15" x14ac:dyDescent="0.25">
      <c r="A167" s="27" t="s">
        <v>33</v>
      </c>
      <c r="B167" s="29"/>
      <c r="C167" s="46" t="s">
        <v>234</v>
      </c>
      <c r="D167" s="31">
        <v>-1353224.8</v>
      </c>
      <c r="E167" s="31">
        <v>-1329823.6599999999</v>
      </c>
      <c r="F167" s="31">
        <v>-1281229.06</v>
      </c>
      <c r="G167" s="31">
        <v>-1228146.3400000001</v>
      </c>
      <c r="H167" s="31">
        <v>-1188840.5</v>
      </c>
      <c r="I167" s="31">
        <v>-1135714.5</v>
      </c>
      <c r="J167" s="31">
        <v>-1127226.83</v>
      </c>
      <c r="K167" s="31">
        <v>-1074100.83</v>
      </c>
      <c r="L167" s="31">
        <v>-1088744.21</v>
      </c>
      <c r="M167" s="31">
        <v>-1035618.21</v>
      </c>
      <c r="N167" s="31">
        <v>-982492.21</v>
      </c>
      <c r="O167" s="31">
        <v>-929366.21</v>
      </c>
      <c r="P167" s="31">
        <v>-876240.21</v>
      </c>
      <c r="Q167" s="31">
        <f t="shared" si="41"/>
        <v>-1126336.2554166669</v>
      </c>
    </row>
    <row r="168" spans="1:17" s="30" customFormat="1" ht="15.75" thickBot="1" x14ac:dyDescent="0.3">
      <c r="A168" s="32" t="s">
        <v>32</v>
      </c>
      <c r="B168" s="29"/>
      <c r="C168" s="29"/>
      <c r="D168" s="34">
        <v>0</v>
      </c>
      <c r="E168" s="34">
        <v>0</v>
      </c>
      <c r="F168" s="34">
        <v>0</v>
      </c>
      <c r="G168" s="34">
        <v>0</v>
      </c>
      <c r="H168" s="34">
        <v>0</v>
      </c>
      <c r="I168" s="34">
        <v>0</v>
      </c>
      <c r="J168" s="34">
        <v>0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f t="shared" si="41"/>
        <v>0</v>
      </c>
    </row>
    <row r="169" spans="1:17" s="30" customFormat="1" ht="15" x14ac:dyDescent="0.25">
      <c r="A169" s="27" t="s">
        <v>31</v>
      </c>
      <c r="B169" s="29"/>
      <c r="C169" s="29"/>
      <c r="D169" s="35">
        <f t="shared" ref="D169:P169" si="42">SUM(D157:D168)</f>
        <v>-1950963024.9300001</v>
      </c>
      <c r="E169" s="35">
        <f t="shared" si="42"/>
        <v>-1954721088.5600002</v>
      </c>
      <c r="F169" s="35">
        <f t="shared" si="42"/>
        <v>-1916150129.1900001</v>
      </c>
      <c r="G169" s="35">
        <f t="shared" si="42"/>
        <v>-1886555857.8099999</v>
      </c>
      <c r="H169" s="35">
        <f t="shared" si="42"/>
        <v>-1863872728.7399998</v>
      </c>
      <c r="I169" s="35">
        <f t="shared" si="42"/>
        <v>-1856576071.72</v>
      </c>
      <c r="J169" s="35">
        <f t="shared" si="42"/>
        <v>-1877341554.8499999</v>
      </c>
      <c r="K169" s="35">
        <f t="shared" si="42"/>
        <v>-1897301295.0699999</v>
      </c>
      <c r="L169" s="35">
        <f t="shared" si="42"/>
        <v>-1914275843.6100001</v>
      </c>
      <c r="M169" s="35">
        <f t="shared" si="42"/>
        <v>-1931645773.6399999</v>
      </c>
      <c r="N169" s="35">
        <f t="shared" si="42"/>
        <v>-1948130275.6100001</v>
      </c>
      <c r="O169" s="35">
        <f t="shared" si="42"/>
        <v>-1936977355.5900002</v>
      </c>
      <c r="P169" s="35">
        <f t="shared" si="42"/>
        <v>-2044705216.6500001</v>
      </c>
      <c r="Q169" s="35">
        <f t="shared" si="41"/>
        <v>-1915115174.5983334</v>
      </c>
    </row>
    <row r="170" spans="1:17" s="30" customFormat="1" ht="15" x14ac:dyDescent="0.25">
      <c r="A170" s="36"/>
      <c r="B170" s="29"/>
      <c r="C170" s="29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</row>
    <row r="171" spans="1:17" s="30" customFormat="1" ht="15" x14ac:dyDescent="0.25">
      <c r="A171" s="27" t="s">
        <v>30</v>
      </c>
      <c r="B171" s="29"/>
      <c r="C171" s="29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</row>
    <row r="172" spans="1:17" s="30" customFormat="1" ht="15" x14ac:dyDescent="0.25">
      <c r="A172" s="27" t="s">
        <v>29</v>
      </c>
      <c r="B172" s="29"/>
      <c r="C172" s="29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</row>
    <row r="173" spans="1:17" s="30" customFormat="1" ht="15" x14ac:dyDescent="0.25">
      <c r="A173" s="27" t="s">
        <v>28</v>
      </c>
      <c r="B173" s="29"/>
      <c r="C173" s="29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</row>
    <row r="174" spans="1:17" s="30" customFormat="1" ht="15" x14ac:dyDescent="0.25">
      <c r="A174" s="27" t="s">
        <v>27</v>
      </c>
      <c r="B174" s="29"/>
      <c r="C174" s="46" t="s">
        <v>210</v>
      </c>
      <c r="D174" s="31">
        <v>-859037.91</v>
      </c>
      <c r="E174" s="31">
        <v>-859037.91</v>
      </c>
      <c r="F174" s="31">
        <v>-859037.91</v>
      </c>
      <c r="G174" s="31">
        <v>-859037.91</v>
      </c>
      <c r="H174" s="31">
        <v>-859037.91</v>
      </c>
      <c r="I174" s="31">
        <v>-859037.91</v>
      </c>
      <c r="J174" s="31">
        <v>-859037.91</v>
      </c>
      <c r="K174" s="31">
        <v>-859037.91</v>
      </c>
      <c r="L174" s="31">
        <v>-859037.91</v>
      </c>
      <c r="M174" s="31">
        <v>-859037.91</v>
      </c>
      <c r="N174" s="31">
        <v>-859037.91</v>
      </c>
      <c r="O174" s="31">
        <v>-859037.91</v>
      </c>
      <c r="P174" s="31">
        <v>-859037.91</v>
      </c>
      <c r="Q174" s="31">
        <f t="shared" ref="Q174:Q186" si="43">(D174+P174+SUM(E174:O174)*2)/24</f>
        <v>-859037.91</v>
      </c>
    </row>
    <row r="175" spans="1:17" s="30" customFormat="1" ht="15" x14ac:dyDescent="0.25">
      <c r="A175" s="27" t="s">
        <v>26</v>
      </c>
      <c r="B175" s="29"/>
      <c r="C175" s="46" t="s">
        <v>211</v>
      </c>
      <c r="D175" s="31">
        <v>-478145249.87</v>
      </c>
      <c r="E175" s="31">
        <v>-478145249.87</v>
      </c>
      <c r="F175" s="31">
        <v>-478145249.87</v>
      </c>
      <c r="G175" s="31">
        <v>-478145249.87</v>
      </c>
      <c r="H175" s="31">
        <v>-478145249.87</v>
      </c>
      <c r="I175" s="31">
        <v>-478145249.87</v>
      </c>
      <c r="J175" s="31">
        <v>-478145249.87</v>
      </c>
      <c r="K175" s="31">
        <v>-478145249.87</v>
      </c>
      <c r="L175" s="31">
        <v>-478145249.87</v>
      </c>
      <c r="M175" s="31">
        <v>-478145249.87</v>
      </c>
      <c r="N175" s="31">
        <v>-478145249.87</v>
      </c>
      <c r="O175" s="31">
        <v>-478145249.87</v>
      </c>
      <c r="P175" s="31">
        <v>-478145249.87</v>
      </c>
      <c r="Q175" s="31">
        <f t="shared" si="43"/>
        <v>-478145249.86999995</v>
      </c>
    </row>
    <row r="176" spans="1:17" s="30" customFormat="1" ht="15" x14ac:dyDescent="0.25">
      <c r="A176" s="27" t="s">
        <v>25</v>
      </c>
      <c r="B176" s="29"/>
      <c r="C176" s="46" t="s">
        <v>212</v>
      </c>
      <c r="D176" s="31">
        <v>-3164096691.4699998</v>
      </c>
      <c r="E176" s="31">
        <v>-3164096691.4699998</v>
      </c>
      <c r="F176" s="31">
        <v>-3164096691.4699998</v>
      </c>
      <c r="G176" s="31">
        <v>-3164096691.4699998</v>
      </c>
      <c r="H176" s="31">
        <v>-3456896691.4699998</v>
      </c>
      <c r="I176" s="31">
        <v>-3456896691.4699998</v>
      </c>
      <c r="J176" s="31">
        <v>-3456896691.4699998</v>
      </c>
      <c r="K176" s="31">
        <v>-3456896691.4699998</v>
      </c>
      <c r="L176" s="31">
        <v>-3456896691.4699998</v>
      </c>
      <c r="M176" s="31">
        <v>-3456896691.4699998</v>
      </c>
      <c r="N176" s="31">
        <v>-3456896691.4699998</v>
      </c>
      <c r="O176" s="31">
        <v>-3456896691.4699998</v>
      </c>
      <c r="P176" s="31">
        <v>-3456896691.4699998</v>
      </c>
      <c r="Q176" s="31">
        <f t="shared" si="43"/>
        <v>-3371496691.4700007</v>
      </c>
    </row>
    <row r="177" spans="1:17" s="30" customFormat="1" ht="15" x14ac:dyDescent="0.25">
      <c r="A177" s="27" t="s">
        <v>24</v>
      </c>
      <c r="B177" s="29"/>
      <c r="C177" s="46" t="s">
        <v>213</v>
      </c>
      <c r="D177" s="31">
        <v>7133879.4000000004</v>
      </c>
      <c r="E177" s="31">
        <v>7133879.4000000004</v>
      </c>
      <c r="F177" s="31">
        <v>7133879.4000000004</v>
      </c>
      <c r="G177" s="31">
        <v>7133879.4000000004</v>
      </c>
      <c r="H177" s="31">
        <v>7133879.4000000004</v>
      </c>
      <c r="I177" s="31">
        <v>7133879.4000000004</v>
      </c>
      <c r="J177" s="31">
        <v>7133879.4000000004</v>
      </c>
      <c r="K177" s="31">
        <v>7133879.4000000004</v>
      </c>
      <c r="L177" s="31">
        <v>7133879.4000000004</v>
      </c>
      <c r="M177" s="31">
        <v>7133879.4000000004</v>
      </c>
      <c r="N177" s="31">
        <v>7133879.4000000004</v>
      </c>
      <c r="O177" s="31">
        <v>7133879.4000000004</v>
      </c>
      <c r="P177" s="31">
        <v>7133879.4000000004</v>
      </c>
      <c r="Q177" s="31">
        <f t="shared" si="43"/>
        <v>7133879.4000000013</v>
      </c>
    </row>
    <row r="178" spans="1:17" s="30" customFormat="1" ht="15" x14ac:dyDescent="0.25">
      <c r="A178" s="27" t="s">
        <v>23</v>
      </c>
      <c r="B178" s="29"/>
      <c r="C178" s="46" t="s">
        <v>237</v>
      </c>
      <c r="D178" s="31">
        <v>0</v>
      </c>
      <c r="E178" s="31">
        <v>0</v>
      </c>
      <c r="F178" s="31">
        <v>0</v>
      </c>
      <c r="G178" s="31">
        <v>0</v>
      </c>
      <c r="H178" s="31">
        <v>0</v>
      </c>
      <c r="I178" s="31">
        <v>0</v>
      </c>
      <c r="J178" s="31">
        <v>0</v>
      </c>
      <c r="K178" s="31">
        <v>0</v>
      </c>
      <c r="L178" s="31">
        <v>0</v>
      </c>
      <c r="M178" s="31">
        <v>0</v>
      </c>
      <c r="N178" s="31">
        <v>0</v>
      </c>
      <c r="O178" s="31">
        <v>0</v>
      </c>
      <c r="P178" s="31">
        <v>0</v>
      </c>
      <c r="Q178" s="31">
        <f>(D178+P178+SUM(E178:O178)*2)/24</f>
        <v>0</v>
      </c>
    </row>
    <row r="179" spans="1:17" s="30" customFormat="1" ht="15" x14ac:dyDescent="0.25">
      <c r="A179" s="27" t="s">
        <v>267</v>
      </c>
      <c r="B179" s="29"/>
      <c r="C179" s="46" t="s">
        <v>265</v>
      </c>
      <c r="D179" s="31">
        <v>-34503649.57</v>
      </c>
      <c r="E179" s="31">
        <v>-34503649.57</v>
      </c>
      <c r="F179" s="31">
        <v>-34503649.57</v>
      </c>
      <c r="G179" s="31">
        <v>-34503649.57</v>
      </c>
      <c r="H179" s="31">
        <v>-34503649.57</v>
      </c>
      <c r="I179" s="31">
        <v>-34503649.57</v>
      </c>
      <c r="J179" s="31">
        <v>-34503649.57</v>
      </c>
      <c r="K179" s="31">
        <v>-34503649.57</v>
      </c>
      <c r="L179" s="31">
        <v>-34503649.57</v>
      </c>
      <c r="M179" s="31">
        <v>-34503649.57</v>
      </c>
      <c r="N179" s="31">
        <v>-34503649.57</v>
      </c>
      <c r="O179" s="31">
        <v>-34503649.57</v>
      </c>
      <c r="P179" s="31">
        <v>-34161446.469999999</v>
      </c>
      <c r="Q179" s="31">
        <f t="shared" si="43"/>
        <v>-34489391.107499994</v>
      </c>
    </row>
    <row r="180" spans="1:17" s="30" customFormat="1" ht="15" x14ac:dyDescent="0.25">
      <c r="A180" s="27" t="s">
        <v>22</v>
      </c>
      <c r="B180" s="29"/>
      <c r="C180" s="46" t="s">
        <v>238</v>
      </c>
      <c r="D180" s="31">
        <v>-1395225763.7</v>
      </c>
      <c r="E180" s="31">
        <v>-1434758281.8599999</v>
      </c>
      <c r="F180" s="31">
        <v>-1430284931.8699999</v>
      </c>
      <c r="G180" s="31">
        <v>-1430301572.53</v>
      </c>
      <c r="H180" s="31">
        <v>-1430301572.53</v>
      </c>
      <c r="I180" s="31">
        <v>-1430301572.53</v>
      </c>
      <c r="J180" s="31">
        <v>-1430474041.45</v>
      </c>
      <c r="K180" s="31">
        <v>-1430474041.45</v>
      </c>
      <c r="L180" s="31">
        <v>-1430474041.45</v>
      </c>
      <c r="M180" s="31">
        <v>-1430476005.1900001</v>
      </c>
      <c r="N180" s="31">
        <v>-1430476005.1900001</v>
      </c>
      <c r="O180" s="31">
        <v>-1434949355.1800001</v>
      </c>
      <c r="P180" s="31">
        <v>-1430939408.01</v>
      </c>
      <c r="Q180" s="31">
        <f t="shared" si="43"/>
        <v>-1429696167.2570834</v>
      </c>
    </row>
    <row r="181" spans="1:17" s="30" customFormat="1" ht="15" x14ac:dyDescent="0.25">
      <c r="A181" s="27" t="s">
        <v>21</v>
      </c>
      <c r="B181" s="29"/>
      <c r="C181" s="46" t="s">
        <v>214</v>
      </c>
      <c r="D181" s="31">
        <v>13054602.220000001</v>
      </c>
      <c r="E181" s="31">
        <v>13054602.220000001</v>
      </c>
      <c r="F181" s="31">
        <v>13054602.220000001</v>
      </c>
      <c r="G181" s="31">
        <v>13071242.880000001</v>
      </c>
      <c r="H181" s="31">
        <v>13071242.880000001</v>
      </c>
      <c r="I181" s="31">
        <v>13071242.880000001</v>
      </c>
      <c r="J181" s="31">
        <v>13243711.800000001</v>
      </c>
      <c r="K181" s="31">
        <v>13243711.800000001</v>
      </c>
      <c r="L181" s="31">
        <v>13243711.800000001</v>
      </c>
      <c r="M181" s="31">
        <v>13245675.539999999</v>
      </c>
      <c r="N181" s="31">
        <v>13245675.539999999</v>
      </c>
      <c r="O181" s="31">
        <v>13245675.539999999</v>
      </c>
      <c r="P181" s="31">
        <v>13366875.26</v>
      </c>
      <c r="Q181" s="31">
        <f t="shared" si="43"/>
        <v>13166819.486666666</v>
      </c>
    </row>
    <row r="182" spans="1:17" s="30" customFormat="1" ht="15" x14ac:dyDescent="0.25">
      <c r="A182" s="27" t="s">
        <v>20</v>
      </c>
      <c r="B182" s="29"/>
      <c r="C182" s="46" t="s">
        <v>215</v>
      </c>
      <c r="D182" s="31">
        <v>58396308.499999993</v>
      </c>
      <c r="E182" s="31">
        <v>67143772.299999997</v>
      </c>
      <c r="F182" s="31">
        <v>60193738.479999997</v>
      </c>
      <c r="G182" s="31">
        <v>60171650.539999999</v>
      </c>
      <c r="H182" s="31">
        <v>60149562.600000001</v>
      </c>
      <c r="I182" s="31">
        <v>60127474.659999996</v>
      </c>
      <c r="J182" s="31">
        <v>60105386.710000001</v>
      </c>
      <c r="K182" s="31">
        <v>61229076.060000002</v>
      </c>
      <c r="L182" s="31">
        <v>61206988.130000003</v>
      </c>
      <c r="M182" s="31">
        <v>61184900.189999998</v>
      </c>
      <c r="N182" s="31">
        <v>61274202.240000002</v>
      </c>
      <c r="O182" s="31">
        <v>61250534.299999997</v>
      </c>
      <c r="P182" s="31">
        <v>30245865.940000001</v>
      </c>
      <c r="Q182" s="31">
        <f t="shared" si="43"/>
        <v>59863197.785833329</v>
      </c>
    </row>
    <row r="183" spans="1:17" s="30" customFormat="1" ht="15" x14ac:dyDescent="0.25">
      <c r="A183" s="27" t="s">
        <v>19</v>
      </c>
      <c r="B183" s="29"/>
      <c r="C183" s="46" t="s">
        <v>239</v>
      </c>
      <c r="D183" s="31">
        <v>-131059168.16999999</v>
      </c>
      <c r="E183" s="31">
        <v>-72327557.349999994</v>
      </c>
      <c r="F183" s="31">
        <v>-98732024.74000001</v>
      </c>
      <c r="G183" s="31">
        <v>-147899486.23000002</v>
      </c>
      <c r="H183" s="31">
        <v>-133566200.25</v>
      </c>
      <c r="I183" s="31">
        <v>-150540878.18000001</v>
      </c>
      <c r="J183" s="31">
        <v>-144614688.76000002</v>
      </c>
      <c r="K183" s="31">
        <v>-113108848.75000001</v>
      </c>
      <c r="L183" s="31">
        <v>-76864549.260000005</v>
      </c>
      <c r="M183" s="31">
        <v>-53715565.300000004</v>
      </c>
      <c r="N183" s="31">
        <v>-45381265.690000005</v>
      </c>
      <c r="O183" s="31">
        <v>-72639848.519999996</v>
      </c>
      <c r="P183" s="31">
        <v>-346147328.82219189</v>
      </c>
      <c r="Q183" s="31">
        <f t="shared" si="43"/>
        <v>-112332846.79384132</v>
      </c>
    </row>
    <row r="184" spans="1:17" s="30" customFormat="1" ht="15" x14ac:dyDescent="0.25">
      <c r="A184" s="27" t="s">
        <v>18</v>
      </c>
      <c r="B184" s="29"/>
      <c r="C184" s="46" t="s">
        <v>244</v>
      </c>
      <c r="D184" s="31">
        <v>96000000</v>
      </c>
      <c r="E184" s="31">
        <v>0</v>
      </c>
      <c r="F184" s="31">
        <v>0</v>
      </c>
      <c r="G184" s="31">
        <v>55000000</v>
      </c>
      <c r="H184" s="31">
        <v>55000000</v>
      </c>
      <c r="I184" s="31">
        <v>55000000</v>
      </c>
      <c r="J184" s="31">
        <v>69343000</v>
      </c>
      <c r="K184" s="31">
        <v>69343000</v>
      </c>
      <c r="L184" s="31">
        <v>69343000</v>
      </c>
      <c r="M184" s="31">
        <v>69343000</v>
      </c>
      <c r="N184" s="31">
        <v>69343000</v>
      </c>
      <c r="O184" s="31">
        <v>69343000</v>
      </c>
      <c r="P184" s="31">
        <v>154000000</v>
      </c>
      <c r="Q184" s="31">
        <f t="shared" si="43"/>
        <v>58838166.666666664</v>
      </c>
    </row>
    <row r="185" spans="1:17" s="30" customFormat="1" ht="15.75" thickBot="1" x14ac:dyDescent="0.3">
      <c r="A185" s="32" t="s">
        <v>17</v>
      </c>
      <c r="B185" s="29"/>
      <c r="C185" s="46" t="s">
        <v>245</v>
      </c>
      <c r="D185" s="38">
        <v>-21484570.550000001</v>
      </c>
      <c r="E185" s="38">
        <v>-21484570.550000001</v>
      </c>
      <c r="F185" s="38">
        <v>-21484570.550000001</v>
      </c>
      <c r="G185" s="34">
        <v>-21484570.550000001</v>
      </c>
      <c r="H185" s="34">
        <v>-21484570.550000001</v>
      </c>
      <c r="I185" s="34">
        <v>-21484570.550000001</v>
      </c>
      <c r="J185" s="34">
        <v>-21484570.550000001</v>
      </c>
      <c r="K185" s="34">
        <v>-21484570.550000001</v>
      </c>
      <c r="L185" s="34">
        <v>-21484570.550000001</v>
      </c>
      <c r="M185" s="34">
        <v>-21484570.550000001</v>
      </c>
      <c r="N185" s="34">
        <v>-21484570.550000001</v>
      </c>
      <c r="O185" s="34">
        <v>-21484570.550000001</v>
      </c>
      <c r="P185" s="34">
        <v>-21484570.550000001</v>
      </c>
      <c r="Q185" s="34">
        <f t="shared" si="43"/>
        <v>-21484570.550000004</v>
      </c>
    </row>
    <row r="186" spans="1:17" s="30" customFormat="1" ht="15" x14ac:dyDescent="0.25">
      <c r="A186" s="27" t="s">
        <v>16</v>
      </c>
      <c r="B186" s="29"/>
      <c r="C186" s="29"/>
      <c r="D186" s="35">
        <f t="shared" ref="D186:P186" si="44">SUM(D174:D185)</f>
        <v>-5050789341.1199999</v>
      </c>
      <c r="E186" s="35">
        <f t="shared" si="44"/>
        <v>-5118842784.6599998</v>
      </c>
      <c r="F186" s="35">
        <f t="shared" si="44"/>
        <v>-5147723935.8800001</v>
      </c>
      <c r="G186" s="35">
        <f t="shared" si="44"/>
        <v>-5141913485.3100004</v>
      </c>
      <c r="H186" s="35">
        <f t="shared" si="44"/>
        <v>-5420402287.2699995</v>
      </c>
      <c r="I186" s="35">
        <f t="shared" si="44"/>
        <v>-5437399053.1400003</v>
      </c>
      <c r="J186" s="35">
        <f t="shared" si="44"/>
        <v>-5417151951.6700001</v>
      </c>
      <c r="K186" s="35">
        <f t="shared" si="44"/>
        <v>-5384522422.3099995</v>
      </c>
      <c r="L186" s="35">
        <f t="shared" si="44"/>
        <v>-5348300210.75</v>
      </c>
      <c r="M186" s="35">
        <f t="shared" si="44"/>
        <v>-5325173314.7300014</v>
      </c>
      <c r="N186" s="35">
        <f t="shared" si="44"/>
        <v>-5316749713.0700006</v>
      </c>
      <c r="O186" s="35">
        <f t="shared" si="44"/>
        <v>-5348505313.8300009</v>
      </c>
      <c r="P186" s="35">
        <f t="shared" si="44"/>
        <v>-5563887112.5021925</v>
      </c>
      <c r="Q186" s="35">
        <f t="shared" si="43"/>
        <v>-5309501891.6192579</v>
      </c>
    </row>
    <row r="187" spans="1:17" s="30" customFormat="1" ht="15" x14ac:dyDescent="0.25">
      <c r="A187" s="36"/>
      <c r="B187" s="29"/>
      <c r="C187" s="29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</row>
    <row r="188" spans="1:17" s="30" customFormat="1" ht="15" x14ac:dyDescent="0.25">
      <c r="A188" s="27" t="s">
        <v>15</v>
      </c>
      <c r="B188" s="29"/>
      <c r="C188" s="29"/>
      <c r="D188" s="35">
        <f t="shared" ref="D188:P188" si="45">+D186</f>
        <v>-5050789341.1199999</v>
      </c>
      <c r="E188" s="35">
        <f t="shared" si="45"/>
        <v>-5118842784.6599998</v>
      </c>
      <c r="F188" s="35">
        <f t="shared" si="45"/>
        <v>-5147723935.8800001</v>
      </c>
      <c r="G188" s="35">
        <f t="shared" si="45"/>
        <v>-5141913485.3100004</v>
      </c>
      <c r="H188" s="35">
        <f t="shared" si="45"/>
        <v>-5420402287.2699995</v>
      </c>
      <c r="I188" s="35">
        <f t="shared" si="45"/>
        <v>-5437399053.1400003</v>
      </c>
      <c r="J188" s="35">
        <f t="shared" si="45"/>
        <v>-5417151951.6700001</v>
      </c>
      <c r="K188" s="35">
        <f t="shared" si="45"/>
        <v>-5384522422.3099995</v>
      </c>
      <c r="L188" s="35">
        <f t="shared" si="45"/>
        <v>-5348300210.75</v>
      </c>
      <c r="M188" s="35">
        <f t="shared" si="45"/>
        <v>-5325173314.7300014</v>
      </c>
      <c r="N188" s="35">
        <f t="shared" si="45"/>
        <v>-5316749713.0700006</v>
      </c>
      <c r="O188" s="35">
        <f t="shared" si="45"/>
        <v>-5348505313.8300009</v>
      </c>
      <c r="P188" s="35">
        <f t="shared" si="45"/>
        <v>-5563887112.5021925</v>
      </c>
      <c r="Q188" s="35">
        <f t="shared" ref="Q188:Q202" si="46">(D188+P188+SUM(E188:O188)*2)/24</f>
        <v>-5309501891.6192579</v>
      </c>
    </row>
    <row r="189" spans="1:17" s="30" customFormat="1" ht="15" x14ac:dyDescent="0.25">
      <c r="A189" s="36"/>
      <c r="B189" s="29"/>
      <c r="C189" s="29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>
        <f t="shared" si="46"/>
        <v>0</v>
      </c>
    </row>
    <row r="190" spans="1:17" s="30" customFormat="1" ht="15" x14ac:dyDescent="0.25">
      <c r="A190" s="27" t="s">
        <v>14</v>
      </c>
      <c r="B190" s="29"/>
      <c r="C190" s="29"/>
      <c r="D190" s="31">
        <v>0</v>
      </c>
      <c r="E190" s="31">
        <v>0</v>
      </c>
      <c r="F190" s="31">
        <v>0</v>
      </c>
      <c r="G190" s="31">
        <v>0</v>
      </c>
      <c r="H190" s="31">
        <v>0</v>
      </c>
      <c r="I190" s="31">
        <v>0</v>
      </c>
      <c r="J190" s="31">
        <v>0</v>
      </c>
      <c r="K190" s="31">
        <v>0</v>
      </c>
      <c r="L190" s="31">
        <v>0</v>
      </c>
      <c r="M190" s="31">
        <v>0</v>
      </c>
      <c r="N190" s="31">
        <v>0</v>
      </c>
      <c r="O190" s="31">
        <v>0</v>
      </c>
      <c r="P190" s="31">
        <v>0</v>
      </c>
      <c r="Q190" s="31">
        <f t="shared" si="46"/>
        <v>0</v>
      </c>
    </row>
    <row r="191" spans="1:17" s="30" customFormat="1" ht="15" x14ac:dyDescent="0.25">
      <c r="A191" s="27" t="s">
        <v>13</v>
      </c>
      <c r="B191" s="29"/>
      <c r="C191" s="29"/>
      <c r="D191" s="31">
        <v>0</v>
      </c>
      <c r="E191" s="31">
        <v>0</v>
      </c>
      <c r="F191" s="31">
        <v>0</v>
      </c>
      <c r="G191" s="31">
        <v>0</v>
      </c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  <c r="N191" s="31">
        <v>0</v>
      </c>
      <c r="O191" s="31">
        <v>0</v>
      </c>
      <c r="P191" s="31">
        <v>0</v>
      </c>
      <c r="Q191" s="31">
        <f t="shared" si="46"/>
        <v>0</v>
      </c>
    </row>
    <row r="192" spans="1:17" s="30" customFormat="1" ht="15" x14ac:dyDescent="0.25">
      <c r="A192" s="27" t="s">
        <v>12</v>
      </c>
      <c r="B192" s="29"/>
      <c r="C192" s="29"/>
      <c r="D192" s="31">
        <v>0</v>
      </c>
      <c r="E192" s="31">
        <v>0</v>
      </c>
      <c r="F192" s="31">
        <v>0</v>
      </c>
      <c r="G192" s="31">
        <v>0</v>
      </c>
      <c r="H192" s="31">
        <v>0</v>
      </c>
      <c r="I192" s="31">
        <v>0</v>
      </c>
      <c r="J192" s="31">
        <v>0</v>
      </c>
      <c r="K192" s="31">
        <v>0</v>
      </c>
      <c r="L192" s="31">
        <v>0</v>
      </c>
      <c r="M192" s="31">
        <v>0</v>
      </c>
      <c r="N192" s="31">
        <v>0</v>
      </c>
      <c r="O192" s="31">
        <v>0</v>
      </c>
      <c r="P192" s="31">
        <v>0</v>
      </c>
      <c r="Q192" s="31">
        <f t="shared" si="46"/>
        <v>0</v>
      </c>
    </row>
    <row r="193" spans="1:17" s="30" customFormat="1" ht="15" x14ac:dyDescent="0.25">
      <c r="A193" s="27"/>
      <c r="B193" s="29"/>
      <c r="C193" s="29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>
        <f t="shared" si="46"/>
        <v>0</v>
      </c>
    </row>
    <row r="194" spans="1:17" s="30" customFormat="1" ht="15" x14ac:dyDescent="0.25">
      <c r="A194" s="27" t="s">
        <v>11</v>
      </c>
      <c r="B194" s="29"/>
      <c r="C194" s="29"/>
      <c r="D194" s="31">
        <v>0</v>
      </c>
      <c r="E194" s="31">
        <v>0</v>
      </c>
      <c r="F194" s="31">
        <v>0</v>
      </c>
      <c r="G194" s="31">
        <v>0</v>
      </c>
      <c r="H194" s="31">
        <v>0</v>
      </c>
      <c r="I194" s="31">
        <v>0</v>
      </c>
      <c r="J194" s="31">
        <v>0</v>
      </c>
      <c r="K194" s="31">
        <v>0</v>
      </c>
      <c r="L194" s="31">
        <v>0</v>
      </c>
      <c r="M194" s="31">
        <v>0</v>
      </c>
      <c r="N194" s="31">
        <v>0</v>
      </c>
      <c r="O194" s="31">
        <v>0</v>
      </c>
      <c r="P194" s="31">
        <v>0</v>
      </c>
      <c r="Q194" s="31">
        <f t="shared" si="46"/>
        <v>0</v>
      </c>
    </row>
    <row r="195" spans="1:17" s="30" customFormat="1" ht="15" x14ac:dyDescent="0.25">
      <c r="A195" s="27" t="s">
        <v>10</v>
      </c>
      <c r="B195" s="29"/>
      <c r="C195" s="29"/>
      <c r="D195" s="31">
        <v>0</v>
      </c>
      <c r="E195" s="31">
        <v>0</v>
      </c>
      <c r="F195" s="31">
        <v>0</v>
      </c>
      <c r="G195" s="31">
        <v>0</v>
      </c>
      <c r="H195" s="31">
        <v>0</v>
      </c>
      <c r="I195" s="31">
        <v>0</v>
      </c>
      <c r="J195" s="31">
        <v>0</v>
      </c>
      <c r="K195" s="31">
        <v>0</v>
      </c>
      <c r="L195" s="31">
        <v>0</v>
      </c>
      <c r="M195" s="31">
        <v>0</v>
      </c>
      <c r="N195" s="31">
        <v>0</v>
      </c>
      <c r="O195" s="31">
        <v>0</v>
      </c>
      <c r="P195" s="31">
        <v>0</v>
      </c>
      <c r="Q195" s="31">
        <f t="shared" si="46"/>
        <v>0</v>
      </c>
    </row>
    <row r="196" spans="1:17" s="30" customFormat="1" ht="15" x14ac:dyDescent="0.25">
      <c r="A196" s="27" t="s">
        <v>9</v>
      </c>
      <c r="B196" s="29"/>
      <c r="C196" s="29"/>
      <c r="D196" s="31">
        <v>0</v>
      </c>
      <c r="E196" s="31">
        <v>0</v>
      </c>
      <c r="F196" s="31">
        <v>0</v>
      </c>
      <c r="G196" s="31">
        <v>0</v>
      </c>
      <c r="H196" s="31">
        <v>0</v>
      </c>
      <c r="I196" s="31">
        <v>0</v>
      </c>
      <c r="J196" s="31">
        <v>0</v>
      </c>
      <c r="K196" s="31">
        <v>0</v>
      </c>
      <c r="L196" s="31">
        <v>0</v>
      </c>
      <c r="M196" s="31">
        <v>0</v>
      </c>
      <c r="N196" s="31">
        <v>0</v>
      </c>
      <c r="O196" s="31">
        <v>0</v>
      </c>
      <c r="P196" s="31">
        <v>0</v>
      </c>
      <c r="Q196" s="31">
        <f t="shared" si="46"/>
        <v>0</v>
      </c>
    </row>
    <row r="197" spans="1:17" s="30" customFormat="1" ht="15" x14ac:dyDescent="0.25">
      <c r="A197" s="27"/>
      <c r="B197" s="29"/>
      <c r="C197" s="29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>
        <f t="shared" si="46"/>
        <v>0</v>
      </c>
    </row>
    <row r="198" spans="1:17" s="30" customFormat="1" ht="15" x14ac:dyDescent="0.25">
      <c r="A198" s="27" t="s">
        <v>8</v>
      </c>
      <c r="B198" s="29"/>
      <c r="C198" s="29"/>
      <c r="D198" s="31">
        <v>0</v>
      </c>
      <c r="E198" s="31">
        <v>0</v>
      </c>
      <c r="F198" s="31">
        <v>0</v>
      </c>
      <c r="G198" s="31">
        <v>0</v>
      </c>
      <c r="H198" s="31">
        <v>0</v>
      </c>
      <c r="I198" s="31">
        <v>0</v>
      </c>
      <c r="J198" s="31">
        <v>0</v>
      </c>
      <c r="K198" s="31">
        <v>0</v>
      </c>
      <c r="L198" s="31">
        <v>0</v>
      </c>
      <c r="M198" s="31">
        <v>0</v>
      </c>
      <c r="N198" s="31">
        <v>0</v>
      </c>
      <c r="O198" s="31">
        <v>0</v>
      </c>
      <c r="P198" s="31">
        <v>0</v>
      </c>
      <c r="Q198" s="31">
        <f t="shared" si="46"/>
        <v>0</v>
      </c>
    </row>
    <row r="199" spans="1:17" s="30" customFormat="1" ht="15" x14ac:dyDescent="0.25">
      <c r="A199" s="27" t="s">
        <v>7</v>
      </c>
      <c r="B199" s="29">
        <v>221</v>
      </c>
      <c r="C199" s="45" t="s">
        <v>252</v>
      </c>
      <c r="D199" s="31">
        <v>0</v>
      </c>
      <c r="E199" s="31">
        <v>0</v>
      </c>
      <c r="F199" s="31">
        <v>0</v>
      </c>
      <c r="G199" s="31">
        <v>0</v>
      </c>
      <c r="H199" s="31">
        <v>0</v>
      </c>
      <c r="I199" s="31">
        <v>0</v>
      </c>
      <c r="J199" s="31">
        <v>0</v>
      </c>
      <c r="K199" s="31">
        <v>0</v>
      </c>
      <c r="L199" s="31">
        <v>0</v>
      </c>
      <c r="M199" s="31">
        <v>0</v>
      </c>
      <c r="N199" s="31">
        <v>0</v>
      </c>
      <c r="O199" s="31">
        <v>0</v>
      </c>
      <c r="P199" s="31">
        <v>0</v>
      </c>
      <c r="Q199" s="31">
        <f t="shared" si="46"/>
        <v>0</v>
      </c>
    </row>
    <row r="200" spans="1:17" s="30" customFormat="1" ht="15" x14ac:dyDescent="0.25">
      <c r="A200" s="27" t="s">
        <v>6</v>
      </c>
      <c r="B200" s="29">
        <v>221</v>
      </c>
      <c r="C200" s="46" t="s">
        <v>216</v>
      </c>
      <c r="D200" s="31">
        <v>-5223860000</v>
      </c>
      <c r="E200" s="31">
        <v>-5223860000</v>
      </c>
      <c r="F200" s="31">
        <v>-5223860000</v>
      </c>
      <c r="G200" s="31">
        <v>-5223860000</v>
      </c>
      <c r="H200" s="31">
        <v>-5223860000</v>
      </c>
      <c r="I200" s="31">
        <v>-5223860000</v>
      </c>
      <c r="J200" s="31">
        <v>-6023860000</v>
      </c>
      <c r="K200" s="31">
        <v>-6023860000</v>
      </c>
      <c r="L200" s="31">
        <v>-6023860000</v>
      </c>
      <c r="M200" s="31">
        <v>-6023860000</v>
      </c>
      <c r="N200" s="31">
        <v>-6023860000</v>
      </c>
      <c r="O200" s="31">
        <v>-6023860000</v>
      </c>
      <c r="P200" s="31">
        <v>-6023860000</v>
      </c>
      <c r="Q200" s="31">
        <f t="shared" si="46"/>
        <v>-5657193333.333333</v>
      </c>
    </row>
    <row r="201" spans="1:17" s="30" customFormat="1" ht="15.75" thickBot="1" x14ac:dyDescent="0.3">
      <c r="A201" s="32" t="s">
        <v>5</v>
      </c>
      <c r="B201" s="29"/>
      <c r="C201" s="46" t="s">
        <v>217</v>
      </c>
      <c r="D201" s="38">
        <v>18570269.140000001</v>
      </c>
      <c r="E201" s="38">
        <v>18510613.399999999</v>
      </c>
      <c r="F201" s="38">
        <v>18450957.66</v>
      </c>
      <c r="G201" s="34">
        <v>18391301.920000002</v>
      </c>
      <c r="H201" s="34">
        <v>18331646.18</v>
      </c>
      <c r="I201" s="34">
        <v>18271990.440000001</v>
      </c>
      <c r="J201" s="38">
        <v>24299379.140000001</v>
      </c>
      <c r="K201" s="38">
        <v>24208290.07</v>
      </c>
      <c r="L201" s="38">
        <v>24117201</v>
      </c>
      <c r="M201" s="34">
        <v>24026111.93</v>
      </c>
      <c r="N201" s="34">
        <v>23935022.859999999</v>
      </c>
      <c r="O201" s="34">
        <v>23843933.789999999</v>
      </c>
      <c r="P201" s="34">
        <v>23752844.719999999</v>
      </c>
      <c r="Q201" s="34">
        <f t="shared" si="46"/>
        <v>21462333.776666667</v>
      </c>
    </row>
    <row r="202" spans="1:17" s="30" customFormat="1" ht="15" x14ac:dyDescent="0.25">
      <c r="A202" s="27" t="s">
        <v>4</v>
      </c>
      <c r="B202" s="29"/>
      <c r="C202" s="29"/>
      <c r="D202" s="31">
        <f>SUM(D199:D201)</f>
        <v>-5205289730.8599997</v>
      </c>
      <c r="E202" s="31">
        <f>SUM(E199:E201)</f>
        <v>-5205349386.6000004</v>
      </c>
      <c r="F202" s="31">
        <f>SUM(F199:F201)</f>
        <v>-5205409042.3400002</v>
      </c>
      <c r="G202" s="31">
        <f>SUM(G199:G201)</f>
        <v>-5205468698.0799999</v>
      </c>
      <c r="H202" s="31">
        <f>SUM(H199:H201)</f>
        <v>-5205528353.8199997</v>
      </c>
      <c r="I202" s="31">
        <f t="shared" ref="I202:O202" si="47">SUM(I199:I201)</f>
        <v>-5205588009.5600004</v>
      </c>
      <c r="J202" s="31">
        <f t="shared" si="47"/>
        <v>-5999560620.8599997</v>
      </c>
      <c r="K202" s="31">
        <f t="shared" si="47"/>
        <v>-5999651709.9300003</v>
      </c>
      <c r="L202" s="31">
        <f t="shared" si="47"/>
        <v>-5999742799</v>
      </c>
      <c r="M202" s="31">
        <f t="shared" si="47"/>
        <v>-5999833888.0699997</v>
      </c>
      <c r="N202" s="31">
        <f t="shared" si="47"/>
        <v>-5999924977.1400003</v>
      </c>
      <c r="O202" s="31">
        <f t="shared" si="47"/>
        <v>-6000016066.21</v>
      </c>
      <c r="P202" s="31">
        <f>SUM(P199:P201)</f>
        <v>-6000107155.2799997</v>
      </c>
      <c r="Q202" s="31">
        <f t="shared" si="46"/>
        <v>-5635730999.5566664</v>
      </c>
    </row>
    <row r="203" spans="1:17" s="30" customFormat="1" ht="15" x14ac:dyDescent="0.25">
      <c r="A203" s="36"/>
      <c r="B203" s="29"/>
      <c r="C203" s="29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</row>
    <row r="204" spans="1:17" s="30" customFormat="1" ht="15" x14ac:dyDescent="0.25">
      <c r="A204" s="27" t="s">
        <v>3</v>
      </c>
      <c r="B204" s="29"/>
      <c r="C204" s="29"/>
      <c r="D204" s="35">
        <f t="shared" ref="D204:P204" si="48">+D202</f>
        <v>-5205289730.8599997</v>
      </c>
      <c r="E204" s="35">
        <f t="shared" si="48"/>
        <v>-5205349386.6000004</v>
      </c>
      <c r="F204" s="35">
        <f t="shared" si="48"/>
        <v>-5205409042.3400002</v>
      </c>
      <c r="G204" s="35">
        <f t="shared" si="48"/>
        <v>-5205468698.0799999</v>
      </c>
      <c r="H204" s="35">
        <f t="shared" si="48"/>
        <v>-5205528353.8199997</v>
      </c>
      <c r="I204" s="35">
        <f t="shared" si="48"/>
        <v>-5205588009.5600004</v>
      </c>
      <c r="J204" s="35">
        <f t="shared" si="48"/>
        <v>-5999560620.8599997</v>
      </c>
      <c r="K204" s="35">
        <f t="shared" si="48"/>
        <v>-5999651709.9300003</v>
      </c>
      <c r="L204" s="35">
        <f t="shared" si="48"/>
        <v>-5999742799</v>
      </c>
      <c r="M204" s="35">
        <f t="shared" si="48"/>
        <v>-5999833888.0699997</v>
      </c>
      <c r="N204" s="35">
        <f t="shared" si="48"/>
        <v>-5999924977.1400003</v>
      </c>
      <c r="O204" s="35">
        <f t="shared" si="48"/>
        <v>-6000016066.21</v>
      </c>
      <c r="P204" s="35">
        <f t="shared" si="48"/>
        <v>-6000107155.2799997</v>
      </c>
      <c r="Q204" s="35">
        <f>(D204+P204+SUM(E204:O204)*2)/24</f>
        <v>-5635730999.5566664</v>
      </c>
    </row>
    <row r="205" spans="1:17" s="30" customFormat="1" ht="15" x14ac:dyDescent="0.25">
      <c r="A205" s="27"/>
      <c r="B205" s="29"/>
      <c r="C205" s="29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</row>
    <row r="206" spans="1:17" s="30" customFormat="1" ht="15" x14ac:dyDescent="0.25">
      <c r="A206" s="27" t="s">
        <v>2</v>
      </c>
      <c r="B206" s="29"/>
      <c r="C206" s="29"/>
      <c r="D206" s="31">
        <f t="shared" ref="D206:P206" si="49">+D204</f>
        <v>-5205289730.8599997</v>
      </c>
      <c r="E206" s="31">
        <f t="shared" si="49"/>
        <v>-5205349386.6000004</v>
      </c>
      <c r="F206" s="31">
        <f t="shared" si="49"/>
        <v>-5205409042.3400002</v>
      </c>
      <c r="G206" s="31">
        <f t="shared" si="49"/>
        <v>-5205468698.0799999</v>
      </c>
      <c r="H206" s="31">
        <f t="shared" si="49"/>
        <v>-5205528353.8199997</v>
      </c>
      <c r="I206" s="31">
        <f t="shared" si="49"/>
        <v>-5205588009.5600004</v>
      </c>
      <c r="J206" s="31">
        <f t="shared" si="49"/>
        <v>-5999560620.8599997</v>
      </c>
      <c r="K206" s="31">
        <f t="shared" si="49"/>
        <v>-5999651709.9300003</v>
      </c>
      <c r="L206" s="31">
        <f t="shared" si="49"/>
        <v>-5999742799</v>
      </c>
      <c r="M206" s="31">
        <f t="shared" si="49"/>
        <v>-5999833888.0699997</v>
      </c>
      <c r="N206" s="31">
        <f t="shared" si="49"/>
        <v>-5999924977.1400003</v>
      </c>
      <c r="O206" s="31">
        <f t="shared" si="49"/>
        <v>-6000016066.21</v>
      </c>
      <c r="P206" s="31">
        <f t="shared" si="49"/>
        <v>-6000107155.2799997</v>
      </c>
      <c r="Q206" s="31">
        <f>(D206+P206+SUM(E206:O206)*2)/24</f>
        <v>-5635730999.5566664</v>
      </c>
    </row>
    <row r="207" spans="1:17" s="30" customFormat="1" ht="15" x14ac:dyDescent="0.25">
      <c r="A207" s="27"/>
      <c r="B207" s="29"/>
      <c r="C207" s="29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</row>
    <row r="208" spans="1:17" s="30" customFormat="1" ht="15" x14ac:dyDescent="0.25">
      <c r="A208" s="27" t="s">
        <v>1</v>
      </c>
      <c r="B208" s="29"/>
      <c r="C208" s="29"/>
      <c r="D208" s="31">
        <f t="shared" ref="D208:P208" si="50">+D206+D188</f>
        <v>-10256079071.98</v>
      </c>
      <c r="E208" s="31">
        <f t="shared" si="50"/>
        <v>-10324192171.26</v>
      </c>
      <c r="F208" s="31">
        <f t="shared" si="50"/>
        <v>-10353132978.220001</v>
      </c>
      <c r="G208" s="31">
        <f t="shared" si="50"/>
        <v>-10347382183.389999</v>
      </c>
      <c r="H208" s="31">
        <f t="shared" si="50"/>
        <v>-10625930641.09</v>
      </c>
      <c r="I208" s="31">
        <f t="shared" si="50"/>
        <v>-10642987062.700001</v>
      </c>
      <c r="J208" s="31">
        <f t="shared" si="50"/>
        <v>-11416712572.529999</v>
      </c>
      <c r="K208" s="31">
        <f t="shared" si="50"/>
        <v>-11384174132.24</v>
      </c>
      <c r="L208" s="31">
        <f t="shared" si="50"/>
        <v>-11348043009.75</v>
      </c>
      <c r="M208" s="31">
        <f t="shared" si="50"/>
        <v>-11325007202.800001</v>
      </c>
      <c r="N208" s="31">
        <f t="shared" si="50"/>
        <v>-11316674690.210001</v>
      </c>
      <c r="O208" s="31">
        <f t="shared" si="50"/>
        <v>-11348521380.040001</v>
      </c>
      <c r="P208" s="31">
        <f t="shared" si="50"/>
        <v>-11563994267.782192</v>
      </c>
      <c r="Q208" s="31">
        <f>(D208+P208+SUM(E208:O208)*2)/24</f>
        <v>-10945232891.175926</v>
      </c>
    </row>
    <row r="209" spans="1:17" s="30" customFormat="1" ht="15" x14ac:dyDescent="0.25">
      <c r="A209" s="43"/>
      <c r="B209" s="29"/>
      <c r="C209" s="29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</row>
    <row r="210" spans="1:17" s="30" customFormat="1" ht="15.75" thickBot="1" x14ac:dyDescent="0.3">
      <c r="A210" s="44" t="s">
        <v>0</v>
      </c>
      <c r="B210" s="29"/>
      <c r="C210" s="29"/>
      <c r="D210" s="41">
        <f t="shared" ref="D210:P210" si="51">+D208+D169+D154+D141</f>
        <v>-15572444127.129999</v>
      </c>
      <c r="E210" s="41">
        <f t="shared" si="51"/>
        <v>-15587703625.459999</v>
      </c>
      <c r="F210" s="41">
        <f t="shared" si="51"/>
        <v>-15522374013.490002</v>
      </c>
      <c r="G210" s="41">
        <f t="shared" si="51"/>
        <v>-15497791068.82</v>
      </c>
      <c r="H210" s="41">
        <f t="shared" si="51"/>
        <v>-15363069567.439999</v>
      </c>
      <c r="I210" s="41">
        <f t="shared" si="51"/>
        <v>-15422523893.01</v>
      </c>
      <c r="J210" s="41">
        <f t="shared" si="51"/>
        <v>-16126660858.349998</v>
      </c>
      <c r="K210" s="41">
        <f t="shared" si="51"/>
        <v>-16155598570.039999</v>
      </c>
      <c r="L210" s="41">
        <f t="shared" si="51"/>
        <v>-16192989814.980001</v>
      </c>
      <c r="M210" s="41">
        <f t="shared" si="51"/>
        <v>-16152214118.760002</v>
      </c>
      <c r="N210" s="41">
        <f t="shared" si="51"/>
        <v>-16180187159.300001</v>
      </c>
      <c r="O210" s="41">
        <f t="shared" si="51"/>
        <v>-16347452560.720001</v>
      </c>
      <c r="P210" s="41">
        <f t="shared" si="51"/>
        <v>-16827646470.35603</v>
      </c>
      <c r="Q210" s="41">
        <f>(D210+P210+SUM(E210:O210)*2)/24</f>
        <v>-15895717545.759417</v>
      </c>
    </row>
    <row r="211" spans="1:17" ht="13.5" thickTop="1" x14ac:dyDescent="0.2">
      <c r="A211" s="16"/>
    </row>
    <row r="212" spans="1:17" ht="15" x14ac:dyDescent="0.25">
      <c r="A212" s="17" t="s">
        <v>257</v>
      </c>
      <c r="C212" s="60" t="s">
        <v>255</v>
      </c>
      <c r="D212" s="60">
        <f>'[2]Account Detail'!H$2042</f>
        <v>-15572444127.129993</v>
      </c>
      <c r="E212" s="60">
        <f>'[2]Account Detail'!I$2042</f>
        <v>-15587703625.460003</v>
      </c>
      <c r="F212" s="60">
        <f>'[2]Account Detail'!J$2042</f>
        <v>-15522374013.490004</v>
      </c>
      <c r="G212" s="60">
        <f>'[2]Account Detail'!K$2042</f>
        <v>-15497791068.81999</v>
      </c>
      <c r="H212" s="60">
        <f>'[2]Account Detail'!L$2042</f>
        <v>-15363069567.440004</v>
      </c>
      <c r="I212" s="60">
        <f>'[2]Account Detail'!M$2042</f>
        <v>-15422523893.009985</v>
      </c>
      <c r="J212" s="60">
        <f>'[2]Account Detail'!N$2042</f>
        <v>-16126660858.35</v>
      </c>
      <c r="K212" s="60">
        <f>'[2]Account Detail'!O$2042</f>
        <v>-16155598570.040009</v>
      </c>
      <c r="L212" s="60">
        <f>'[2]Account Detail'!P$2042</f>
        <v>-16192989814.980017</v>
      </c>
      <c r="M212" s="60">
        <f>'[2]Account Detail'!Q$2042</f>
        <v>-16152214118.76001</v>
      </c>
      <c r="N212" s="60">
        <f>'[2]Account Detail'!R$2042</f>
        <v>-16180187159.300011</v>
      </c>
      <c r="O212" s="60">
        <f>'[2]Account Detail'!S$2042</f>
        <v>-16347452560.72002</v>
      </c>
      <c r="P212" s="60">
        <f>'[2]Account Detail'!T$2042</f>
        <v>-16827646470.269993</v>
      </c>
      <c r="Q212" s="60">
        <f>'[2]Account Detail'!$V$2042</f>
        <v>-15895717545.755829</v>
      </c>
    </row>
    <row r="213" spans="1:17" s="59" customFormat="1" x14ac:dyDescent="0.2">
      <c r="A213" s="57" t="s">
        <v>272</v>
      </c>
      <c r="B213" s="58"/>
      <c r="C213" s="58"/>
      <c r="D213" s="56">
        <f>+D212+D123</f>
        <v>0</v>
      </c>
      <c r="E213" s="56">
        <f t="shared" ref="E213:Q213" si="52">+E212+E123</f>
        <v>0</v>
      </c>
      <c r="F213" s="56">
        <f t="shared" si="52"/>
        <v>0</v>
      </c>
      <c r="G213" s="56">
        <f t="shared" si="52"/>
        <v>0</v>
      </c>
      <c r="H213" s="56">
        <f t="shared" si="52"/>
        <v>0</v>
      </c>
      <c r="I213" s="56">
        <f t="shared" si="52"/>
        <v>1.71661376953125E-5</v>
      </c>
      <c r="J213" s="56">
        <f t="shared" si="52"/>
        <v>0</v>
      </c>
      <c r="K213" s="56">
        <f t="shared" si="52"/>
        <v>0</v>
      </c>
      <c r="L213" s="56">
        <f t="shared" si="52"/>
        <v>-1.52587890625E-5</v>
      </c>
      <c r="M213" s="56">
        <f t="shared" si="52"/>
        <v>0</v>
      </c>
      <c r="N213" s="56">
        <f t="shared" si="52"/>
        <v>0</v>
      </c>
      <c r="O213" s="56">
        <f t="shared" si="52"/>
        <v>-1.9073486328125E-5</v>
      </c>
      <c r="P213" s="56">
        <f t="shared" si="52"/>
        <v>8.603668212890625E-2</v>
      </c>
      <c r="Q213" s="56">
        <f t="shared" si="52"/>
        <v>3.5877227783203125E-3</v>
      </c>
    </row>
    <row r="214" spans="1:17" s="59" customFormat="1" x14ac:dyDescent="0.2">
      <c r="A214" s="57" t="s">
        <v>258</v>
      </c>
      <c r="B214" s="58"/>
      <c r="C214" s="58"/>
      <c r="D214" s="58">
        <f t="shared" ref="D214:Q214" si="53">+D210+D123</f>
        <v>0</v>
      </c>
      <c r="E214" s="58">
        <f t="shared" si="53"/>
        <v>0</v>
      </c>
      <c r="F214" s="58">
        <f t="shared" si="53"/>
        <v>0</v>
      </c>
      <c r="G214" s="58">
        <f t="shared" si="53"/>
        <v>0</v>
      </c>
      <c r="H214" s="58">
        <f t="shared" si="53"/>
        <v>0</v>
      </c>
      <c r="I214" s="58">
        <f t="shared" si="53"/>
        <v>0</v>
      </c>
      <c r="J214" s="58">
        <f t="shared" si="53"/>
        <v>0</v>
      </c>
      <c r="K214" s="58">
        <f t="shared" si="53"/>
        <v>0</v>
      </c>
      <c r="L214" s="58">
        <f t="shared" si="53"/>
        <v>0</v>
      </c>
      <c r="M214" s="58">
        <f t="shared" si="53"/>
        <v>0</v>
      </c>
      <c r="N214" s="65">
        <f t="shared" si="53"/>
        <v>0</v>
      </c>
      <c r="O214" s="65">
        <f t="shared" si="53"/>
        <v>0</v>
      </c>
      <c r="P214" s="65">
        <f t="shared" si="53"/>
        <v>0</v>
      </c>
      <c r="Q214" s="65">
        <f t="shared" si="53"/>
        <v>0</v>
      </c>
    </row>
    <row r="215" spans="1:17" x14ac:dyDescent="0.2">
      <c r="I215" s="49"/>
      <c r="N215" s="29"/>
      <c r="O215" s="29"/>
      <c r="P215" s="29"/>
      <c r="Q215" s="29"/>
    </row>
    <row r="216" spans="1:17" x14ac:dyDescent="0.2">
      <c r="I216" s="49"/>
    </row>
    <row r="217" spans="1:17" x14ac:dyDescent="0.2">
      <c r="I217" s="49"/>
    </row>
  </sheetData>
  <autoFilter ref="C1:C217"/>
  <pageMargins left="0.75" right="0.75" top="1" bottom="1" header="0.5" footer="0.5"/>
  <pageSetup scale="70" orientation="portrait" r:id="rId1"/>
  <headerFooter>
    <oddHeader>&amp;C&amp;"-,Bold"Puget Sound Energy
Balance Sheet</oddHeader>
    <oddFooter>Page &amp;P of &amp;N</oddFooter>
  </headerFooter>
  <rowBreaks count="3" manualBreakCount="3">
    <brk id="62" max="3" man="1"/>
    <brk id="123" max="3" man="1"/>
    <brk id="186" max="3" man="1"/>
  </rowBreaks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250210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C112CBC298CC4D8D30AFC02D6F87A6" ma:contentTypeVersion="19" ma:contentTypeDescription="" ma:contentTypeScope="" ma:versionID="1e799e0b47f3798d776541c2d160076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3F9F6C7-7E31-4130-B39E-549E56BBA470}">
  <ds:schemaRefs>
    <ds:schemaRef ds:uri="43ab7092-acc3-4760-a4d9-d7840369d91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e065aa4-f2d3-4b71-9a52-fb3bdbebd902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81D562A-BE02-4EB7-8762-9D069CD578C3}"/>
</file>

<file path=customXml/itemProps3.xml><?xml version="1.0" encoding="utf-8"?>
<ds:datastoreItem xmlns:ds="http://schemas.openxmlformats.org/officeDocument/2006/customXml" ds:itemID="{4203FBD0-ECE7-40DF-9F29-C1C0B7D930A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B5CB245-E119-4E76-B8C7-CCA9DBBEE2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BS - Summary by Month</vt:lpstr>
      <vt:lpstr>Summary!Print_Area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Kellogg, Anh</cp:lastModifiedBy>
  <cp:lastPrinted>2020-01-30T22:27:19Z</cp:lastPrinted>
  <dcterms:created xsi:type="dcterms:W3CDTF">2017-08-23T22:09:03Z</dcterms:created>
  <dcterms:modified xsi:type="dcterms:W3CDTF">2025-03-28T20:23:15Z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Balance Sheet DEC 2019v3.xlsx</vt:lpwstr>
  </property>
  <property fmtid="{D5CDD505-2E9C-101B-9397-08002B2CF9AE}" pid="3" name="ContentTypeId">
    <vt:lpwstr>0x0101006E56B4D1795A2E4DB2F0B01679ED314A00BFC112CBC298CC4D8D30AFC02D6F87A6</vt:lpwstr>
  </property>
  <property fmtid="{D5CDD505-2E9C-101B-9397-08002B2CF9AE}" pid="4" name="_docset_NoMedatataSyncRequired">
    <vt:lpwstr>False</vt:lpwstr>
  </property>
</Properties>
</file>