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ound Disposal\2025 YW Filing - docket - 2025-01-28\For Filing 2025-02-14\As Filed 2025-02-14\"/>
    </mc:Choice>
  </mc:AlternateContent>
  <xr:revisionPtr revIDLastSave="0" documentId="8_{9F481569-B694-4F7E-8BC3-1A5C4D474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DI 2024 YW DF Inc" sheetId="10" r:id="rId1"/>
    <sheet name="2024 - Calcs" sheetId="8" r:id="rId2"/>
    <sheet name="2024 - Data" sheetId="12" r:id="rId3"/>
    <sheet name="2024 CG Inv Detail" sheetId="15" r:id="rId4"/>
  </sheets>
  <definedNames>
    <definedName name="_xlnm.Print_Area" localSheetId="3">'2024 CG Inv Detail'!$B$1:$N$205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2" l="1"/>
  <c r="K24" i="12"/>
  <c r="J24" i="12"/>
  <c r="D173" i="15"/>
  <c r="D172" i="15"/>
  <c r="D171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10" i="15" l="1"/>
  <c r="G197" i="15"/>
  <c r="G203" i="15"/>
  <c r="D203" i="15"/>
  <c r="G202" i="15"/>
  <c r="D202" i="15"/>
  <c r="G201" i="15"/>
  <c r="D201" i="15"/>
  <c r="G200" i="15"/>
  <c r="D200" i="15"/>
  <c r="G173" i="15"/>
  <c r="G172" i="15"/>
  <c r="G151" i="15"/>
  <c r="D151" i="15"/>
  <c r="G150" i="15"/>
  <c r="D150" i="15"/>
  <c r="G66" i="15"/>
  <c r="D66" i="15"/>
  <c r="G65" i="15"/>
  <c r="D65" i="15"/>
  <c r="G75" i="15"/>
  <c r="D75" i="15"/>
  <c r="G74" i="15"/>
  <c r="D74" i="15"/>
  <c r="G73" i="15"/>
  <c r="D73" i="15"/>
  <c r="G56" i="15"/>
  <c r="D56" i="15"/>
  <c r="G55" i="15"/>
  <c r="D55" i="15"/>
  <c r="G42" i="15"/>
  <c r="D42" i="15"/>
  <c r="G41" i="15"/>
  <c r="D41" i="15"/>
  <c r="G40" i="15"/>
  <c r="D40" i="15"/>
  <c r="G39" i="15"/>
  <c r="D39" i="15"/>
  <c r="D15" i="8"/>
  <c r="D16" i="8"/>
  <c r="D17" i="8"/>
  <c r="D18" i="8"/>
  <c r="D19" i="8"/>
  <c r="D20" i="8"/>
  <c r="D21" i="8"/>
  <c r="D22" i="8"/>
  <c r="D23" i="8"/>
  <c r="D24" i="8"/>
  <c r="D25" i="8"/>
  <c r="D14" i="8"/>
  <c r="C14" i="8" s="1"/>
  <c r="N14" i="8" s="1"/>
  <c r="M14" i="8" s="1"/>
  <c r="J34" i="12"/>
  <c r="K34" i="12" s="1"/>
  <c r="J33" i="12"/>
  <c r="K33" i="12" s="1"/>
  <c r="K10" i="8" s="1"/>
  <c r="G12" i="15"/>
  <c r="D12" i="15"/>
  <c r="I151" i="15" l="1"/>
  <c r="I200" i="15"/>
  <c r="I173" i="15"/>
  <c r="K14" i="8"/>
  <c r="I201" i="15"/>
  <c r="I203" i="15"/>
  <c r="I202" i="15"/>
  <c r="I56" i="15"/>
  <c r="I150" i="15"/>
  <c r="I172" i="15"/>
  <c r="I41" i="15"/>
  <c r="I66" i="15"/>
  <c r="I65" i="15"/>
  <c r="I74" i="15"/>
  <c r="I73" i="15"/>
  <c r="I75" i="15"/>
  <c r="I55" i="15"/>
  <c r="I39" i="15"/>
  <c r="I12" i="15"/>
  <c r="I40" i="15"/>
  <c r="I42" i="15"/>
  <c r="G26" i="15"/>
  <c r="G25" i="15"/>
  <c r="G24" i="15"/>
  <c r="G23" i="15"/>
  <c r="G22" i="15"/>
  <c r="G21" i="15"/>
  <c r="G20" i="15"/>
  <c r="G19" i="15"/>
  <c r="G18" i="15"/>
  <c r="I18" i="15" s="1"/>
  <c r="D26" i="15"/>
  <c r="D25" i="15"/>
  <c r="D24" i="15"/>
  <c r="D23" i="15"/>
  <c r="D22" i="15"/>
  <c r="D21" i="15"/>
  <c r="D20" i="15"/>
  <c r="D19" i="15"/>
  <c r="G199" i="15"/>
  <c r="D199" i="15"/>
  <c r="G198" i="15"/>
  <c r="D198" i="15"/>
  <c r="D197" i="15"/>
  <c r="G196" i="15"/>
  <c r="D196" i="15"/>
  <c r="G195" i="15"/>
  <c r="D195" i="15"/>
  <c r="G194" i="15"/>
  <c r="D194" i="15"/>
  <c r="G193" i="15"/>
  <c r="D193" i="15"/>
  <c r="G192" i="15"/>
  <c r="D192" i="15"/>
  <c r="G191" i="15"/>
  <c r="D191" i="15"/>
  <c r="G190" i="15"/>
  <c r="D190" i="15"/>
  <c r="G189" i="15"/>
  <c r="D189" i="15"/>
  <c r="G188" i="15"/>
  <c r="D188" i="15"/>
  <c r="G186" i="15"/>
  <c r="D186" i="15"/>
  <c r="G185" i="15"/>
  <c r="D185" i="15"/>
  <c r="G184" i="15"/>
  <c r="D184" i="15"/>
  <c r="G183" i="15"/>
  <c r="D183" i="15"/>
  <c r="G182" i="15"/>
  <c r="D182" i="15"/>
  <c r="G181" i="15"/>
  <c r="D181" i="15"/>
  <c r="G180" i="15"/>
  <c r="D180" i="15"/>
  <c r="G179" i="15"/>
  <c r="D179" i="15"/>
  <c r="G178" i="15"/>
  <c r="D178" i="15"/>
  <c r="G177" i="15"/>
  <c r="D177" i="15"/>
  <c r="G176" i="15"/>
  <c r="D176" i="15"/>
  <c r="G175" i="15"/>
  <c r="D175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D157" i="15"/>
  <c r="G156" i="15"/>
  <c r="D156" i="15"/>
  <c r="G155" i="15"/>
  <c r="D155" i="15"/>
  <c r="G154" i="15"/>
  <c r="D154" i="15"/>
  <c r="G153" i="15"/>
  <c r="D153" i="15"/>
  <c r="G149" i="15"/>
  <c r="D149" i="15"/>
  <c r="G148" i="15"/>
  <c r="D148" i="15"/>
  <c r="G147" i="15"/>
  <c r="D147" i="15"/>
  <c r="G146" i="15"/>
  <c r="D146" i="15"/>
  <c r="G145" i="15"/>
  <c r="D145" i="15"/>
  <c r="G144" i="15"/>
  <c r="D144" i="15"/>
  <c r="G143" i="15"/>
  <c r="D143" i="15"/>
  <c r="G142" i="15"/>
  <c r="D142" i="15"/>
  <c r="G141" i="15"/>
  <c r="D141" i="15"/>
  <c r="G140" i="15"/>
  <c r="D140" i="15"/>
  <c r="G139" i="15"/>
  <c r="D139" i="15"/>
  <c r="G138" i="15"/>
  <c r="D138" i="15"/>
  <c r="G137" i="15"/>
  <c r="D137" i="15"/>
  <c r="G135" i="15"/>
  <c r="D135" i="15"/>
  <c r="G134" i="15"/>
  <c r="D134" i="15"/>
  <c r="G133" i="15"/>
  <c r="D133" i="15"/>
  <c r="G132" i="15"/>
  <c r="D132" i="15"/>
  <c r="G131" i="15"/>
  <c r="D131" i="15"/>
  <c r="G130" i="15"/>
  <c r="D130" i="15"/>
  <c r="G129" i="15"/>
  <c r="D129" i="15"/>
  <c r="G128" i="15"/>
  <c r="D128" i="15"/>
  <c r="G127" i="15"/>
  <c r="D127" i="15"/>
  <c r="G126" i="15"/>
  <c r="D126" i="15"/>
  <c r="G125" i="15"/>
  <c r="D125" i="15"/>
  <c r="G124" i="15"/>
  <c r="D124" i="15"/>
  <c r="G123" i="15"/>
  <c r="D123" i="15"/>
  <c r="G121" i="15"/>
  <c r="D121" i="15"/>
  <c r="G120" i="15"/>
  <c r="D120" i="15"/>
  <c r="G119" i="15"/>
  <c r="D119" i="15"/>
  <c r="G118" i="15"/>
  <c r="D118" i="15"/>
  <c r="G117" i="15"/>
  <c r="D117" i="15"/>
  <c r="G116" i="15"/>
  <c r="D116" i="15"/>
  <c r="G115" i="15"/>
  <c r="D115" i="15"/>
  <c r="G114" i="15"/>
  <c r="D114" i="15"/>
  <c r="G113" i="15"/>
  <c r="D113" i="15"/>
  <c r="G112" i="15"/>
  <c r="D112" i="15"/>
  <c r="G111" i="15"/>
  <c r="D111" i="15"/>
  <c r="G110" i="15"/>
  <c r="G109" i="15"/>
  <c r="D109" i="15"/>
  <c r="G108" i="15"/>
  <c r="D108" i="15"/>
  <c r="G107" i="15"/>
  <c r="D107" i="15"/>
  <c r="G106" i="15"/>
  <c r="D106" i="15"/>
  <c r="G104" i="15"/>
  <c r="D104" i="15"/>
  <c r="G103" i="15"/>
  <c r="D103" i="15"/>
  <c r="G102" i="15"/>
  <c r="D102" i="15"/>
  <c r="G101" i="15"/>
  <c r="D101" i="15"/>
  <c r="G100" i="15"/>
  <c r="D100" i="15"/>
  <c r="G99" i="15"/>
  <c r="D99" i="15"/>
  <c r="G98" i="15"/>
  <c r="D98" i="15"/>
  <c r="G97" i="15"/>
  <c r="D97" i="15"/>
  <c r="G96" i="15"/>
  <c r="D96" i="15"/>
  <c r="G95" i="15"/>
  <c r="D95" i="15"/>
  <c r="G94" i="15"/>
  <c r="D94" i="15"/>
  <c r="G93" i="15"/>
  <c r="D93" i="15"/>
  <c r="G92" i="15"/>
  <c r="D92" i="15"/>
  <c r="G90" i="15"/>
  <c r="D90" i="15"/>
  <c r="G89" i="15"/>
  <c r="D89" i="15"/>
  <c r="G88" i="15"/>
  <c r="D88" i="15"/>
  <c r="G87" i="15"/>
  <c r="D87" i="15"/>
  <c r="G86" i="15"/>
  <c r="D86" i="15"/>
  <c r="G85" i="15"/>
  <c r="D85" i="15"/>
  <c r="G84" i="15"/>
  <c r="D84" i="15"/>
  <c r="G83" i="15"/>
  <c r="D83" i="15"/>
  <c r="G82" i="15"/>
  <c r="D82" i="15"/>
  <c r="G81" i="15"/>
  <c r="D81" i="15"/>
  <c r="G80" i="15"/>
  <c r="D80" i="15"/>
  <c r="G79" i="15"/>
  <c r="D79" i="15"/>
  <c r="G78" i="15"/>
  <c r="D78" i="15"/>
  <c r="G77" i="15"/>
  <c r="D77" i="15"/>
  <c r="G72" i="15"/>
  <c r="D72" i="15"/>
  <c r="G71" i="15"/>
  <c r="D71" i="15"/>
  <c r="G70" i="15"/>
  <c r="D70" i="15"/>
  <c r="G69" i="15"/>
  <c r="D69" i="15"/>
  <c r="G68" i="15"/>
  <c r="D68" i="15"/>
  <c r="G67" i="15"/>
  <c r="D67" i="15"/>
  <c r="G64" i="15"/>
  <c r="D64" i="15"/>
  <c r="G63" i="15"/>
  <c r="D63" i="15"/>
  <c r="G62" i="15"/>
  <c r="D62" i="15"/>
  <c r="G61" i="15"/>
  <c r="D61" i="15"/>
  <c r="G60" i="15"/>
  <c r="D60" i="15"/>
  <c r="G59" i="15"/>
  <c r="D59" i="15"/>
  <c r="G54" i="15"/>
  <c r="D54" i="15"/>
  <c r="G53" i="15"/>
  <c r="D53" i="15"/>
  <c r="G52" i="15"/>
  <c r="D52" i="15"/>
  <c r="G51" i="15"/>
  <c r="D51" i="15"/>
  <c r="G50" i="15"/>
  <c r="D50" i="15"/>
  <c r="G49" i="15"/>
  <c r="D49" i="15"/>
  <c r="G48" i="15"/>
  <c r="D48" i="15"/>
  <c r="G47" i="15"/>
  <c r="D47" i="15"/>
  <c r="G46" i="15"/>
  <c r="D46" i="15"/>
  <c r="G45" i="15"/>
  <c r="D45" i="15"/>
  <c r="G44" i="15"/>
  <c r="D44" i="15"/>
  <c r="G38" i="15"/>
  <c r="D38" i="15"/>
  <c r="G37" i="15"/>
  <c r="D37" i="15"/>
  <c r="G36" i="15"/>
  <c r="D36" i="15"/>
  <c r="G35" i="15"/>
  <c r="D35" i="15"/>
  <c r="G34" i="15"/>
  <c r="D34" i="15"/>
  <c r="G33" i="15"/>
  <c r="D33" i="15"/>
  <c r="G32" i="15"/>
  <c r="D32" i="15"/>
  <c r="G31" i="15"/>
  <c r="D31" i="15"/>
  <c r="G17" i="15"/>
  <c r="D17" i="15"/>
  <c r="G16" i="15"/>
  <c r="D16" i="15"/>
  <c r="G15" i="15"/>
  <c r="D15" i="15"/>
  <c r="G14" i="15"/>
  <c r="D14" i="15"/>
  <c r="G13" i="15"/>
  <c r="D13" i="15"/>
  <c r="C25" i="8"/>
  <c r="C24" i="8"/>
  <c r="C23" i="8"/>
  <c r="C22" i="8"/>
  <c r="C21" i="8"/>
  <c r="C20" i="8"/>
  <c r="C19" i="8"/>
  <c r="C18" i="8"/>
  <c r="C17" i="8"/>
  <c r="C16" i="8"/>
  <c r="C15" i="8"/>
  <c r="E14" i="8"/>
  <c r="E18" i="8" l="1"/>
  <c r="N18" i="8"/>
  <c r="M18" i="8" s="1"/>
  <c r="E22" i="8"/>
  <c r="N22" i="8"/>
  <c r="M22" i="8" s="1"/>
  <c r="E15" i="8"/>
  <c r="N15" i="8"/>
  <c r="M15" i="8" s="1"/>
  <c r="E19" i="8"/>
  <c r="N19" i="8"/>
  <c r="M19" i="8" s="1"/>
  <c r="E23" i="8"/>
  <c r="N23" i="8"/>
  <c r="M23" i="8" s="1"/>
  <c r="E16" i="8"/>
  <c r="N16" i="8"/>
  <c r="M16" i="8" s="1"/>
  <c r="E20" i="8"/>
  <c r="N20" i="8"/>
  <c r="M20" i="8" s="1"/>
  <c r="E24" i="8"/>
  <c r="N24" i="8"/>
  <c r="M24" i="8" s="1"/>
  <c r="E17" i="8"/>
  <c r="N17" i="8"/>
  <c r="M17" i="8" s="1"/>
  <c r="E21" i="8"/>
  <c r="N21" i="8"/>
  <c r="M21" i="8" s="1"/>
  <c r="E25" i="8"/>
  <c r="N25" i="8"/>
  <c r="M25" i="8" s="1"/>
  <c r="E204" i="15"/>
  <c r="H204" i="15"/>
  <c r="G25" i="8" s="1"/>
  <c r="E152" i="15"/>
  <c r="H174" i="15"/>
  <c r="G23" i="8" s="1"/>
  <c r="E174" i="15"/>
  <c r="H152" i="15"/>
  <c r="G22" i="8" s="1"/>
  <c r="I46" i="15"/>
  <c r="E76" i="15"/>
  <c r="I70" i="15"/>
  <c r="I72" i="15"/>
  <c r="I78" i="15"/>
  <c r="I82" i="15"/>
  <c r="I86" i="15"/>
  <c r="I90" i="15"/>
  <c r="I93" i="15"/>
  <c r="I97" i="15"/>
  <c r="I101" i="15"/>
  <c r="I131" i="15"/>
  <c r="I135" i="15"/>
  <c r="I149" i="15"/>
  <c r="I158" i="15"/>
  <c r="I162" i="15"/>
  <c r="I166" i="15"/>
  <c r="I170" i="15"/>
  <c r="H76" i="15"/>
  <c r="G17" i="8" s="1"/>
  <c r="E43" i="15"/>
  <c r="E57" i="15"/>
  <c r="H43" i="15"/>
  <c r="G15" i="8" s="1"/>
  <c r="H57" i="15"/>
  <c r="G16" i="8" s="1"/>
  <c r="I68" i="15"/>
  <c r="I64" i="15"/>
  <c r="I62" i="15"/>
  <c r="I60" i="15"/>
  <c r="I19" i="15"/>
  <c r="I54" i="15"/>
  <c r="I50" i="15"/>
  <c r="I23" i="15"/>
  <c r="H28" i="15"/>
  <c r="G14" i="8" s="1"/>
  <c r="I63" i="15"/>
  <c r="I81" i="15"/>
  <c r="H105" i="15"/>
  <c r="G19" i="8" s="1"/>
  <c r="I21" i="15"/>
  <c r="I26" i="15"/>
  <c r="I145" i="15"/>
  <c r="I25" i="15"/>
  <c r="I126" i="15"/>
  <c r="I128" i="15"/>
  <c r="I130" i="15"/>
  <c r="I132" i="15"/>
  <c r="I134" i="15"/>
  <c r="I138" i="15"/>
  <c r="I140" i="15"/>
  <c r="I142" i="15"/>
  <c r="I144" i="15"/>
  <c r="I146" i="15"/>
  <c r="I148" i="15"/>
  <c r="I153" i="15"/>
  <c r="I155" i="15"/>
  <c r="I157" i="15"/>
  <c r="I159" i="15"/>
  <c r="I161" i="15"/>
  <c r="I163" i="15"/>
  <c r="I165" i="15"/>
  <c r="I167" i="15"/>
  <c r="I169" i="15"/>
  <c r="I171" i="15"/>
  <c r="I176" i="15"/>
  <c r="I178" i="15"/>
  <c r="I180" i="15"/>
  <c r="I182" i="15"/>
  <c r="I186" i="15"/>
  <c r="I189" i="15"/>
  <c r="I191" i="15"/>
  <c r="I193" i="15"/>
  <c r="I195" i="15"/>
  <c r="I197" i="15"/>
  <c r="I199" i="15"/>
  <c r="I20" i="15"/>
  <c r="I22" i="15"/>
  <c r="I24" i="15"/>
  <c r="E28" i="15"/>
  <c r="I37" i="15"/>
  <c r="I33" i="15"/>
  <c r="I106" i="15"/>
  <c r="I110" i="15"/>
  <c r="I114" i="15"/>
  <c r="I118" i="15"/>
  <c r="I127" i="15"/>
  <c r="I139" i="15"/>
  <c r="I143" i="15"/>
  <c r="I177" i="15"/>
  <c r="I181" i="15"/>
  <c r="I185" i="15"/>
  <c r="I188" i="15"/>
  <c r="I192" i="15"/>
  <c r="I196" i="15"/>
  <c r="I104" i="15"/>
  <c r="I121" i="15"/>
  <c r="I34" i="15"/>
  <c r="I38" i="15"/>
  <c r="I45" i="15"/>
  <c r="I47" i="15"/>
  <c r="I160" i="15"/>
  <c r="I164" i="15"/>
  <c r="I49" i="15"/>
  <c r="I51" i="15"/>
  <c r="I53" i="15"/>
  <c r="I61" i="15"/>
  <c r="I67" i="15"/>
  <c r="I71" i="15"/>
  <c r="I77" i="15"/>
  <c r="I79" i="15"/>
  <c r="I147" i="15"/>
  <c r="I184" i="15"/>
  <c r="I124" i="15"/>
  <c r="I31" i="15"/>
  <c r="H91" i="15"/>
  <c r="G18" i="8" s="1"/>
  <c r="I83" i="15"/>
  <c r="I85" i="15"/>
  <c r="I87" i="15"/>
  <c r="I89" i="15"/>
  <c r="I94" i="15"/>
  <c r="I96" i="15"/>
  <c r="I98" i="15"/>
  <c r="I100" i="15"/>
  <c r="I102" i="15"/>
  <c r="I107" i="15"/>
  <c r="I109" i="15"/>
  <c r="I111" i="15"/>
  <c r="I113" i="15"/>
  <c r="I115" i="15"/>
  <c r="I117" i="15"/>
  <c r="I119" i="15"/>
  <c r="I141" i="15"/>
  <c r="I154" i="15"/>
  <c r="I52" i="15"/>
  <c r="I116" i="15"/>
  <c r="I194" i="15"/>
  <c r="I198" i="15"/>
  <c r="I95" i="15"/>
  <c r="I129" i="15"/>
  <c r="I133" i="15"/>
  <c r="I179" i="15"/>
  <c r="I69" i="15"/>
  <c r="I80" i="15"/>
  <c r="I99" i="15"/>
  <c r="I168" i="15"/>
  <c r="I84" i="15"/>
  <c r="I103" i="15"/>
  <c r="I108" i="15"/>
  <c r="I125" i="15"/>
  <c r="I137" i="15"/>
  <c r="I156" i="15"/>
  <c r="I190" i="15"/>
  <c r="I120" i="15"/>
  <c r="I183" i="15"/>
  <c r="I59" i="15"/>
  <c r="I88" i="15"/>
  <c r="I112" i="15"/>
  <c r="I15" i="15"/>
  <c r="I32" i="15"/>
  <c r="I14" i="15"/>
  <c r="I36" i="15"/>
  <c r="I48" i="15"/>
  <c r="I16" i="15"/>
  <c r="I123" i="15"/>
  <c r="I44" i="15"/>
  <c r="H122" i="15"/>
  <c r="G20" i="8" s="1"/>
  <c r="H136" i="15"/>
  <c r="G21" i="8" s="1"/>
  <c r="E187" i="15"/>
  <c r="E136" i="15"/>
  <c r="I17" i="15"/>
  <c r="I35" i="15"/>
  <c r="E91" i="15"/>
  <c r="H187" i="15"/>
  <c r="G24" i="8" s="1"/>
  <c r="I175" i="15"/>
  <c r="I13" i="15"/>
  <c r="E122" i="15"/>
  <c r="E105" i="15"/>
  <c r="I92" i="15"/>
  <c r="J204" i="15" l="1"/>
  <c r="J187" i="15"/>
  <c r="J174" i="15"/>
  <c r="J152" i="15"/>
  <c r="J76" i="15"/>
  <c r="J57" i="15"/>
  <c r="J43" i="15"/>
  <c r="J122" i="15"/>
  <c r="J91" i="15"/>
  <c r="J136" i="15"/>
  <c r="J105" i="15"/>
  <c r="C22" i="12" l="1"/>
  <c r="E22" i="12" s="1"/>
  <c r="C21" i="12"/>
  <c r="E21" i="12" s="1"/>
  <c r="C20" i="12"/>
  <c r="E20" i="12" s="1"/>
  <c r="C19" i="12"/>
  <c r="E19" i="12" s="1"/>
  <c r="C18" i="12"/>
  <c r="E18" i="12" s="1"/>
  <c r="C17" i="12"/>
  <c r="E17" i="12" s="1"/>
  <c r="C16" i="12"/>
  <c r="E16" i="12" s="1"/>
  <c r="C15" i="12"/>
  <c r="E15" i="12" s="1"/>
  <c r="C14" i="12"/>
  <c r="E14" i="12" s="1"/>
  <c r="C13" i="12"/>
  <c r="E13" i="12" s="1"/>
  <c r="C12" i="12"/>
  <c r="E12" i="12" s="1"/>
  <c r="C11" i="12"/>
  <c r="C24" i="12" s="1"/>
  <c r="E11" i="12" l="1"/>
  <c r="K21" i="8" l="1"/>
  <c r="K22" i="8"/>
  <c r="K18" i="8"/>
  <c r="K20" i="8"/>
  <c r="K23" i="8"/>
  <c r="K25" i="8"/>
  <c r="K15" i="8"/>
  <c r="K17" i="8"/>
  <c r="K19" i="8"/>
  <c r="K24" i="8"/>
  <c r="K16" i="8"/>
  <c r="P14" i="8"/>
  <c r="C9" i="10" l="1"/>
  <c r="E18" i="10"/>
  <c r="E17" i="10"/>
  <c r="D19" i="10"/>
  <c r="C10" i="10" s="1"/>
  <c r="O15" i="8"/>
  <c r="O16" i="8"/>
  <c r="O17" i="8"/>
  <c r="O18" i="8"/>
  <c r="O19" i="8"/>
  <c r="O20" i="8"/>
  <c r="O21" i="8"/>
  <c r="O22" i="8"/>
  <c r="O23" i="8"/>
  <c r="O24" i="8"/>
  <c r="O14" i="8"/>
  <c r="H14" i="8"/>
  <c r="I14" i="8" s="1"/>
  <c r="O25" i="8" l="1"/>
  <c r="E19" i="10"/>
  <c r="H16" i="8"/>
  <c r="N27" i="8"/>
  <c r="H21" i="8" l="1"/>
  <c r="I21" i="8" s="1"/>
  <c r="H24" i="8"/>
  <c r="I24" i="8" s="1"/>
  <c r="P24" i="8"/>
  <c r="H19" i="8"/>
  <c r="I19" i="8" s="1"/>
  <c r="P19" i="8"/>
  <c r="H20" i="8"/>
  <c r="I20" i="8" s="1"/>
  <c r="P20" i="8"/>
  <c r="H22" i="8"/>
  <c r="I22" i="8" s="1"/>
  <c r="P22" i="8"/>
  <c r="H15" i="8"/>
  <c r="I15" i="8" s="1"/>
  <c r="H23" i="8"/>
  <c r="I23" i="8" s="1"/>
  <c r="P23" i="8"/>
  <c r="H17" i="8"/>
  <c r="I17" i="8" s="1"/>
  <c r="P17" i="8"/>
  <c r="H18" i="8"/>
  <c r="I18" i="8" s="1"/>
  <c r="H25" i="8"/>
  <c r="I25" i="8" s="1"/>
  <c r="P25" i="8"/>
  <c r="G27" i="8"/>
  <c r="I16" i="8"/>
  <c r="P16" i="8"/>
  <c r="D27" i="8"/>
  <c r="C27" i="8"/>
  <c r="M27" i="8" l="1"/>
  <c r="H27" i="8"/>
  <c r="P15" i="8"/>
  <c r="K27" i="8"/>
  <c r="K30" i="8" s="1"/>
  <c r="P18" i="8"/>
  <c r="P21" i="8"/>
  <c r="P27" i="8" l="1"/>
  <c r="P28" i="8" s="1"/>
  <c r="C8" i="10"/>
  <c r="C23" i="10" s="1"/>
  <c r="C11" i="10" l="1"/>
  <c r="G17" i="10" s="1"/>
  <c r="H17" i="10" l="1"/>
  <c r="G18" i="10"/>
  <c r="H18" i="10" s="1"/>
  <c r="H19" i="10" l="1"/>
  <c r="H22" i="10" s="1"/>
  <c r="H23" i="10" s="1"/>
  <c r="J28" i="15" l="1"/>
</calcChain>
</file>

<file path=xl/sharedStrings.xml><?xml version="1.0" encoding="utf-8"?>
<sst xmlns="http://schemas.openxmlformats.org/spreadsheetml/2006/main" count="150" uniqueCount="86">
  <si>
    <t>Sound Disposal, Inc.</t>
  </si>
  <si>
    <t>Yard Waste Disposal Fee Increase</t>
  </si>
  <si>
    <t>Test Year Ending 12/31/2024</t>
  </si>
  <si>
    <t>Effective 4/1/2025</t>
  </si>
  <si>
    <t>Annual YW Expense Increase</t>
  </si>
  <si>
    <t>EOW YW Pick-ups (Annually)</t>
  </si>
  <si>
    <t>Annual YW Pickups</t>
  </si>
  <si>
    <t>Increase to Monthly YW Rates</t>
  </si>
  <si>
    <t>Current</t>
  </si>
  <si>
    <t>Proposed</t>
  </si>
  <si>
    <t>Monthly</t>
  </si>
  <si>
    <t>Rate</t>
  </si>
  <si>
    <t>Cust #</t>
  </si>
  <si>
    <t>Revenue</t>
  </si>
  <si>
    <t>Yardwaste with Garbage</t>
  </si>
  <si>
    <t>Yardwaste Only - EOWY</t>
  </si>
  <si>
    <t>check</t>
  </si>
  <si>
    <t>TG-230840 Revenue</t>
  </si>
  <si>
    <t>Monthly Increased Revenue</t>
  </si>
  <si>
    <t>Percentage Increase</t>
  </si>
  <si>
    <t>Annual Increased Revenue</t>
  </si>
  <si>
    <t>2024 Cedar Grove - Tonnage Report</t>
  </si>
  <si>
    <t>Revised Cedar</t>
  </si>
  <si>
    <t>Grove Eff Rate</t>
  </si>
  <si>
    <t>breakdown</t>
  </si>
  <si>
    <t>Disposal Cost</t>
  </si>
  <si>
    <t>PF Disposal</t>
  </si>
  <si>
    <t>Disposal</t>
  </si>
  <si>
    <t>Effective</t>
  </si>
  <si>
    <t xml:space="preserve">Fuel </t>
  </si>
  <si>
    <t xml:space="preserve">Disposal Cost </t>
  </si>
  <si>
    <t>Calculated</t>
  </si>
  <si>
    <t>Pro Forma @</t>
  </si>
  <si>
    <t xml:space="preserve"> @ new rate </t>
  </si>
  <si>
    <t>Cost</t>
  </si>
  <si>
    <t>Month</t>
  </si>
  <si>
    <t>Tons</t>
  </si>
  <si>
    <t xml:space="preserve"> Cost</t>
  </si>
  <si>
    <t>Surcharge</t>
  </si>
  <si>
    <t>Net of FSC</t>
  </si>
  <si>
    <t>new effective rate</t>
  </si>
  <si>
    <t>net of FSC</t>
  </si>
  <si>
    <t>(check)</t>
  </si>
  <si>
    <t>w/ FSC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</si>
  <si>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</si>
  <si>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</si>
  <si>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</si>
  <si>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</si>
  <si>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</si>
  <si>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</si>
  <si>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</si>
  <si>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</si>
  <si>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</si>
  <si>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</si>
  <si>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</si>
  <si>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</si>
  <si>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</si>
  <si>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Increase to YW Disposal Expenses</t>
  </si>
  <si>
    <t>2024  Cedar Grove - Yardwaste Customer Counts</t>
  </si>
  <si>
    <t>EOW Y/W w/msw</t>
  </si>
  <si>
    <t>EOW Y/W Only</t>
  </si>
  <si>
    <t>Total</t>
  </si>
  <si>
    <t>Fuel Surcharge</t>
  </si>
  <si>
    <t>FSC</t>
  </si>
  <si>
    <t>Eff Rate</t>
  </si>
  <si>
    <t>2024 Cedar Grove Invoice Detail</t>
  </si>
  <si>
    <t>2024 Cedar Grove Invoices</t>
  </si>
  <si>
    <t>UTC Rate</t>
  </si>
  <si>
    <t>Quantity</t>
  </si>
  <si>
    <t>Amount</t>
  </si>
  <si>
    <t>January - March</t>
  </si>
  <si>
    <t>April - December</t>
  </si>
  <si>
    <t>Janauary</t>
  </si>
  <si>
    <t>February</t>
  </si>
  <si>
    <t>March</t>
  </si>
  <si>
    <t>April</t>
  </si>
  <si>
    <t>June</t>
  </si>
  <si>
    <t>July</t>
  </si>
  <si>
    <t>August</t>
  </si>
  <si>
    <t>Septemeber</t>
  </si>
  <si>
    <t>October</t>
  </si>
  <si>
    <t>One time charge to previous rate.</t>
  </si>
  <si>
    <t>Minimum charge.</t>
  </si>
  <si>
    <t>November</t>
  </si>
  <si>
    <t>December</t>
  </si>
  <si>
    <t xml:space="preserve">2024 Cedar Grove - Tonnage &amp; Expense Calculations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</si>
</sst>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rgb="FF0000FF"/>
      <name val="Aptos Narrow"/>
      <family val="2"/>
    </font>
    <font>
      <sz val="11"/>
      <color theme="5" tint="0.39997558519241921"/>
      <name val="Aptos Narrow"/>
      <family val="2"/>
    </font>
    <font>
      <b/>
      <sz val="11"/>
      <color theme="5" tint="0.39997558519241921"/>
      <name val="Aptos Narrow"/>
      <family val="2"/>
    </font>
    <font>
      <sz val="11"/>
      <color theme="1"/>
      <name val="Calibri"/>
      <family val="2"/>
    </font>
    <font>
      <sz val="11"/>
      <color rgb="FF0000FF"/>
      <name val="Aptos Narrow"/>
      <family val="2"/>
    </font>
    <font>
      <sz val="11"/>
      <color theme="1" tint="0.499984740745262"/>
      <name val="Aptos Narrow"/>
      <family val="2"/>
    </font>
    <font>
      <b/>
      <sz val="11"/>
      <color theme="1" tint="0.499984740745262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sz val="11"/>
      <color rgb="FFFF0000"/>
      <name val="Aptos Narrow"/>
      <family val="2"/>
    </font>
    <font>
      <b/>
      <u val="doubleAccounting"/>
      <sz val="12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43" fontId="2" fillId="0" borderId="0" xfId="3" applyFont="1" applyBorder="1"/>
    <xf numFmtId="43" fontId="2" fillId="0" borderId="0" xfId="3" applyFont="1" applyBorder="1" applyAlignment="1">
      <alignment horizontal="center"/>
    </xf>
    <xf numFmtId="0" fontId="2" fillId="3" borderId="0" xfId="0" applyFont="1" applyFill="1"/>
    <xf numFmtId="43" fontId="5" fillId="0" borderId="2" xfId="3" applyFont="1" applyFill="1" applyBorder="1" applyAlignment="1">
      <alignment horizontal="center"/>
    </xf>
    <xf numFmtId="10" fontId="2" fillId="0" borderId="0" xfId="0" applyNumberFormat="1" applyFont="1"/>
    <xf numFmtId="43" fontId="2" fillId="0" borderId="0" xfId="3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43" fontId="2" fillId="0" borderId="0" xfId="3" applyFont="1"/>
    <xf numFmtId="165" fontId="2" fillId="0" borderId="0" xfId="3" applyNumberFormat="1" applyFont="1"/>
    <xf numFmtId="165" fontId="2" fillId="0" borderId="2" xfId="3" applyNumberFormat="1" applyFont="1" applyBorder="1"/>
    <xf numFmtId="165" fontId="9" fillId="0" borderId="0" xfId="3" applyNumberFormat="1" applyFont="1"/>
    <xf numFmtId="165" fontId="9" fillId="0" borderId="2" xfId="3" applyNumberFormat="1" applyFont="1" applyBorder="1"/>
    <xf numFmtId="43" fontId="2" fillId="0" borderId="0" xfId="3" applyFont="1" applyFill="1" applyBorder="1"/>
    <xf numFmtId="43" fontId="2" fillId="0" borderId="0" xfId="0" applyNumberFormat="1" applyFont="1"/>
    <xf numFmtId="0" fontId="4" fillId="3" borderId="2" xfId="0" applyFont="1" applyFill="1" applyBorder="1" applyAlignment="1">
      <alignment horizontal="center"/>
    </xf>
    <xf numFmtId="43" fontId="5" fillId="0" borderId="0" xfId="3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43" fontId="9" fillId="0" borderId="0" xfId="3" applyFont="1" applyBorder="1"/>
    <xf numFmtId="0" fontId="10" fillId="3" borderId="0" xfId="0" applyFont="1" applyFill="1"/>
    <xf numFmtId="0" fontId="11" fillId="3" borderId="0" xfId="0" applyFont="1" applyFill="1" applyAlignment="1">
      <alignment horizontal="center"/>
    </xf>
    <xf numFmtId="43" fontId="10" fillId="0" borderId="0" xfId="3" applyFont="1" applyBorder="1"/>
    <xf numFmtId="0" fontId="11" fillId="3" borderId="2" xfId="0" applyFont="1" applyFill="1" applyBorder="1" applyAlignment="1">
      <alignment horizontal="center"/>
    </xf>
    <xf numFmtId="43" fontId="9" fillId="0" borderId="0" xfId="0" applyNumberFormat="1" applyFont="1"/>
    <xf numFmtId="44" fontId="9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0" fontId="12" fillId="0" borderId="0" xfId="0" applyFont="1"/>
    <xf numFmtId="43" fontId="13" fillId="0" borderId="0" xfId="0" applyNumberFormat="1" applyFont="1"/>
    <xf numFmtId="165" fontId="12" fillId="0" borderId="0" xfId="0" applyNumberFormat="1" applyFont="1"/>
    <xf numFmtId="43" fontId="9" fillId="0" borderId="0" xfId="3" applyFont="1"/>
    <xf numFmtId="0" fontId="9" fillId="0" borderId="0" xfId="0" applyFont="1"/>
    <xf numFmtId="0" fontId="13" fillId="0" borderId="0" xfId="0" applyFont="1" applyAlignment="1">
      <alignment horizontal="left"/>
    </xf>
    <xf numFmtId="43" fontId="13" fillId="0" borderId="2" xfId="3" applyFont="1" applyFill="1" applyBorder="1" applyAlignment="1">
      <alignment horizontal="center"/>
    </xf>
    <xf numFmtId="43" fontId="13" fillId="0" borderId="2" xfId="3" applyFont="1" applyFill="1" applyBorder="1"/>
    <xf numFmtId="166" fontId="2" fillId="0" borderId="0" xfId="2" applyNumberFormat="1" applyFont="1"/>
    <xf numFmtId="2" fontId="4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12" fillId="0" borderId="0" xfId="0" applyNumberFormat="1" applyFont="1"/>
    <xf numFmtId="43" fontId="2" fillId="0" borderId="0" xfId="1" applyNumberFormat="1" applyFont="1" applyBorder="1"/>
    <xf numFmtId="43" fontId="2" fillId="0" borderId="0" xfId="3" applyFont="1" applyFill="1"/>
    <xf numFmtId="0" fontId="12" fillId="0" borderId="0" xfId="4" applyFont="1"/>
    <xf numFmtId="0" fontId="12" fillId="0" borderId="0" xfId="4" applyFont="1" applyAlignment="1">
      <alignment horizontal="center"/>
    </xf>
    <xf numFmtId="0" fontId="12" fillId="0" borderId="1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2" fillId="0" borderId="0" xfId="4" applyFont="1"/>
    <xf numFmtId="0" fontId="9" fillId="0" borderId="0" xfId="4" applyFont="1"/>
    <xf numFmtId="10" fontId="2" fillId="0" borderId="0" xfId="2" applyNumberFormat="1" applyFont="1"/>
    <xf numFmtId="14" fontId="2" fillId="0" borderId="0" xfId="0" applyNumberFormat="1" applyFont="1"/>
    <xf numFmtId="43" fontId="4" fillId="0" borderId="0" xfId="3" applyFont="1"/>
    <xf numFmtId="43" fontId="4" fillId="0" borderId="0" xfId="3" applyFont="1" applyAlignment="1"/>
    <xf numFmtId="10" fontId="4" fillId="0" borderId="0" xfId="2" applyNumberFormat="1" applyFont="1"/>
    <xf numFmtId="14" fontId="4" fillId="0" borderId="0" xfId="0" applyNumberFormat="1" applyFont="1" applyAlignment="1">
      <alignment horizontal="center" vertical="center" textRotation="90"/>
    </xf>
    <xf numFmtId="6" fontId="2" fillId="0" borderId="0" xfId="0" applyNumberFormat="1" applyFont="1"/>
    <xf numFmtId="14" fontId="4" fillId="0" borderId="0" xfId="0" applyNumberFormat="1" applyFont="1" applyAlignment="1">
      <alignment vertical="center" textRotation="90"/>
    </xf>
    <xf numFmtId="43" fontId="2" fillId="2" borderId="0" xfId="3" applyFont="1" applyFill="1"/>
    <xf numFmtId="43" fontId="4" fillId="0" borderId="2" xfId="3" applyFont="1" applyFill="1" applyBorder="1" applyAlignment="1">
      <alignment horizontal="center"/>
    </xf>
    <xf numFmtId="43" fontId="4" fillId="0" borderId="2" xfId="3" applyFont="1" applyFill="1" applyBorder="1"/>
    <xf numFmtId="0" fontId="4" fillId="4" borderId="0" xfId="0" applyFont="1" applyFill="1" applyAlignment="1">
      <alignment horizontal="center"/>
    </xf>
    <xf numFmtId="165" fontId="2" fillId="0" borderId="0" xfId="0" applyNumberFormat="1" applyFont="1"/>
    <xf numFmtId="165" fontId="4" fillId="0" borderId="2" xfId="3" applyNumberFormat="1" applyFont="1" applyBorder="1" applyAlignment="1">
      <alignment horizontal="center"/>
    </xf>
    <xf numFmtId="165" fontId="4" fillId="0" borderId="2" xfId="3" applyNumberFormat="1" applyFont="1" applyBorder="1"/>
    <xf numFmtId="43" fontId="10" fillId="0" borderId="0" xfId="3" applyFont="1"/>
    <xf numFmtId="0" fontId="10" fillId="0" borderId="0" xfId="0" applyFont="1"/>
    <xf numFmtId="44" fontId="2" fillId="0" borderId="0" xfId="1" applyFont="1" applyFill="1" applyBorder="1"/>
    <xf numFmtId="44" fontId="3" fillId="0" borderId="0" xfId="1" applyFont="1" applyFill="1" applyBorder="1"/>
    <xf numFmtId="44" fontId="15" fillId="0" borderId="0" xfId="1" applyFont="1" applyFill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4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Alignment="1">
      <alignment horizontal="center"/>
    </xf>
    <xf numFmtId="43" fontId="4" fillId="0" borderId="0" xfId="3" applyFont="1" applyAlignment="1">
      <alignment horizontal="center"/>
    </xf>
    <xf numFmtId="0" fontId="14" fillId="0" borderId="0" xfId="0" applyFont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3" xfId="4" xr:uid="{8068A252-F493-45C0-B693-C11E51534F5E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</xdr:colOff>
      <xdr:row>25</xdr:row>
      <xdr:rowOff>171450</xdr:rowOff>
    </xdr:from>
    <xdr:to>
      <xdr:col>7</xdr:col>
      <xdr:colOff>616568</xdr:colOff>
      <xdr:row>40</xdr:row>
      <xdr:rowOff>161580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26A06A4-2FDC-F175-8265-B2226A56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" y="4758690"/>
          <a:ext cx="5091413" cy="2733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599C-AB25-4B30-B5B0-E9B4BC048CB0}">
  <sheetPr>
    <pageSetUpPr fitToPage="1"/>
  </sheetPr>
  <dimension ref="B1:L23"/>
  <sheetViews>
    <sheetView tabSelected="1" workbookViewId="0">
      <selection activeCell="C29" sqref="C29"/>
    </sheetView>
  </sheetViews>
  <sheetFormatPr defaultColWidth="8.85546875" defaultRowHeight="15" x14ac:dyDescent="0.25"/>
  <cols>
    <col min="1" max="1" width="2.7109375" style="1" customWidth="1"/>
    <col min="2" max="2" width="31.28515625" style="1" bestFit="1" customWidth="1"/>
    <col min="3" max="3" width="13.28515625" style="1" bestFit="1" customWidth="1"/>
    <col min="4" max="4" width="8.85546875" style="1"/>
    <col min="5" max="5" width="10.5703125" style="1" bestFit="1" customWidth="1"/>
    <col min="6" max="6" width="2.7109375" style="1" customWidth="1"/>
    <col min="7" max="7" width="8.85546875" style="1"/>
    <col min="8" max="8" width="10.5703125" style="1" bestFit="1" customWidth="1"/>
    <col min="9" max="9" width="25.28515625" style="1" bestFit="1" customWidth="1"/>
    <col min="10" max="10" width="20.42578125" style="1" bestFit="1" customWidth="1"/>
    <col min="11" max="16384" width="8.85546875" style="1"/>
  </cols>
  <sheetData>
    <row r="1" spans="2:11" ht="15.75" x14ac:dyDescent="0.25">
      <c r="B1" s="78" t="s">
        <v>0</v>
      </c>
      <c r="C1" s="78"/>
      <c r="D1" s="78"/>
      <c r="E1" s="78"/>
      <c r="F1" s="78"/>
      <c r="G1" s="78"/>
      <c r="H1" s="78"/>
      <c r="I1" s="78"/>
    </row>
    <row r="2" spans="2:11" x14ac:dyDescent="0.25">
      <c r="B2" s="79" t="s">
        <v>1</v>
      </c>
      <c r="C2" s="79"/>
      <c r="D2" s="79"/>
      <c r="E2" s="79"/>
      <c r="F2" s="79"/>
      <c r="G2" s="79"/>
      <c r="H2" s="79"/>
      <c r="I2" s="79"/>
    </row>
    <row r="3" spans="2:1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2:11" x14ac:dyDescent="0.25">
      <c r="B4" s="79" t="s">
        <v>3</v>
      </c>
      <c r="C4" s="79"/>
      <c r="D4" s="79"/>
      <c r="E4" s="79"/>
      <c r="F4" s="79"/>
      <c r="G4" s="79"/>
      <c r="H4" s="79"/>
      <c r="I4" s="79"/>
    </row>
    <row r="8" spans="2:11" x14ac:dyDescent="0.25">
      <c r="B8" s="3" t="s">
        <v>4</v>
      </c>
      <c r="C8" s="35">
        <f>'2024 - Calcs'!K30</f>
        <v>3687.1231225987867</v>
      </c>
    </row>
    <row r="9" spans="2:11" x14ac:dyDescent="0.25">
      <c r="B9" s="1" t="s">
        <v>5</v>
      </c>
      <c r="C9" s="24">
        <f>12*2.167</f>
        <v>26.003999999999998</v>
      </c>
    </row>
    <row r="10" spans="2:11" x14ac:dyDescent="0.25">
      <c r="B10" s="1" t="s">
        <v>6</v>
      </c>
      <c r="C10" s="24">
        <f>D19*C9</f>
        <v>36717.647999999994</v>
      </c>
    </row>
    <row r="11" spans="2:11" x14ac:dyDescent="0.25">
      <c r="B11" s="3" t="s">
        <v>7</v>
      </c>
      <c r="C11" s="35">
        <f>C8/C10*2.167</f>
        <v>0.21760641658396995</v>
      </c>
    </row>
    <row r="12" spans="2:11" x14ac:dyDescent="0.25">
      <c r="C12" s="24"/>
    </row>
    <row r="13" spans="2:11" x14ac:dyDescent="0.25">
      <c r="C13" s="83" t="s">
        <v>8</v>
      </c>
      <c r="D13" s="83"/>
      <c r="E13" s="83"/>
      <c r="G13" s="81" t="s">
        <v>9</v>
      </c>
      <c r="H13" s="81"/>
    </row>
    <row r="14" spans="2:11" x14ac:dyDescent="0.25">
      <c r="B14" s="51"/>
      <c r="D14" s="80" t="s">
        <v>10</v>
      </c>
      <c r="E14" s="80"/>
      <c r="F14" s="52"/>
      <c r="G14" s="82" t="s">
        <v>10</v>
      </c>
      <c r="H14" s="82"/>
      <c r="J14" s="37"/>
      <c r="K14" s="37"/>
    </row>
    <row r="15" spans="2:11" x14ac:dyDescent="0.25">
      <c r="B15" s="51"/>
      <c r="C15" s="53" t="s">
        <v>11</v>
      </c>
      <c r="D15" s="53" t="s">
        <v>12</v>
      </c>
      <c r="E15" s="53" t="s">
        <v>13</v>
      </c>
      <c r="F15" s="52"/>
      <c r="G15" s="54" t="s">
        <v>11</v>
      </c>
      <c r="H15" s="54" t="s">
        <v>13</v>
      </c>
      <c r="I15" s="16"/>
      <c r="J15" s="37"/>
      <c r="K15" s="37"/>
    </row>
    <row r="16" spans="2:11" x14ac:dyDescent="0.25">
      <c r="B16" s="55"/>
      <c r="C16" s="51"/>
      <c r="D16" s="51"/>
      <c r="E16" s="55"/>
      <c r="F16" s="55"/>
      <c r="G16" s="56"/>
      <c r="H16" s="56"/>
      <c r="I16" s="16"/>
      <c r="J16" s="37"/>
      <c r="K16" s="37"/>
    </row>
    <row r="17" spans="2:12" x14ac:dyDescent="0.25">
      <c r="B17" s="1" t="s">
        <v>14</v>
      </c>
      <c r="C17" s="50">
        <v>14.52</v>
      </c>
      <c r="D17" s="19">
        <v>1389</v>
      </c>
      <c r="E17" s="19">
        <f>C17*D17</f>
        <v>20168.28</v>
      </c>
      <c r="G17" s="40">
        <f>$C$11+C17</f>
        <v>14.737606416583969</v>
      </c>
      <c r="H17" s="21">
        <f>D17*G17</f>
        <v>20470.535312635133</v>
      </c>
      <c r="I17" s="17"/>
      <c r="J17" s="38"/>
      <c r="K17" s="38"/>
    </row>
    <row r="18" spans="2:12" x14ac:dyDescent="0.25">
      <c r="B18" s="1" t="s">
        <v>15</v>
      </c>
      <c r="C18" s="50">
        <v>16.13</v>
      </c>
      <c r="D18" s="19">
        <v>23</v>
      </c>
      <c r="E18" s="19">
        <f>C18*D18</f>
        <v>370.98999999999995</v>
      </c>
      <c r="G18" s="40">
        <f>$C$11+C18</f>
        <v>16.347606416583968</v>
      </c>
      <c r="H18" s="21">
        <f>D18*G18</f>
        <v>375.99494758143129</v>
      </c>
      <c r="J18" s="37"/>
      <c r="K18" s="37"/>
    </row>
    <row r="19" spans="2:12" x14ac:dyDescent="0.25">
      <c r="D19" s="20">
        <f>SUM(D17:D18)</f>
        <v>1412</v>
      </c>
      <c r="E19" s="20">
        <f>SUM(E17:E18)</f>
        <v>20539.27</v>
      </c>
      <c r="G19" s="41"/>
      <c r="H19" s="22">
        <f>SUM(H17:H18)</f>
        <v>20846.530260216565</v>
      </c>
      <c r="J19" s="37"/>
      <c r="K19" s="39"/>
    </row>
    <row r="21" spans="2:12" x14ac:dyDescent="0.25">
      <c r="H21" s="77" t="s">
        <v>16</v>
      </c>
      <c r="I21" s="77"/>
    </row>
    <row r="22" spans="2:12" x14ac:dyDescent="0.25">
      <c r="B22" s="1" t="s">
        <v>17</v>
      </c>
      <c r="C22" s="50">
        <v>2095699.1631556002</v>
      </c>
      <c r="D22" s="3"/>
      <c r="E22" s="3"/>
      <c r="F22" s="3"/>
      <c r="G22" s="3"/>
      <c r="H22" s="72">
        <f>H19-E19</f>
        <v>307.26026021656435</v>
      </c>
      <c r="I22" s="73" t="s">
        <v>18</v>
      </c>
      <c r="K22" s="3"/>
      <c r="L22" s="3"/>
    </row>
    <row r="23" spans="2:12" x14ac:dyDescent="0.25">
      <c r="B23" s="1" t="s">
        <v>19</v>
      </c>
      <c r="C23" s="57">
        <f>C8/C22</f>
        <v>1.7593761487440301E-3</v>
      </c>
      <c r="H23" s="72">
        <f>H22*12</f>
        <v>3687.1231225987722</v>
      </c>
      <c r="I23" s="73" t="s">
        <v>20</v>
      </c>
    </row>
  </sheetData>
  <mergeCells count="9">
    <mergeCell ref="H21:I21"/>
    <mergeCell ref="B1:I1"/>
    <mergeCell ref="B2:I2"/>
    <mergeCell ref="B3:I3"/>
    <mergeCell ref="B4:I4"/>
    <mergeCell ref="D14:E14"/>
    <mergeCell ref="G13:H13"/>
    <mergeCell ref="G14:H14"/>
    <mergeCell ref="C13:E13"/>
  </mergeCells>
  <pageMargins left="0.7" right="0.7" top="0.75" bottom="0.75" header="0.3" footer="0.3"/>
  <pageSetup scale="79" orientation="portrait" horizontalDpi="0" verticalDpi="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538C-5427-42E0-A9FF-4CCE3395827E}">
  <sheetPr>
    <pageSetUpPr fitToPage="1"/>
  </sheetPr>
  <dimension ref="B1:T47"/>
  <sheetViews>
    <sheetView workbookViewId="0">
      <selection activeCell="D32" sqref="D32"/>
    </sheetView>
  </sheetViews>
  <sheetFormatPr defaultColWidth="9.140625" defaultRowHeight="15" x14ac:dyDescent="0.25"/>
  <cols>
    <col min="1" max="1" width="2.7109375" style="1" customWidth="1"/>
    <col min="2" max="2" width="6.7109375" style="1" bestFit="1" customWidth="1"/>
    <col min="3" max="3" width="8.7109375" style="1" bestFit="1" customWidth="1"/>
    <col min="4" max="4" width="10.5703125" style="1" bestFit="1" customWidth="1"/>
    <col min="5" max="5" width="9.140625" style="1" bestFit="1" customWidth="1"/>
    <col min="6" max="6" width="2.7109375" style="1" customWidth="1"/>
    <col min="7" max="7" width="10" style="1" bestFit="1" customWidth="1"/>
    <col min="8" max="8" width="14.140625" style="1" bestFit="1" customWidth="1"/>
    <col min="9" max="9" width="10.7109375" style="1" bestFit="1" customWidth="1"/>
    <col min="10" max="10" width="2.7109375" style="1" customWidth="1"/>
    <col min="11" max="11" width="17.5703125" style="1" bestFit="1" customWidth="1"/>
    <col min="12" max="12" width="2.7109375" style="1" customWidth="1"/>
    <col min="13" max="13" width="10" style="1" bestFit="1" customWidth="1"/>
    <col min="14" max="14" width="13.7109375" style="1" bestFit="1" customWidth="1"/>
    <col min="15" max="15" width="7.7109375" style="1" bestFit="1" customWidth="1"/>
    <col min="16" max="16" width="11.42578125" style="1" bestFit="1" customWidth="1"/>
    <col min="17" max="17" width="6.140625" style="1" bestFit="1" customWidth="1"/>
    <col min="18" max="18" width="2.7109375" style="1" customWidth="1"/>
    <col min="19" max="19" width="11.5703125" style="1" bestFit="1" customWidth="1"/>
    <col min="20" max="20" width="9.140625" style="1"/>
    <col min="21" max="21" width="13.28515625" style="1" bestFit="1" customWidth="1"/>
    <col min="22" max="22" width="9.5703125" style="1" bestFit="1" customWidth="1"/>
    <col min="23" max="23" width="9.5703125" style="1" customWidth="1"/>
    <col min="24" max="16384" width="9.140625" style="1"/>
  </cols>
  <sheetData>
    <row r="1" spans="2:20" ht="15.75" x14ac:dyDescent="0.25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2:20" x14ac:dyDescent="0.25">
      <c r="B2" s="79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2:20" x14ac:dyDescent="0.25">
      <c r="B3" s="79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2:20" x14ac:dyDescent="0.25"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6" spans="2:20" x14ac:dyDescent="0.25">
      <c r="B6" s="85" t="s">
        <v>85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2:20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0" x14ac:dyDescent="0.25">
      <c r="B8" s="4"/>
      <c r="C8" s="4"/>
      <c r="D8" s="4"/>
      <c r="E8" s="4"/>
      <c r="K8" s="5" t="s">
        <v>22</v>
      </c>
    </row>
    <row r="9" spans="2:20" x14ac:dyDescent="0.25">
      <c r="K9" s="5" t="s">
        <v>23</v>
      </c>
      <c r="P9" s="3"/>
      <c r="Q9" s="3"/>
      <c r="R9" s="3"/>
    </row>
    <row r="10" spans="2:20" x14ac:dyDescent="0.25">
      <c r="F10" s="4"/>
      <c r="G10" s="4"/>
      <c r="H10" s="4"/>
      <c r="I10" s="4"/>
      <c r="J10" s="4"/>
      <c r="K10" s="46">
        <f>'2024 - Data'!K33</f>
        <v>88.327087999999989</v>
      </c>
      <c r="L10" s="4"/>
      <c r="M10" s="84" t="s">
        <v>16</v>
      </c>
      <c r="N10" s="84"/>
      <c r="O10" s="84"/>
      <c r="P10" s="84"/>
      <c r="Q10" s="3"/>
      <c r="R10" s="4"/>
      <c r="T10" s="3"/>
    </row>
    <row r="11" spans="2:20" x14ac:dyDescent="0.25">
      <c r="G11" s="84" t="s">
        <v>24</v>
      </c>
      <c r="H11" s="84"/>
      <c r="I11" s="84"/>
      <c r="J11" s="4"/>
      <c r="L11" s="4"/>
      <c r="M11" s="12"/>
      <c r="N11" s="9" t="s">
        <v>25</v>
      </c>
      <c r="O11" s="29"/>
      <c r="P11" s="27" t="s">
        <v>26</v>
      </c>
      <c r="Q11" s="47"/>
    </row>
    <row r="12" spans="2:20" x14ac:dyDescent="0.25">
      <c r="B12" s="12"/>
      <c r="C12" s="12"/>
      <c r="D12" s="9" t="s">
        <v>27</v>
      </c>
      <c r="E12" s="9" t="s">
        <v>28</v>
      </c>
      <c r="G12" s="25" t="s">
        <v>29</v>
      </c>
      <c r="H12" s="25" t="s">
        <v>30</v>
      </c>
      <c r="I12" s="32" t="s">
        <v>31</v>
      </c>
      <c r="J12" s="4"/>
      <c r="K12" s="27" t="s">
        <v>32</v>
      </c>
      <c r="L12" s="4"/>
      <c r="M12" s="9" t="s">
        <v>29</v>
      </c>
      <c r="N12" s="9" t="s">
        <v>33</v>
      </c>
      <c r="O12" s="30" t="s">
        <v>11</v>
      </c>
      <c r="P12" s="27" t="s">
        <v>34</v>
      </c>
      <c r="Q12" s="47"/>
    </row>
    <row r="13" spans="2:20" x14ac:dyDescent="0.25">
      <c r="B13" s="9" t="s">
        <v>35</v>
      </c>
      <c r="C13" s="9" t="s">
        <v>36</v>
      </c>
      <c r="D13" s="9" t="s">
        <v>37</v>
      </c>
      <c r="E13" s="9" t="s">
        <v>11</v>
      </c>
      <c r="F13" s="4"/>
      <c r="G13" s="9" t="s">
        <v>38</v>
      </c>
      <c r="H13" s="9" t="s">
        <v>39</v>
      </c>
      <c r="I13" s="30" t="s">
        <v>11</v>
      </c>
      <c r="J13" s="4"/>
      <c r="K13" s="27" t="s">
        <v>40</v>
      </c>
      <c r="L13" s="4"/>
      <c r="M13" s="9" t="s">
        <v>38</v>
      </c>
      <c r="N13" s="9" t="s">
        <v>41</v>
      </c>
      <c r="O13" s="30" t="s">
        <v>42</v>
      </c>
      <c r="P13" s="27" t="s">
        <v>43</v>
      </c>
      <c r="Q13" s="47"/>
    </row>
    <row r="14" spans="2:20" x14ac:dyDescent="0.25">
      <c r="B14" s="8" t="s">
        <v>44</v>
      </c>
      <c r="C14" s="49">
        <f>D14/80.79</f>
        <v>43.291372694640422</v>
      </c>
      <c r="D14" s="49">
        <f>'2024 - Data'!D11</f>
        <v>3497.51</v>
      </c>
      <c r="E14" s="1">
        <f>D14/C14</f>
        <v>80.790000000000006</v>
      </c>
      <c r="F14" s="23"/>
      <c r="G14" s="23">
        <f>'2024 CG Inv Detail'!H28</f>
        <v>180.43936000000002</v>
      </c>
      <c r="H14" s="10">
        <f t="shared" ref="H14:H25" si="0">D14-G14</f>
        <v>3317.0706400000004</v>
      </c>
      <c r="I14" s="31">
        <f>H14/C14</f>
        <v>76.621978780789775</v>
      </c>
      <c r="J14" s="23"/>
      <c r="K14" s="28">
        <f t="shared" ref="K14:K25" si="1">$K$10*C14</f>
        <v>3823.8008856403012</v>
      </c>
      <c r="L14" s="23"/>
      <c r="M14" s="23">
        <f>N14*'2024 CG Inv Detail'!$I$9</f>
        <v>197.2825950102735</v>
      </c>
      <c r="N14" s="10">
        <f t="shared" ref="N14:N25" si="2">83.77*C14</f>
        <v>3626.5182906300279</v>
      </c>
      <c r="O14" s="31">
        <f t="shared" ref="O14:O25" si="3">N14/C14</f>
        <v>83.77</v>
      </c>
      <c r="P14" s="33">
        <f>M14+N14</f>
        <v>3823.8008856403012</v>
      </c>
      <c r="Q14" s="48"/>
    </row>
    <row r="15" spans="2:20" x14ac:dyDescent="0.25">
      <c r="B15" s="8" t="s">
        <v>45</v>
      </c>
      <c r="C15" s="49">
        <f t="shared" ref="C15:C16" si="4">D15/80.79</f>
        <v>45.308825349671984</v>
      </c>
      <c r="D15" s="49">
        <f>'2024 - Data'!D12</f>
        <v>3660.5</v>
      </c>
      <c r="E15" s="1">
        <f t="shared" ref="E15:E25" si="5">D15/C15</f>
        <v>80.790000000000006</v>
      </c>
      <c r="F15" s="23"/>
      <c r="G15" s="10">
        <f>'2024 CG Inv Detail'!H43</f>
        <v>188.85014400000003</v>
      </c>
      <c r="H15" s="10">
        <f t="shared" si="0"/>
        <v>3471.649856</v>
      </c>
      <c r="I15" s="31">
        <f t="shared" ref="I15" si="6">H15/C15</f>
        <v>76.621934671831724</v>
      </c>
      <c r="J15" s="23"/>
      <c r="K15" s="28">
        <f t="shared" si="1"/>
        <v>4001.9966038371076</v>
      </c>
      <c r="L15" s="23"/>
      <c r="M15" s="23">
        <f>N15*'2024 CG Inv Detail'!$I$9</f>
        <v>206.47630429508598</v>
      </c>
      <c r="N15" s="10">
        <f t="shared" si="2"/>
        <v>3795.5202995420218</v>
      </c>
      <c r="O15" s="31">
        <f t="shared" si="3"/>
        <v>83.77</v>
      </c>
      <c r="P15" s="33">
        <f t="shared" ref="P15:P24" si="7">M15+N15</f>
        <v>4001.9966038371076</v>
      </c>
      <c r="Q15" s="48"/>
    </row>
    <row r="16" spans="2:20" x14ac:dyDescent="0.25">
      <c r="B16" s="8" t="s">
        <v>46</v>
      </c>
      <c r="C16" s="49">
        <f t="shared" si="4"/>
        <v>59.668647109790811</v>
      </c>
      <c r="D16" s="49">
        <f>'2024 - Data'!D13</f>
        <v>4820.63</v>
      </c>
      <c r="E16" s="1">
        <f t="shared" si="5"/>
        <v>80.790000000000006</v>
      </c>
      <c r="F16" s="23"/>
      <c r="G16" s="10">
        <f>'2024 CG Inv Detail'!H57</f>
        <v>248.720608</v>
      </c>
      <c r="H16" s="10">
        <f t="shared" si="0"/>
        <v>4571.9093920000005</v>
      </c>
      <c r="I16" s="31">
        <f t="shared" ref="I16:I25" si="8">H16/C16</f>
        <v>76.62163654536441</v>
      </c>
      <c r="J16" s="23"/>
      <c r="K16" s="28">
        <f t="shared" si="1"/>
        <v>5270.3578441074378</v>
      </c>
      <c r="L16" s="23"/>
      <c r="M16" s="23">
        <f>N16*'2024 CG Inv Detail'!$I$9</f>
        <v>271.91527572026234</v>
      </c>
      <c r="N16" s="10">
        <f t="shared" si="2"/>
        <v>4998.4425683871759</v>
      </c>
      <c r="O16" s="31">
        <f t="shared" si="3"/>
        <v>83.77</v>
      </c>
      <c r="P16" s="33">
        <f t="shared" si="7"/>
        <v>5270.3578441074387</v>
      </c>
      <c r="Q16" s="48"/>
    </row>
    <row r="17" spans="2:18" x14ac:dyDescent="0.25">
      <c r="B17" s="8" t="s">
        <v>47</v>
      </c>
      <c r="C17" s="49">
        <f>D17/85.25</f>
        <v>101.93771260997067</v>
      </c>
      <c r="D17" s="49">
        <f>'2024 - Data'!D14</f>
        <v>8690.19</v>
      </c>
      <c r="E17" s="1">
        <f t="shared" si="5"/>
        <v>85.25</v>
      </c>
      <c r="F17" s="23"/>
      <c r="G17" s="10">
        <f>'2024 CG Inv Detail'!H76</f>
        <v>448.32998399999997</v>
      </c>
      <c r="H17" s="10">
        <f t="shared" si="0"/>
        <v>8241.8600160000005</v>
      </c>
      <c r="I17" s="31">
        <f t="shared" si="8"/>
        <v>80.85192226683192</v>
      </c>
      <c r="J17" s="23"/>
      <c r="K17" s="28">
        <f t="shared" si="1"/>
        <v>9003.8613122195875</v>
      </c>
      <c r="L17" s="23"/>
      <c r="M17" s="23">
        <f>N17*'2024 CG Inv Detail'!$I$9</f>
        <v>464.53912688234601</v>
      </c>
      <c r="N17" s="10">
        <f t="shared" si="2"/>
        <v>8539.3221853372434</v>
      </c>
      <c r="O17" s="31">
        <f t="shared" si="3"/>
        <v>83.77</v>
      </c>
      <c r="P17" s="33">
        <f t="shared" si="7"/>
        <v>9003.8613122195893</v>
      </c>
      <c r="Q17" s="48"/>
    </row>
    <row r="18" spans="2:18" x14ac:dyDescent="0.25">
      <c r="B18" s="8" t="s">
        <v>48</v>
      </c>
      <c r="C18" s="49">
        <f t="shared" ref="C18:C25" si="9">D18/85.25</f>
        <v>94.478475073313788</v>
      </c>
      <c r="D18" s="49">
        <f>'2024 - Data'!D15</f>
        <v>8054.29</v>
      </c>
      <c r="E18" s="1">
        <f t="shared" si="5"/>
        <v>85.25</v>
      </c>
      <c r="F18" s="23"/>
      <c r="G18" s="10">
        <f>'2024 CG Inv Detail'!H91</f>
        <v>415.55017600000002</v>
      </c>
      <c r="H18" s="10">
        <f t="shared" si="0"/>
        <v>7638.7398240000002</v>
      </c>
      <c r="I18" s="31">
        <f t="shared" si="8"/>
        <v>80.851641795366191</v>
      </c>
      <c r="J18" s="23"/>
      <c r="K18" s="28">
        <f t="shared" si="1"/>
        <v>8345.0085819063916</v>
      </c>
      <c r="L18" s="23"/>
      <c r="M18" s="23">
        <f>N18*'2024 CG Inv Detail'!$I$9</f>
        <v>430.54672501489733</v>
      </c>
      <c r="N18" s="10">
        <f t="shared" si="2"/>
        <v>7914.4618568914957</v>
      </c>
      <c r="O18" s="31">
        <f t="shared" si="3"/>
        <v>83.77</v>
      </c>
      <c r="P18" s="33">
        <f t="shared" si="7"/>
        <v>8345.0085819063934</v>
      </c>
      <c r="Q18" s="48"/>
    </row>
    <row r="19" spans="2:18" x14ac:dyDescent="0.25">
      <c r="B19" s="8" t="s">
        <v>49</v>
      </c>
      <c r="C19" s="49">
        <f t="shared" si="9"/>
        <v>105.15824046920821</v>
      </c>
      <c r="D19" s="49">
        <f>'2024 - Data'!D16</f>
        <v>8964.74</v>
      </c>
      <c r="E19" s="1">
        <f t="shared" si="5"/>
        <v>85.25</v>
      </c>
      <c r="F19" s="23"/>
      <c r="G19" s="10">
        <f>'2024 CG Inv Detail'!H105</f>
        <v>462.54089599999992</v>
      </c>
      <c r="H19" s="10">
        <f t="shared" si="0"/>
        <v>8502.1991039999994</v>
      </c>
      <c r="I19" s="31">
        <f t="shared" si="8"/>
        <v>80.851477412172571</v>
      </c>
      <c r="J19" s="23"/>
      <c r="K19" s="28">
        <f t="shared" si="1"/>
        <v>9288.3211598489142</v>
      </c>
      <c r="L19" s="23"/>
      <c r="M19" s="23">
        <f>N19*'2024 CG Inv Detail'!$I$9</f>
        <v>479.21535574334303</v>
      </c>
      <c r="N19" s="10">
        <f t="shared" si="2"/>
        <v>8809.1058041055712</v>
      </c>
      <c r="O19" s="31">
        <f t="shared" si="3"/>
        <v>83.77</v>
      </c>
      <c r="P19" s="33">
        <f t="shared" si="7"/>
        <v>9288.3211598489142</v>
      </c>
      <c r="Q19" s="48"/>
    </row>
    <row r="20" spans="2:18" x14ac:dyDescent="0.25">
      <c r="B20" s="8" t="s">
        <v>50</v>
      </c>
      <c r="C20" s="49">
        <f t="shared" si="9"/>
        <v>99.248328445747802</v>
      </c>
      <c r="D20" s="49">
        <f>'2024 - Data'!D17</f>
        <v>8460.92</v>
      </c>
      <c r="E20" s="1">
        <f t="shared" si="5"/>
        <v>85.25</v>
      </c>
      <c r="F20" s="23"/>
      <c r="G20" s="10">
        <f>'2024 CG Inv Detail'!H122</f>
        <v>436.54041599999999</v>
      </c>
      <c r="H20" s="10">
        <f t="shared" si="0"/>
        <v>8024.3795840000002</v>
      </c>
      <c r="I20" s="31">
        <f t="shared" si="8"/>
        <v>80.851533820908372</v>
      </c>
      <c r="J20" s="23"/>
      <c r="K20" s="28">
        <f t="shared" si="1"/>
        <v>8766.315840480469</v>
      </c>
      <c r="L20" s="23"/>
      <c r="M20" s="23">
        <f>N20*'2024 CG Inv Detail'!$I$9</f>
        <v>452.28336658017594</v>
      </c>
      <c r="N20" s="10">
        <f t="shared" si="2"/>
        <v>8314.0324739002936</v>
      </c>
      <c r="O20" s="31">
        <f t="shared" si="3"/>
        <v>83.77</v>
      </c>
      <c r="P20" s="33">
        <f t="shared" si="7"/>
        <v>8766.315840480469</v>
      </c>
      <c r="Q20" s="48"/>
    </row>
    <row r="21" spans="2:18" x14ac:dyDescent="0.25">
      <c r="B21" s="8" t="s">
        <v>51</v>
      </c>
      <c r="C21" s="49">
        <f t="shared" si="9"/>
        <v>75.888445747800588</v>
      </c>
      <c r="D21" s="49">
        <f>'2024 - Data'!D18</f>
        <v>6469.49</v>
      </c>
      <c r="E21" s="1">
        <f t="shared" si="5"/>
        <v>85.25</v>
      </c>
      <c r="F21" s="23"/>
      <c r="G21" s="10">
        <f>'2024 CG Inv Detail'!H136</f>
        <v>333.77065599999992</v>
      </c>
      <c r="H21" s="10">
        <f t="shared" si="0"/>
        <v>6135.7193440000001</v>
      </c>
      <c r="I21" s="31">
        <f t="shared" si="8"/>
        <v>80.851825116972122</v>
      </c>
      <c r="J21" s="23"/>
      <c r="K21" s="28">
        <f t="shared" si="1"/>
        <v>6703.0054257492075</v>
      </c>
      <c r="L21" s="23"/>
      <c r="M21" s="23">
        <f>N21*'2024 CG Inv Detail'!$I$9</f>
        <v>345.83032545595307</v>
      </c>
      <c r="N21" s="10">
        <f t="shared" si="2"/>
        <v>6357.1751002932551</v>
      </c>
      <c r="O21" s="31">
        <f t="shared" si="3"/>
        <v>83.77</v>
      </c>
      <c r="P21" s="33">
        <f t="shared" si="7"/>
        <v>6703.0054257492084</v>
      </c>
      <c r="Q21" s="48"/>
    </row>
    <row r="22" spans="2:18" x14ac:dyDescent="0.25">
      <c r="B22" s="8" t="s">
        <v>52</v>
      </c>
      <c r="C22" s="49">
        <f t="shared" si="9"/>
        <v>89.328563049853372</v>
      </c>
      <c r="D22" s="49">
        <f>'2024 - Data'!D19</f>
        <v>7615.26</v>
      </c>
      <c r="E22" s="1">
        <f t="shared" si="5"/>
        <v>85.25</v>
      </c>
      <c r="F22" s="23"/>
      <c r="G22" s="10">
        <f>'2024 CG Inv Detail'!H152</f>
        <v>392.91923199999997</v>
      </c>
      <c r="H22" s="10">
        <f t="shared" si="0"/>
        <v>7222.340768</v>
      </c>
      <c r="I22" s="31">
        <f t="shared" si="8"/>
        <v>80.851415509385106</v>
      </c>
      <c r="J22" s="23"/>
      <c r="K22" s="28">
        <f t="shared" si="1"/>
        <v>7890.1318494179459</v>
      </c>
      <c r="L22" s="23"/>
      <c r="M22" s="23">
        <f>N22*'2024 CG Inv Detail'!$I$9</f>
        <v>407.07812273173016</v>
      </c>
      <c r="N22" s="10">
        <f t="shared" si="2"/>
        <v>7483.0537266862166</v>
      </c>
      <c r="O22" s="31">
        <f t="shared" si="3"/>
        <v>83.77</v>
      </c>
      <c r="P22" s="33">
        <f t="shared" si="7"/>
        <v>7890.1318494179468</v>
      </c>
      <c r="Q22" s="48"/>
    </row>
    <row r="23" spans="2:18" x14ac:dyDescent="0.25">
      <c r="B23" s="8" t="s">
        <v>53</v>
      </c>
      <c r="C23" s="49">
        <f t="shared" si="9"/>
        <v>115.34064516129034</v>
      </c>
      <c r="D23" s="49">
        <f>'2024 - Data'!D20</f>
        <v>9832.7900000000009</v>
      </c>
      <c r="E23" s="1">
        <f t="shared" si="5"/>
        <v>85.25</v>
      </c>
      <c r="F23" s="23"/>
      <c r="G23" s="10">
        <f>'2024 CG Inv Detail'!H174</f>
        <v>507.30991999999998</v>
      </c>
      <c r="H23" s="10">
        <f t="shared" si="0"/>
        <v>9325.4800800000012</v>
      </c>
      <c r="I23" s="31">
        <f t="shared" si="8"/>
        <v>80.851637919654536</v>
      </c>
      <c r="J23" s="23"/>
      <c r="K23" s="28">
        <f t="shared" si="1"/>
        <v>10187.703315138066</v>
      </c>
      <c r="L23" s="23"/>
      <c r="M23" s="23">
        <f>N23*'2024 CG Inv Detail'!$I$9</f>
        <v>525.61746997677426</v>
      </c>
      <c r="N23" s="10">
        <f t="shared" si="2"/>
        <v>9662.0858451612912</v>
      </c>
      <c r="O23" s="31">
        <f t="shared" si="3"/>
        <v>83.77</v>
      </c>
      <c r="P23" s="33">
        <f t="shared" si="7"/>
        <v>10187.703315138066</v>
      </c>
      <c r="Q23" s="48"/>
    </row>
    <row r="24" spans="2:18" x14ac:dyDescent="0.25">
      <c r="B24" s="8" t="s">
        <v>54</v>
      </c>
      <c r="C24" s="49">
        <f t="shared" si="9"/>
        <v>81.388739002932553</v>
      </c>
      <c r="D24" s="49">
        <f>'2024 - Data'!D21</f>
        <v>6938.39</v>
      </c>
      <c r="E24" s="1">
        <f t="shared" si="5"/>
        <v>85.25</v>
      </c>
      <c r="F24" s="23"/>
      <c r="G24" s="10">
        <f>'2024 CG Inv Detail'!H187</f>
        <v>357.97974399999998</v>
      </c>
      <c r="H24" s="10">
        <f t="shared" si="0"/>
        <v>6580.4102560000001</v>
      </c>
      <c r="I24" s="31">
        <f t="shared" si="8"/>
        <v>80.851605966802097</v>
      </c>
      <c r="J24" s="23"/>
      <c r="K24" s="28">
        <f t="shared" si="1"/>
        <v>7188.8303121210547</v>
      </c>
      <c r="L24" s="23"/>
      <c r="M24" s="23">
        <f>N24*'2024 CG Inv Detail'!$I$9</f>
        <v>370.89564584539585</v>
      </c>
      <c r="N24" s="10">
        <f t="shared" si="2"/>
        <v>6817.9346662756598</v>
      </c>
      <c r="O24" s="31">
        <f t="shared" si="3"/>
        <v>83.77</v>
      </c>
      <c r="P24" s="33">
        <f t="shared" si="7"/>
        <v>7188.8303121210556</v>
      </c>
      <c r="Q24" s="48"/>
    </row>
    <row r="25" spans="2:18" x14ac:dyDescent="0.25">
      <c r="B25" s="8" t="s">
        <v>55</v>
      </c>
      <c r="C25" s="49">
        <f t="shared" si="9"/>
        <v>72.308621700879769</v>
      </c>
      <c r="D25" s="49">
        <f>'2024 - Data'!D22</f>
        <v>6164.31</v>
      </c>
      <c r="E25" s="1">
        <f t="shared" si="5"/>
        <v>85.25</v>
      </c>
      <c r="F25" s="23"/>
      <c r="G25" s="10">
        <f>'2024 CG Inv Detail'!H204</f>
        <v>318.03001600000005</v>
      </c>
      <c r="H25" s="10">
        <f t="shared" si="0"/>
        <v>5846.2799840000007</v>
      </c>
      <c r="I25" s="31">
        <f t="shared" si="8"/>
        <v>80.851769076506542</v>
      </c>
      <c r="J25" s="23"/>
      <c r="K25" s="28">
        <f t="shared" si="1"/>
        <v>6386.8099921323164</v>
      </c>
      <c r="L25" s="23"/>
      <c r="M25" s="23">
        <f>N25*'2024 CG Inv Detail'!$I$9</f>
        <v>329.51675224961872</v>
      </c>
      <c r="N25" s="10">
        <f t="shared" si="2"/>
        <v>6057.2932398826979</v>
      </c>
      <c r="O25" s="31">
        <f t="shared" si="3"/>
        <v>83.77</v>
      </c>
      <c r="P25" s="33">
        <f>M25+N25</f>
        <v>6386.8099921323164</v>
      </c>
      <c r="Q25" s="48"/>
    </row>
    <row r="26" spans="2:18" x14ac:dyDescent="0.25">
      <c r="B26" s="5"/>
      <c r="C26" s="6"/>
      <c r="D26" s="7"/>
      <c r="E26" s="2"/>
      <c r="F26" s="2"/>
      <c r="G26" s="2"/>
      <c r="H26" s="2"/>
      <c r="I26" s="2"/>
      <c r="J26" s="2"/>
      <c r="K26" s="34"/>
      <c r="L26" s="2"/>
      <c r="M26" s="2"/>
      <c r="N26" s="2"/>
      <c r="O26" s="2"/>
      <c r="P26" s="34"/>
      <c r="Q26" s="2"/>
      <c r="R26" s="2"/>
    </row>
    <row r="27" spans="2:18" x14ac:dyDescent="0.25">
      <c r="B27" s="42" t="s">
        <v>56</v>
      </c>
      <c r="C27" s="43">
        <f>SUM(C14:C25)</f>
        <v>983.34661641510024</v>
      </c>
      <c r="D27" s="44">
        <f>SUM(D14:D25)</f>
        <v>83169.02</v>
      </c>
      <c r="E27" s="37"/>
      <c r="F27" s="37"/>
      <c r="G27" s="43">
        <f>SUM(G14:G25)</f>
        <v>4290.9811519999994</v>
      </c>
      <c r="H27" s="43">
        <f>SUM(H14:H25)</f>
        <v>78878.038847999997</v>
      </c>
      <c r="I27" s="26"/>
      <c r="J27" s="26"/>
      <c r="K27" s="13">
        <f>SUM(K14:K25)</f>
        <v>86856.143122598791</v>
      </c>
      <c r="L27" s="26"/>
      <c r="M27" s="43">
        <f t="shared" ref="M27:N27" si="10">SUM(M14:M25)</f>
        <v>4481.1970655058567</v>
      </c>
      <c r="N27" s="43">
        <f t="shared" si="10"/>
        <v>82374.946057092951</v>
      </c>
      <c r="P27" s="13">
        <f>SUM(P14:P25)</f>
        <v>86856.143122598805</v>
      </c>
      <c r="Q27" s="26"/>
    </row>
    <row r="28" spans="2:18" x14ac:dyDescent="0.25">
      <c r="P28" s="24">
        <f>K27-P27</f>
        <v>0</v>
      </c>
      <c r="Q28" s="1" t="s">
        <v>16</v>
      </c>
    </row>
    <row r="29" spans="2:18" x14ac:dyDescent="0.25">
      <c r="C29" s="24"/>
      <c r="K29" s="35"/>
    </row>
    <row r="30" spans="2:18" x14ac:dyDescent="0.25">
      <c r="K30" s="36">
        <f>K27-D27</f>
        <v>3687.1231225987867</v>
      </c>
      <c r="M30" s="86" t="s">
        <v>57</v>
      </c>
      <c r="N30" s="86"/>
      <c r="O30" s="86"/>
      <c r="P30" s="86"/>
    </row>
    <row r="32" spans="2:18" x14ac:dyDescent="0.25">
      <c r="K32" s="35"/>
    </row>
    <row r="35" spans="3:4" x14ac:dyDescent="0.25">
      <c r="C35" s="74"/>
      <c r="D35" s="74"/>
    </row>
    <row r="36" spans="3:4" x14ac:dyDescent="0.25">
      <c r="C36" s="74"/>
      <c r="D36" s="74"/>
    </row>
    <row r="37" spans="3:4" x14ac:dyDescent="0.25">
      <c r="C37" s="74"/>
      <c r="D37" s="74"/>
    </row>
    <row r="38" spans="3:4" x14ac:dyDescent="0.25">
      <c r="C38" s="74"/>
      <c r="D38" s="74"/>
    </row>
    <row r="39" spans="3:4" x14ac:dyDescent="0.25">
      <c r="C39" s="74"/>
      <c r="D39" s="74"/>
    </row>
    <row r="40" spans="3:4" x14ac:dyDescent="0.25">
      <c r="C40" s="74"/>
      <c r="D40" s="74"/>
    </row>
    <row r="41" spans="3:4" x14ac:dyDescent="0.25">
      <c r="C41" s="74"/>
      <c r="D41" s="74"/>
    </row>
    <row r="42" spans="3:4" x14ac:dyDescent="0.25">
      <c r="C42" s="74"/>
      <c r="D42" s="74"/>
    </row>
    <row r="43" spans="3:4" x14ac:dyDescent="0.25">
      <c r="C43" s="74"/>
      <c r="D43" s="74"/>
    </row>
    <row r="44" spans="3:4" x14ac:dyDescent="0.25">
      <c r="C44" s="74"/>
      <c r="D44" s="74"/>
    </row>
    <row r="45" spans="3:4" x14ac:dyDescent="0.25">
      <c r="C45" s="74"/>
      <c r="D45" s="74"/>
    </row>
    <row r="46" spans="3:4" x14ac:dyDescent="0.25">
      <c r="C46" s="74"/>
      <c r="D46" s="74"/>
    </row>
    <row r="47" spans="3:4" ht="18" x14ac:dyDescent="0.4">
      <c r="C47" s="75"/>
      <c r="D47" s="76"/>
    </row>
  </sheetData>
  <mergeCells count="8">
    <mergeCell ref="G11:I11"/>
    <mergeCell ref="M30:P30"/>
    <mergeCell ref="M10:P10"/>
    <mergeCell ref="B1:Q1"/>
    <mergeCell ref="B2:Q2"/>
    <mergeCell ref="B3:Q3"/>
    <mergeCell ref="B4:Q4"/>
    <mergeCell ref="B6:Q6"/>
  </mergeCells>
  <pageMargins left="0.7" right="0.7" top="0.75" bottom="0.75" header="0.3" footer="0.3"/>
  <pageSetup scale="82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B2C4-A43C-4880-ABE1-D63A0EA49D06}">
  <sheetPr>
    <pageSetUpPr fitToPage="1"/>
  </sheetPr>
  <dimension ref="B1:V34"/>
  <sheetViews>
    <sheetView workbookViewId="0">
      <selection activeCell="B3" sqref="B3:L3"/>
    </sheetView>
  </sheetViews>
  <sheetFormatPr defaultColWidth="8.85546875" defaultRowHeight="15" x14ac:dyDescent="0.25"/>
  <cols>
    <col min="1" max="1" width="3" style="1" customWidth="1"/>
    <col min="2" max="2" width="8" style="1" customWidth="1"/>
    <col min="3" max="3" width="10.7109375" style="1" customWidth="1"/>
    <col min="4" max="4" width="15.7109375" style="1" customWidth="1"/>
    <col min="5" max="5" width="9" style="1" customWidth="1"/>
    <col min="6" max="6" width="11" style="1" customWidth="1"/>
    <col min="7" max="7" width="12.28515625" style="1" customWidth="1"/>
    <col min="8" max="8" width="11.7109375" style="1" customWidth="1"/>
    <col min="9" max="9" width="13.42578125" style="1" customWidth="1"/>
    <col min="10" max="10" width="17.7109375" style="1" customWidth="1"/>
    <col min="11" max="11" width="15.5703125" style="1" customWidth="1"/>
    <col min="12" max="13" width="8.85546875" style="1"/>
    <col min="14" max="14" width="9" style="1" bestFit="1" customWidth="1"/>
    <col min="15" max="15" width="10.28515625" style="1" bestFit="1" customWidth="1"/>
    <col min="16" max="16" width="9" style="1" bestFit="1" customWidth="1"/>
    <col min="17" max="16384" width="8.85546875" style="1"/>
  </cols>
  <sheetData>
    <row r="1" spans="2:22" x14ac:dyDescent="0.25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x14ac:dyDescent="0.25">
      <c r="B2" s="79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22" x14ac:dyDescent="0.25">
      <c r="B3" s="79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2:22" x14ac:dyDescent="0.25"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2:22" x14ac:dyDescent="0.25">
      <c r="M5" s="3"/>
      <c r="N5" s="3"/>
      <c r="O5" s="3"/>
      <c r="P5" s="3"/>
    </row>
    <row r="7" spans="2:22" x14ac:dyDescent="0.25">
      <c r="B7" s="85" t="s">
        <v>21</v>
      </c>
      <c r="C7" s="85"/>
      <c r="D7" s="85"/>
      <c r="E7" s="85"/>
      <c r="I7" s="85" t="s">
        <v>58</v>
      </c>
      <c r="J7" s="85"/>
      <c r="K7" s="85"/>
    </row>
    <row r="8" spans="2:22" x14ac:dyDescent="0.25">
      <c r="B8" s="4"/>
      <c r="C8" s="4"/>
      <c r="D8" s="4"/>
      <c r="E8" s="4"/>
      <c r="I8" s="4"/>
      <c r="J8" s="4"/>
      <c r="K8" s="4"/>
    </row>
    <row r="9" spans="2:22" x14ac:dyDescent="0.25">
      <c r="B9" s="12"/>
      <c r="C9" s="12"/>
      <c r="D9" s="9" t="s">
        <v>27</v>
      </c>
      <c r="E9" s="12"/>
      <c r="I9" s="68" t="s">
        <v>35</v>
      </c>
      <c r="J9" s="68" t="s">
        <v>59</v>
      </c>
      <c r="K9" s="68" t="s">
        <v>60</v>
      </c>
      <c r="M9" s="8"/>
      <c r="N9" s="15"/>
      <c r="O9" s="11"/>
      <c r="P9" s="10"/>
    </row>
    <row r="10" spans="2:22" x14ac:dyDescent="0.25">
      <c r="B10" s="9" t="s">
        <v>35</v>
      </c>
      <c r="C10" s="9" t="s">
        <v>36</v>
      </c>
      <c r="D10" s="9" t="s">
        <v>37</v>
      </c>
      <c r="E10" s="9" t="s">
        <v>11</v>
      </c>
      <c r="M10" s="8"/>
      <c r="N10" s="15"/>
      <c r="O10" s="11"/>
      <c r="P10" s="10"/>
    </row>
    <row r="11" spans="2:22" ht="15.75" customHeight="1" x14ac:dyDescent="0.25">
      <c r="B11" s="5" t="s">
        <v>44</v>
      </c>
      <c r="C11" s="49">
        <f>D11/80.79</f>
        <v>43.291372694640422</v>
      </c>
      <c r="D11" s="49">
        <v>3497.51</v>
      </c>
      <c r="E11" s="1">
        <f>D11/C11</f>
        <v>80.790000000000006</v>
      </c>
      <c r="I11" s="5" t="s">
        <v>44</v>
      </c>
      <c r="J11" s="69">
        <v>1387</v>
      </c>
      <c r="K11" s="69">
        <v>23</v>
      </c>
      <c r="M11" s="8"/>
      <c r="N11" s="15"/>
      <c r="O11" s="11"/>
      <c r="P11" s="10"/>
    </row>
    <row r="12" spans="2:22" x14ac:dyDescent="0.25">
      <c r="B12" s="5" t="s">
        <v>45</v>
      </c>
      <c r="C12" s="49">
        <f t="shared" ref="C12:C13" si="0">D12/80.79</f>
        <v>45.308825349671984</v>
      </c>
      <c r="D12" s="49">
        <v>3660.5</v>
      </c>
      <c r="E12" s="1">
        <f t="shared" ref="E12:E22" si="1">D12/C12</f>
        <v>80.790000000000006</v>
      </c>
      <c r="I12" s="5" t="s">
        <v>45</v>
      </c>
      <c r="J12" s="69">
        <v>1387</v>
      </c>
      <c r="K12" s="69">
        <v>23</v>
      </c>
      <c r="M12" s="8"/>
      <c r="N12" s="15"/>
      <c r="O12" s="11"/>
      <c r="P12" s="10"/>
    </row>
    <row r="13" spans="2:22" x14ac:dyDescent="0.25">
      <c r="B13" s="5" t="s">
        <v>46</v>
      </c>
      <c r="C13" s="49">
        <f t="shared" si="0"/>
        <v>59.668647109790811</v>
      </c>
      <c r="D13" s="49">
        <v>4820.63</v>
      </c>
      <c r="E13" s="1">
        <f t="shared" si="1"/>
        <v>80.790000000000006</v>
      </c>
      <c r="I13" s="5" t="s">
        <v>46</v>
      </c>
      <c r="J13" s="69">
        <v>1388</v>
      </c>
      <c r="K13" s="69">
        <v>23</v>
      </c>
      <c r="M13" s="8"/>
      <c r="N13" s="15"/>
      <c r="O13" s="11"/>
      <c r="P13" s="10"/>
    </row>
    <row r="14" spans="2:22" x14ac:dyDescent="0.25">
      <c r="B14" s="5" t="s">
        <v>47</v>
      </c>
      <c r="C14" s="49">
        <f>D14/85.25</f>
        <v>101.93771260997067</v>
      </c>
      <c r="D14" s="49">
        <v>8690.19</v>
      </c>
      <c r="E14" s="1">
        <f t="shared" si="1"/>
        <v>85.25</v>
      </c>
      <c r="I14" s="5" t="s">
        <v>47</v>
      </c>
      <c r="J14" s="69">
        <v>1389</v>
      </c>
      <c r="K14" s="69">
        <v>23</v>
      </c>
      <c r="M14" s="8"/>
      <c r="N14" s="15"/>
      <c r="O14" s="11"/>
      <c r="P14" s="10"/>
    </row>
    <row r="15" spans="2:22" x14ac:dyDescent="0.25">
      <c r="B15" s="5" t="s">
        <v>48</v>
      </c>
      <c r="C15" s="49">
        <f t="shared" ref="C15:C22" si="2">D15/85.25</f>
        <v>94.478475073313788</v>
      </c>
      <c r="D15" s="49">
        <v>8054.29</v>
      </c>
      <c r="E15" s="1">
        <f t="shared" si="1"/>
        <v>85.25</v>
      </c>
      <c r="I15" s="5" t="s">
        <v>48</v>
      </c>
      <c r="J15" s="69">
        <v>1389</v>
      </c>
      <c r="K15" s="69">
        <v>23</v>
      </c>
      <c r="M15" s="8"/>
      <c r="N15" s="15"/>
      <c r="O15" s="11"/>
      <c r="P15" s="10"/>
    </row>
    <row r="16" spans="2:22" x14ac:dyDescent="0.25">
      <c r="B16" s="5" t="s">
        <v>49</v>
      </c>
      <c r="C16" s="49">
        <f t="shared" si="2"/>
        <v>105.15824046920821</v>
      </c>
      <c r="D16" s="49">
        <v>8964.74</v>
      </c>
      <c r="E16" s="1">
        <f t="shared" si="1"/>
        <v>85.25</v>
      </c>
      <c r="I16" s="5" t="s">
        <v>49</v>
      </c>
      <c r="J16" s="69">
        <v>1389</v>
      </c>
      <c r="K16" s="69">
        <v>24</v>
      </c>
      <c r="M16" s="8"/>
      <c r="N16" s="15"/>
      <c r="O16" s="11"/>
      <c r="P16" s="10"/>
    </row>
    <row r="17" spans="2:16" x14ac:dyDescent="0.25">
      <c r="B17" s="5" t="s">
        <v>50</v>
      </c>
      <c r="C17" s="49">
        <f t="shared" si="2"/>
        <v>99.248328445747802</v>
      </c>
      <c r="D17" s="49">
        <v>8460.92</v>
      </c>
      <c r="E17" s="1">
        <f t="shared" si="1"/>
        <v>85.25</v>
      </c>
      <c r="I17" s="5" t="s">
        <v>50</v>
      </c>
      <c r="J17" s="69">
        <v>1389</v>
      </c>
      <c r="K17" s="69">
        <v>24</v>
      </c>
      <c r="M17" s="8"/>
      <c r="N17" s="15"/>
      <c r="O17" s="11"/>
      <c r="P17" s="10"/>
    </row>
    <row r="18" spans="2:16" x14ac:dyDescent="0.25">
      <c r="B18" s="5" t="s">
        <v>51</v>
      </c>
      <c r="C18" s="49">
        <f t="shared" si="2"/>
        <v>75.888445747800588</v>
      </c>
      <c r="D18" s="49">
        <v>6469.49</v>
      </c>
      <c r="E18" s="1">
        <f t="shared" si="1"/>
        <v>85.25</v>
      </c>
      <c r="I18" s="5" t="s">
        <v>51</v>
      </c>
      <c r="J18" s="69">
        <v>1388</v>
      </c>
      <c r="K18" s="69">
        <v>24</v>
      </c>
      <c r="M18" s="8"/>
      <c r="N18" s="15"/>
      <c r="O18" s="11"/>
      <c r="P18" s="10"/>
    </row>
    <row r="19" spans="2:16" x14ac:dyDescent="0.25">
      <c r="B19" s="5" t="s">
        <v>52</v>
      </c>
      <c r="C19" s="49">
        <f t="shared" si="2"/>
        <v>89.328563049853372</v>
      </c>
      <c r="D19" s="49">
        <v>7615.26</v>
      </c>
      <c r="E19" s="1">
        <f t="shared" si="1"/>
        <v>85.25</v>
      </c>
      <c r="I19" s="5" t="s">
        <v>52</v>
      </c>
      <c r="J19" s="69">
        <v>1389</v>
      </c>
      <c r="K19" s="69">
        <v>23</v>
      </c>
      <c r="M19" s="8"/>
      <c r="N19" s="15"/>
      <c r="O19" s="11"/>
      <c r="P19" s="10"/>
    </row>
    <row r="20" spans="2:16" x14ac:dyDescent="0.25">
      <c r="B20" s="5" t="s">
        <v>53</v>
      </c>
      <c r="C20" s="49">
        <f t="shared" si="2"/>
        <v>115.34064516129034</v>
      </c>
      <c r="D20" s="49">
        <v>9832.7900000000009</v>
      </c>
      <c r="E20" s="1">
        <f t="shared" si="1"/>
        <v>85.25</v>
      </c>
      <c r="I20" s="5" t="s">
        <v>53</v>
      </c>
      <c r="J20" s="69">
        <v>1390</v>
      </c>
      <c r="K20" s="69">
        <v>23</v>
      </c>
      <c r="M20" s="8"/>
      <c r="N20" s="15"/>
      <c r="O20" s="11"/>
      <c r="P20" s="10"/>
    </row>
    <row r="21" spans="2:16" x14ac:dyDescent="0.25">
      <c r="B21" s="5" t="s">
        <v>54</v>
      </c>
      <c r="C21" s="49">
        <f t="shared" si="2"/>
        <v>81.388739002932553</v>
      </c>
      <c r="D21" s="49">
        <v>6938.39</v>
      </c>
      <c r="E21" s="1">
        <f t="shared" si="1"/>
        <v>85.25</v>
      </c>
      <c r="I21" s="5" t="s">
        <v>54</v>
      </c>
      <c r="J21" s="69">
        <v>1390</v>
      </c>
      <c r="K21" s="69">
        <v>23</v>
      </c>
    </row>
    <row r="22" spans="2:16" x14ac:dyDescent="0.25">
      <c r="B22" s="5" t="s">
        <v>55</v>
      </c>
      <c r="C22" s="49">
        <f t="shared" si="2"/>
        <v>72.308621700879769</v>
      </c>
      <c r="D22" s="49">
        <v>6164.31</v>
      </c>
      <c r="E22" s="1">
        <f t="shared" si="1"/>
        <v>85.25</v>
      </c>
      <c r="I22" s="5" t="s">
        <v>55</v>
      </c>
      <c r="J22" s="69">
        <v>1390</v>
      </c>
      <c r="K22" s="69">
        <v>23</v>
      </c>
    </row>
    <row r="24" spans="2:16" x14ac:dyDescent="0.25">
      <c r="B24" s="4" t="s">
        <v>61</v>
      </c>
      <c r="C24" s="66">
        <f>SUM(C11:C22)</f>
        <v>983.34661641510024</v>
      </c>
      <c r="D24" s="67">
        <f>SUM(D11:D22)</f>
        <v>83169.02</v>
      </c>
      <c r="I24" s="4" t="s">
        <v>61</v>
      </c>
      <c r="J24" s="70">
        <f>SUM(J11:J22)</f>
        <v>16665</v>
      </c>
      <c r="K24" s="71">
        <f>SUM(K11:K22)</f>
        <v>279</v>
      </c>
    </row>
    <row r="30" spans="2:16" x14ac:dyDescent="0.25">
      <c r="I30" s="1" t="s">
        <v>62</v>
      </c>
      <c r="J30" s="14">
        <v>5.4399999999999997E-2</v>
      </c>
    </row>
    <row r="31" spans="2:16" x14ac:dyDescent="0.25">
      <c r="J31" s="45"/>
    </row>
    <row r="32" spans="2:16" x14ac:dyDescent="0.25">
      <c r="I32" s="1" t="s">
        <v>11</v>
      </c>
      <c r="J32" s="1" t="s">
        <v>63</v>
      </c>
      <c r="K32" s="1" t="s">
        <v>64</v>
      </c>
    </row>
    <row r="33" spans="9:11" x14ac:dyDescent="0.25">
      <c r="I33" s="1">
        <v>83.77</v>
      </c>
      <c r="J33" s="18">
        <f>$J$30*I33</f>
        <v>4.5570879999999994</v>
      </c>
      <c r="K33" s="24">
        <f>I33+J33</f>
        <v>88.327087999999989</v>
      </c>
    </row>
    <row r="34" spans="9:11" x14ac:dyDescent="0.25">
      <c r="I34" s="1">
        <v>123.29</v>
      </c>
      <c r="J34" s="18">
        <f>$J$30*I34</f>
        <v>6.706976</v>
      </c>
      <c r="K34" s="24">
        <f>I34+J34</f>
        <v>129.99697600000002</v>
      </c>
    </row>
  </sheetData>
  <mergeCells count="6">
    <mergeCell ref="I7:K7"/>
    <mergeCell ref="B1:L1"/>
    <mergeCell ref="B2:L2"/>
    <mergeCell ref="B3:L3"/>
    <mergeCell ref="B4:L4"/>
    <mergeCell ref="B7:E7"/>
  </mergeCells>
  <pageMargins left="0.7" right="0.7" top="0.75" bottom="0.75" header="0.3" footer="0.3"/>
  <pageSetup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FB07C-FE00-4283-B2B3-9622BE6F73A8}">
  <sheetPr>
    <pageSetUpPr fitToPage="1"/>
  </sheetPr>
  <dimension ref="B1:O205"/>
  <sheetViews>
    <sheetView topLeftCell="A201" zoomScale="90" zoomScaleNormal="90" workbookViewId="0">
      <selection activeCell="N12" sqref="N12"/>
    </sheetView>
  </sheetViews>
  <sheetFormatPr defaultColWidth="8.85546875" defaultRowHeight="15" x14ac:dyDescent="0.25"/>
  <cols>
    <col min="1" max="1" width="2.7109375" style="1" customWidth="1"/>
    <col min="2" max="2" width="6.85546875" style="58" bestFit="1" customWidth="1"/>
    <col min="3" max="3" width="10.140625" style="18" bestFit="1" customWidth="1"/>
    <col min="4" max="4" width="9.5703125" style="18" bestFit="1" customWidth="1"/>
    <col min="5" max="5" width="10.5703125" style="1" customWidth="1"/>
    <col min="6" max="6" width="10.140625" style="18" bestFit="1" customWidth="1"/>
    <col min="7" max="7" width="9.5703125" style="18" bestFit="1" customWidth="1"/>
    <col min="8" max="8" width="8.28515625" style="1" bestFit="1" customWidth="1"/>
    <col min="9" max="9" width="8.28515625" style="18" bestFit="1" customWidth="1"/>
    <col min="10" max="10" width="10.5703125" style="1" bestFit="1" customWidth="1"/>
    <col min="11" max="11" width="14.42578125" style="1" bestFit="1" customWidth="1"/>
    <col min="12" max="12" width="13.7109375" style="1" bestFit="1" customWidth="1"/>
    <col min="13" max="13" width="11.85546875" style="1" bestFit="1" customWidth="1"/>
    <col min="14" max="14" width="21" style="1" bestFit="1" customWidth="1"/>
    <col min="15" max="15" width="11.7109375" style="1" customWidth="1"/>
    <col min="16" max="16" width="14.140625" style="1" bestFit="1" customWidth="1"/>
    <col min="17" max="17" width="7" style="1" bestFit="1" customWidth="1"/>
    <col min="18" max="18" width="22" style="1" bestFit="1" customWidth="1"/>
    <col min="19" max="16384" width="8.85546875" style="1"/>
  </cols>
  <sheetData>
    <row r="1" spans="2:14" ht="15.75" x14ac:dyDescent="0.25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x14ac:dyDescent="0.25">
      <c r="B2" s="79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x14ac:dyDescent="0.25">
      <c r="B3" s="79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5"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6" spans="2:14" x14ac:dyDescent="0.25">
      <c r="B6" s="88" t="s">
        <v>65</v>
      </c>
      <c r="C6" s="88"/>
      <c r="D6" s="88"/>
      <c r="E6" s="88"/>
      <c r="F6" s="88"/>
      <c r="G6" s="88"/>
      <c r="H6" s="88"/>
      <c r="I6" s="88"/>
      <c r="J6" s="88"/>
    </row>
    <row r="7" spans="2:14" x14ac:dyDescent="0.25">
      <c r="K7" s="3"/>
      <c r="L7" s="85" t="s">
        <v>66</v>
      </c>
      <c r="M7" s="85"/>
      <c r="N7" s="85"/>
    </row>
    <row r="9" spans="2:14" x14ac:dyDescent="0.25">
      <c r="C9" s="89" t="s">
        <v>67</v>
      </c>
      <c r="D9" s="89"/>
      <c r="E9" s="59">
        <v>76.62</v>
      </c>
      <c r="F9" s="89" t="s">
        <v>62</v>
      </c>
      <c r="G9" s="89"/>
      <c r="H9" s="60"/>
      <c r="I9" s="61">
        <v>5.4399999999999997E-2</v>
      </c>
      <c r="K9" s="60"/>
    </row>
    <row r="10" spans="2:14" x14ac:dyDescent="0.25">
      <c r="B10" s="58" t="s">
        <v>35</v>
      </c>
      <c r="C10" s="18" t="s">
        <v>68</v>
      </c>
      <c r="D10" s="18" t="s">
        <v>69</v>
      </c>
      <c r="F10" s="18" t="s">
        <v>68</v>
      </c>
      <c r="G10" s="18" t="s">
        <v>69</v>
      </c>
      <c r="I10" s="18" t="s">
        <v>61</v>
      </c>
      <c r="L10" s="1" t="s">
        <v>11</v>
      </c>
      <c r="M10" s="18">
        <v>76.62</v>
      </c>
      <c r="N10" s="1" t="s">
        <v>70</v>
      </c>
    </row>
    <row r="11" spans="2:14" x14ac:dyDescent="0.25">
      <c r="M11" s="18">
        <v>80.849999999999994</v>
      </c>
      <c r="N11" s="1" t="s">
        <v>71</v>
      </c>
    </row>
    <row r="12" spans="2:14" x14ac:dyDescent="0.25">
      <c r="B12" s="87" t="s">
        <v>72</v>
      </c>
      <c r="C12" s="18">
        <v>3.39</v>
      </c>
      <c r="D12" s="18">
        <f>$E$9*C12</f>
        <v>259.74180000000001</v>
      </c>
      <c r="F12" s="18">
        <v>259.74</v>
      </c>
      <c r="G12" s="18">
        <f>$I$9*F12</f>
        <v>14.129856</v>
      </c>
      <c r="H12" s="18"/>
      <c r="I12" s="18">
        <f>D12+G12</f>
        <v>273.87165600000003</v>
      </c>
    </row>
    <row r="13" spans="2:14" x14ac:dyDescent="0.25">
      <c r="B13" s="87"/>
      <c r="C13" s="18">
        <v>4</v>
      </c>
      <c r="D13" s="18">
        <f t="shared" ref="D13:D26" si="0">$E$9*C13</f>
        <v>306.48</v>
      </c>
      <c r="F13" s="18">
        <v>306.43</v>
      </c>
      <c r="G13" s="18">
        <f t="shared" ref="G13:G26" si="1">$I$9*F13</f>
        <v>16.669792000000001</v>
      </c>
      <c r="I13" s="18">
        <f t="shared" ref="I13:I26" si="2">D13+G13</f>
        <v>323.14979200000005</v>
      </c>
      <c r="L13" s="1" t="s">
        <v>62</v>
      </c>
      <c r="M13" s="57">
        <v>5.4399999999999997E-2</v>
      </c>
    </row>
    <row r="14" spans="2:14" x14ac:dyDescent="0.25">
      <c r="B14" s="87"/>
      <c r="C14" s="18">
        <v>3.21</v>
      </c>
      <c r="D14" s="18">
        <f t="shared" si="0"/>
        <v>245.95020000000002</v>
      </c>
      <c r="F14" s="18">
        <v>245.96</v>
      </c>
      <c r="G14" s="18">
        <f t="shared" si="1"/>
        <v>13.380224</v>
      </c>
      <c r="I14" s="18">
        <f t="shared" si="2"/>
        <v>259.33042400000005</v>
      </c>
    </row>
    <row r="15" spans="2:14" x14ac:dyDescent="0.25">
      <c r="B15" s="87"/>
      <c r="C15" s="18">
        <v>3.2</v>
      </c>
      <c r="D15" s="18">
        <f t="shared" si="0"/>
        <v>245.18400000000003</v>
      </c>
      <c r="F15" s="18">
        <v>245.22</v>
      </c>
      <c r="G15" s="18">
        <f t="shared" si="1"/>
        <v>13.339967999999999</v>
      </c>
      <c r="I15" s="18">
        <f t="shared" si="2"/>
        <v>258.52396800000002</v>
      </c>
    </row>
    <row r="16" spans="2:14" x14ac:dyDescent="0.25">
      <c r="B16" s="87"/>
      <c r="C16" s="18">
        <v>3</v>
      </c>
      <c r="D16" s="18">
        <f t="shared" si="0"/>
        <v>229.86</v>
      </c>
      <c r="F16" s="18">
        <v>229.78</v>
      </c>
      <c r="G16" s="18">
        <f t="shared" si="1"/>
        <v>12.500031999999999</v>
      </c>
      <c r="I16" s="18">
        <f t="shared" si="2"/>
        <v>242.36003200000002</v>
      </c>
    </row>
    <row r="17" spans="2:15" x14ac:dyDescent="0.25">
      <c r="B17" s="87"/>
      <c r="C17" s="18">
        <v>3.49</v>
      </c>
      <c r="D17" s="18">
        <f t="shared" si="0"/>
        <v>267.40380000000005</v>
      </c>
      <c r="F17" s="18">
        <v>267.45999999999998</v>
      </c>
      <c r="G17" s="18">
        <f t="shared" si="1"/>
        <v>14.549823999999997</v>
      </c>
      <c r="I17" s="18">
        <f t="shared" si="2"/>
        <v>281.95362400000005</v>
      </c>
    </row>
    <row r="18" spans="2:15" x14ac:dyDescent="0.25">
      <c r="B18" s="87"/>
      <c r="C18" s="18">
        <v>0.62</v>
      </c>
      <c r="D18" s="18">
        <v>50</v>
      </c>
      <c r="F18" s="18">
        <v>50</v>
      </c>
      <c r="G18" s="18">
        <f t="shared" si="1"/>
        <v>2.7199999999999998</v>
      </c>
      <c r="I18" s="18">
        <f t="shared" si="2"/>
        <v>52.72</v>
      </c>
    </row>
    <row r="19" spans="2:15" x14ac:dyDescent="0.25">
      <c r="B19" s="87"/>
      <c r="C19" s="18">
        <v>1.49</v>
      </c>
      <c r="D19" s="18">
        <f t="shared" si="0"/>
        <v>114.16380000000001</v>
      </c>
      <c r="F19" s="18">
        <v>114.15</v>
      </c>
      <c r="G19" s="18">
        <f t="shared" si="1"/>
        <v>6.2097600000000002</v>
      </c>
      <c r="I19" s="18">
        <f t="shared" si="2"/>
        <v>120.37356000000001</v>
      </c>
    </row>
    <row r="20" spans="2:15" x14ac:dyDescent="0.25">
      <c r="B20" s="87"/>
      <c r="C20" s="18">
        <v>1.67</v>
      </c>
      <c r="D20" s="18">
        <f t="shared" si="0"/>
        <v>127.9554</v>
      </c>
      <c r="F20" s="18">
        <v>127.94</v>
      </c>
      <c r="G20" s="18">
        <f t="shared" si="1"/>
        <v>6.9599359999999999</v>
      </c>
      <c r="I20" s="18">
        <f t="shared" si="2"/>
        <v>134.915336</v>
      </c>
    </row>
    <row r="21" spans="2:15" x14ac:dyDescent="0.25">
      <c r="B21" s="87"/>
      <c r="C21" s="18">
        <v>2.4</v>
      </c>
      <c r="D21" s="18">
        <f t="shared" si="0"/>
        <v>183.88800000000001</v>
      </c>
      <c r="F21" s="18">
        <v>183.82</v>
      </c>
      <c r="G21" s="18">
        <f t="shared" si="1"/>
        <v>9.9998079999999998</v>
      </c>
      <c r="I21" s="18">
        <f t="shared" si="2"/>
        <v>193.88780800000001</v>
      </c>
    </row>
    <row r="22" spans="2:15" x14ac:dyDescent="0.25">
      <c r="B22" s="87"/>
      <c r="C22" s="18">
        <v>3.45</v>
      </c>
      <c r="D22" s="18">
        <f t="shared" si="0"/>
        <v>264.33900000000006</v>
      </c>
      <c r="F22" s="18">
        <v>264.33999999999997</v>
      </c>
      <c r="G22" s="18">
        <f t="shared" si="1"/>
        <v>14.380095999999998</v>
      </c>
      <c r="I22" s="18">
        <f t="shared" si="2"/>
        <v>278.71909600000004</v>
      </c>
    </row>
    <row r="23" spans="2:15" x14ac:dyDescent="0.25">
      <c r="B23" s="87"/>
      <c r="C23" s="18">
        <v>2.39</v>
      </c>
      <c r="D23" s="18">
        <f t="shared" si="0"/>
        <v>183.12180000000001</v>
      </c>
      <c r="F23" s="18">
        <v>183.09</v>
      </c>
      <c r="G23" s="18">
        <f t="shared" si="1"/>
        <v>9.9600960000000001</v>
      </c>
      <c r="I23" s="18">
        <f t="shared" si="2"/>
        <v>193.081896</v>
      </c>
    </row>
    <row r="24" spans="2:15" x14ac:dyDescent="0.25">
      <c r="B24" s="87"/>
      <c r="C24" s="18">
        <v>3.44</v>
      </c>
      <c r="D24" s="18">
        <f t="shared" si="0"/>
        <v>263.57280000000003</v>
      </c>
      <c r="F24" s="18">
        <v>263.60000000000002</v>
      </c>
      <c r="G24" s="18">
        <f t="shared" si="1"/>
        <v>14.339840000000001</v>
      </c>
      <c r="I24" s="18">
        <f t="shared" si="2"/>
        <v>277.91264000000001</v>
      </c>
    </row>
    <row r="25" spans="2:15" x14ac:dyDescent="0.25">
      <c r="B25" s="87"/>
      <c r="C25" s="18">
        <v>4.0599999999999996</v>
      </c>
      <c r="D25" s="18">
        <f t="shared" si="0"/>
        <v>311.0772</v>
      </c>
      <c r="F25" s="18">
        <v>311.02999999999997</v>
      </c>
      <c r="G25" s="18">
        <f t="shared" si="1"/>
        <v>16.920031999999999</v>
      </c>
      <c r="I25" s="18">
        <f t="shared" si="2"/>
        <v>327.997232</v>
      </c>
    </row>
    <row r="26" spans="2:15" x14ac:dyDescent="0.25">
      <c r="B26" s="87"/>
      <c r="C26" s="18">
        <v>3.45</v>
      </c>
      <c r="D26" s="18">
        <f t="shared" si="0"/>
        <v>264.33900000000006</v>
      </c>
      <c r="F26" s="18">
        <v>264.33999999999997</v>
      </c>
      <c r="G26" s="18">
        <f t="shared" si="1"/>
        <v>14.380095999999998</v>
      </c>
      <c r="I26" s="18">
        <f t="shared" si="2"/>
        <v>278.71909600000004</v>
      </c>
    </row>
    <row r="27" spans="2:15" x14ac:dyDescent="0.25">
      <c r="B27" s="62"/>
    </row>
    <row r="28" spans="2:15" x14ac:dyDescent="0.25">
      <c r="E28" s="24">
        <f>SUM(D12:D26)</f>
        <v>3317.0767999999998</v>
      </c>
      <c r="H28" s="24">
        <f>SUM(G12:G26)</f>
        <v>180.43936000000002</v>
      </c>
      <c r="J28" s="24">
        <f>SUM(I12:I26)</f>
        <v>3497.516160000001</v>
      </c>
    </row>
    <row r="29" spans="2:15" x14ac:dyDescent="0.25">
      <c r="E29" s="24"/>
      <c r="H29" s="24"/>
      <c r="J29" s="24"/>
      <c r="L29" s="18"/>
      <c r="M29" s="18"/>
      <c r="N29" s="18"/>
      <c r="O29" s="24"/>
    </row>
    <row r="30" spans="2:15" x14ac:dyDescent="0.25">
      <c r="E30" s="24"/>
      <c r="F30" s="89" t="s">
        <v>62</v>
      </c>
      <c r="G30" s="89"/>
      <c r="H30" s="14"/>
      <c r="I30" s="61">
        <v>5.4399999999999997E-2</v>
      </c>
      <c r="L30" s="18"/>
      <c r="M30" s="18"/>
      <c r="N30" s="18"/>
      <c r="O30" s="24"/>
    </row>
    <row r="31" spans="2:15" ht="15" customHeight="1" x14ac:dyDescent="0.25">
      <c r="B31" s="87" t="s">
        <v>73</v>
      </c>
      <c r="C31" s="18">
        <v>3.46</v>
      </c>
      <c r="D31" s="18">
        <f t="shared" ref="D31:D42" si="3">$E$9*C31</f>
        <v>265.10520000000002</v>
      </c>
      <c r="F31" s="18">
        <v>265.07</v>
      </c>
      <c r="G31" s="18">
        <f t="shared" ref="G31:G42" si="4">$I$30*F31</f>
        <v>14.419807999999998</v>
      </c>
      <c r="I31" s="18">
        <f t="shared" ref="I31:I42" si="5">D31+G31</f>
        <v>279.52500800000001</v>
      </c>
    </row>
    <row r="32" spans="2:15" x14ac:dyDescent="0.25">
      <c r="B32" s="87"/>
      <c r="C32" s="18">
        <v>3.15</v>
      </c>
      <c r="D32" s="18">
        <f t="shared" si="3"/>
        <v>241.35300000000001</v>
      </c>
      <c r="F32" s="18">
        <v>241.36</v>
      </c>
      <c r="G32" s="18">
        <f t="shared" si="4"/>
        <v>13.129984</v>
      </c>
      <c r="I32" s="18">
        <f t="shared" si="5"/>
        <v>254.48298400000002</v>
      </c>
    </row>
    <row r="33" spans="2:10" x14ac:dyDescent="0.25">
      <c r="B33" s="87"/>
      <c r="C33" s="18">
        <v>4.42</v>
      </c>
      <c r="D33" s="18">
        <f t="shared" si="3"/>
        <v>338.66040000000004</v>
      </c>
      <c r="F33" s="18">
        <v>338.6</v>
      </c>
      <c r="G33" s="18">
        <f t="shared" si="4"/>
        <v>18.419840000000001</v>
      </c>
      <c r="I33" s="18">
        <f t="shared" si="5"/>
        <v>357.08024000000006</v>
      </c>
    </row>
    <row r="34" spans="2:10" x14ac:dyDescent="0.25">
      <c r="B34" s="87"/>
      <c r="C34" s="18">
        <v>3.62</v>
      </c>
      <c r="D34" s="18">
        <f t="shared" si="3"/>
        <v>277.36440000000005</v>
      </c>
      <c r="F34" s="18">
        <v>277.39</v>
      </c>
      <c r="G34" s="18">
        <f t="shared" si="4"/>
        <v>15.090015999999999</v>
      </c>
      <c r="I34" s="18">
        <f t="shared" si="5"/>
        <v>292.45441600000004</v>
      </c>
    </row>
    <row r="35" spans="2:10" x14ac:dyDescent="0.25">
      <c r="B35" s="87"/>
      <c r="C35" s="18">
        <v>3.1</v>
      </c>
      <c r="D35" s="18">
        <f t="shared" si="3"/>
        <v>237.52200000000002</v>
      </c>
      <c r="F35" s="18">
        <v>237.5</v>
      </c>
      <c r="G35" s="18">
        <f t="shared" si="4"/>
        <v>12.92</v>
      </c>
      <c r="I35" s="18">
        <f t="shared" si="5"/>
        <v>250.44200000000001</v>
      </c>
    </row>
    <row r="36" spans="2:10" x14ac:dyDescent="0.25">
      <c r="B36" s="87"/>
      <c r="C36" s="18">
        <v>3.3</v>
      </c>
      <c r="D36" s="18">
        <f t="shared" si="3"/>
        <v>252.846</v>
      </c>
      <c r="F36" s="18">
        <v>252.94</v>
      </c>
      <c r="G36" s="18">
        <f t="shared" si="4"/>
        <v>13.759936</v>
      </c>
      <c r="I36" s="18">
        <f t="shared" si="5"/>
        <v>266.60593599999999</v>
      </c>
    </row>
    <row r="37" spans="2:10" x14ac:dyDescent="0.25">
      <c r="B37" s="87"/>
      <c r="C37" s="18">
        <v>3.83</v>
      </c>
      <c r="D37" s="18">
        <f t="shared" si="3"/>
        <v>293.45460000000003</v>
      </c>
      <c r="F37" s="18">
        <v>293.38</v>
      </c>
      <c r="G37" s="18">
        <f t="shared" si="4"/>
        <v>15.959871999999999</v>
      </c>
      <c r="I37" s="18">
        <f t="shared" si="5"/>
        <v>309.41447200000005</v>
      </c>
    </row>
    <row r="38" spans="2:10" x14ac:dyDescent="0.25">
      <c r="B38" s="87"/>
      <c r="C38" s="18">
        <v>4.24</v>
      </c>
      <c r="D38" s="18">
        <f t="shared" si="3"/>
        <v>324.86880000000002</v>
      </c>
      <c r="F38" s="18">
        <v>324.82</v>
      </c>
      <c r="G38" s="18">
        <f t="shared" si="4"/>
        <v>17.670207999999999</v>
      </c>
      <c r="I38" s="18">
        <f t="shared" si="5"/>
        <v>342.53900800000002</v>
      </c>
    </row>
    <row r="39" spans="2:10" x14ac:dyDescent="0.25">
      <c r="B39" s="62"/>
      <c r="C39" s="18">
        <v>3.67</v>
      </c>
      <c r="D39" s="18">
        <f t="shared" si="3"/>
        <v>281.19540000000001</v>
      </c>
      <c r="F39" s="18">
        <v>281.25</v>
      </c>
      <c r="G39" s="18">
        <f t="shared" si="4"/>
        <v>15.299999999999999</v>
      </c>
      <c r="I39" s="18">
        <f t="shared" si="5"/>
        <v>296.49540000000002</v>
      </c>
    </row>
    <row r="40" spans="2:10" x14ac:dyDescent="0.25">
      <c r="B40" s="62"/>
      <c r="C40" s="18">
        <v>4.01</v>
      </c>
      <c r="D40" s="18">
        <f t="shared" si="3"/>
        <v>307.24619999999999</v>
      </c>
      <c r="F40" s="18">
        <v>307.17</v>
      </c>
      <c r="G40" s="18">
        <f t="shared" si="4"/>
        <v>16.710048</v>
      </c>
      <c r="I40" s="18">
        <f t="shared" si="5"/>
        <v>323.95624799999996</v>
      </c>
    </row>
    <row r="41" spans="2:10" x14ac:dyDescent="0.25">
      <c r="B41" s="62"/>
      <c r="C41" s="18">
        <v>4.2</v>
      </c>
      <c r="D41" s="18">
        <f t="shared" si="3"/>
        <v>321.80400000000003</v>
      </c>
      <c r="F41" s="18">
        <v>321.88</v>
      </c>
      <c r="G41" s="18">
        <f t="shared" si="4"/>
        <v>17.510272000000001</v>
      </c>
      <c r="I41" s="18">
        <f t="shared" si="5"/>
        <v>339.31427200000002</v>
      </c>
    </row>
    <row r="42" spans="2:10" x14ac:dyDescent="0.25">
      <c r="B42" s="62"/>
      <c r="C42" s="18">
        <v>4.3099999999999996</v>
      </c>
      <c r="D42" s="18">
        <f t="shared" si="3"/>
        <v>330.23219999999998</v>
      </c>
      <c r="F42" s="18">
        <v>330.15</v>
      </c>
      <c r="G42" s="18">
        <f t="shared" si="4"/>
        <v>17.960159999999998</v>
      </c>
      <c r="I42" s="18">
        <f t="shared" si="5"/>
        <v>348.19235999999995</v>
      </c>
    </row>
    <row r="43" spans="2:10" x14ac:dyDescent="0.25">
      <c r="E43" s="24">
        <f>SUM(D31:D42)</f>
        <v>3471.6522000000004</v>
      </c>
      <c r="H43" s="24">
        <f>SUM(G31:G42)</f>
        <v>188.85014400000003</v>
      </c>
      <c r="J43" s="24">
        <f>SUM(I31:I42)</f>
        <v>3660.5023440000004</v>
      </c>
    </row>
    <row r="44" spans="2:10" ht="15" customHeight="1" x14ac:dyDescent="0.25">
      <c r="B44" s="87" t="s">
        <v>74</v>
      </c>
      <c r="C44" s="18">
        <v>2.95</v>
      </c>
      <c r="D44" s="18">
        <f t="shared" ref="D44:D56" si="6">$E$9*C44</f>
        <v>226.02900000000002</v>
      </c>
      <c r="F44" s="18">
        <v>226.1</v>
      </c>
      <c r="G44" s="18">
        <f t="shared" ref="G44:G56" si="7">$I$30*F44</f>
        <v>12.29984</v>
      </c>
      <c r="I44" s="18">
        <f t="shared" ref="I44:I56" si="8">D44+G44</f>
        <v>238.32884000000001</v>
      </c>
    </row>
    <row r="45" spans="2:10" x14ac:dyDescent="0.25">
      <c r="B45" s="87"/>
      <c r="C45" s="18">
        <v>3.3</v>
      </c>
      <c r="D45" s="18">
        <f t="shared" si="6"/>
        <v>252.846</v>
      </c>
      <c r="F45" s="18">
        <v>252.94</v>
      </c>
      <c r="G45" s="18">
        <f t="shared" si="7"/>
        <v>13.759936</v>
      </c>
      <c r="I45" s="18">
        <f t="shared" si="8"/>
        <v>266.60593599999999</v>
      </c>
    </row>
    <row r="46" spans="2:10" x14ac:dyDescent="0.25">
      <c r="B46" s="87"/>
      <c r="C46" s="18">
        <v>4.34</v>
      </c>
      <c r="D46" s="18">
        <f t="shared" si="6"/>
        <v>332.5308</v>
      </c>
      <c r="F46" s="18">
        <v>332.54</v>
      </c>
      <c r="G46" s="18">
        <f t="shared" si="7"/>
        <v>18.090176</v>
      </c>
      <c r="I46" s="18">
        <f t="shared" si="8"/>
        <v>350.62097599999998</v>
      </c>
    </row>
    <row r="47" spans="2:10" x14ac:dyDescent="0.25">
      <c r="B47" s="87"/>
      <c r="C47" s="18">
        <v>2.15</v>
      </c>
      <c r="D47" s="18">
        <f t="shared" si="6"/>
        <v>164.733</v>
      </c>
      <c r="F47" s="18">
        <v>164.71</v>
      </c>
      <c r="G47" s="18">
        <f t="shared" si="7"/>
        <v>8.9602240000000002</v>
      </c>
      <c r="I47" s="18">
        <f t="shared" si="8"/>
        <v>173.69322400000001</v>
      </c>
    </row>
    <row r="48" spans="2:10" x14ac:dyDescent="0.25">
      <c r="B48" s="87"/>
      <c r="C48" s="18">
        <v>3.14</v>
      </c>
      <c r="D48" s="18">
        <f t="shared" si="6"/>
        <v>240.58680000000001</v>
      </c>
      <c r="F48" s="18">
        <v>240.63</v>
      </c>
      <c r="G48" s="18">
        <f t="shared" si="7"/>
        <v>13.090271999999999</v>
      </c>
      <c r="I48" s="18">
        <f t="shared" si="8"/>
        <v>253.67707200000001</v>
      </c>
    </row>
    <row r="49" spans="2:10" x14ac:dyDescent="0.25">
      <c r="B49" s="87"/>
      <c r="C49" s="18">
        <v>2.91</v>
      </c>
      <c r="D49" s="18">
        <f t="shared" si="6"/>
        <v>222.96420000000003</v>
      </c>
      <c r="F49" s="18">
        <v>222.98</v>
      </c>
      <c r="G49" s="18">
        <f t="shared" si="7"/>
        <v>12.130111999999999</v>
      </c>
      <c r="I49" s="18">
        <f t="shared" si="8"/>
        <v>235.09431200000003</v>
      </c>
    </row>
    <row r="50" spans="2:10" x14ac:dyDescent="0.25">
      <c r="B50" s="87"/>
      <c r="C50" s="18">
        <v>2.81</v>
      </c>
      <c r="D50" s="18">
        <f t="shared" si="6"/>
        <v>215.30220000000003</v>
      </c>
      <c r="F50" s="18">
        <v>215.26</v>
      </c>
      <c r="G50" s="18">
        <f t="shared" si="7"/>
        <v>11.710144</v>
      </c>
      <c r="I50" s="18">
        <f t="shared" si="8"/>
        <v>227.01234400000004</v>
      </c>
    </row>
    <row r="51" spans="2:10" x14ac:dyDescent="0.25">
      <c r="B51" s="87"/>
      <c r="C51" s="18">
        <v>7.9</v>
      </c>
      <c r="D51" s="18">
        <f t="shared" si="6"/>
        <v>605.29800000000012</v>
      </c>
      <c r="F51" s="18">
        <v>605.33000000000004</v>
      </c>
      <c r="G51" s="18">
        <f t="shared" si="7"/>
        <v>32.929952</v>
      </c>
      <c r="I51" s="18">
        <f t="shared" si="8"/>
        <v>638.22795200000007</v>
      </c>
    </row>
    <row r="52" spans="2:10" x14ac:dyDescent="0.25">
      <c r="B52" s="87"/>
      <c r="C52" s="18">
        <v>5.98</v>
      </c>
      <c r="D52" s="18">
        <f t="shared" si="6"/>
        <v>458.18760000000003</v>
      </c>
      <c r="F52" s="18">
        <v>458.27</v>
      </c>
      <c r="G52" s="18">
        <f t="shared" si="7"/>
        <v>24.929887999999998</v>
      </c>
      <c r="I52" s="18">
        <f t="shared" si="8"/>
        <v>483.11748800000004</v>
      </c>
    </row>
    <row r="53" spans="2:10" x14ac:dyDescent="0.25">
      <c r="B53" s="87"/>
      <c r="C53" s="18">
        <v>5.62</v>
      </c>
      <c r="D53" s="18">
        <f t="shared" si="6"/>
        <v>430.60440000000006</v>
      </c>
      <c r="F53" s="18">
        <v>430.51</v>
      </c>
      <c r="G53" s="18">
        <f t="shared" si="7"/>
        <v>23.419743999999998</v>
      </c>
      <c r="I53" s="18">
        <f t="shared" si="8"/>
        <v>454.02414400000004</v>
      </c>
    </row>
    <row r="54" spans="2:10" x14ac:dyDescent="0.25">
      <c r="B54" s="87"/>
      <c r="C54" s="18">
        <v>5.84</v>
      </c>
      <c r="D54" s="18">
        <f t="shared" si="6"/>
        <v>447.46080000000001</v>
      </c>
      <c r="F54" s="18">
        <v>447.43</v>
      </c>
      <c r="G54" s="18">
        <f t="shared" si="7"/>
        <v>24.340191999999998</v>
      </c>
      <c r="I54" s="18">
        <f t="shared" si="8"/>
        <v>471.80099200000001</v>
      </c>
    </row>
    <row r="55" spans="2:10" x14ac:dyDescent="0.25">
      <c r="B55" s="62"/>
      <c r="C55" s="18">
        <v>6.9</v>
      </c>
      <c r="D55" s="18">
        <f t="shared" si="6"/>
        <v>528.67800000000011</v>
      </c>
      <c r="F55" s="18">
        <v>528.67999999999995</v>
      </c>
      <c r="G55" s="18">
        <f t="shared" si="7"/>
        <v>28.760191999999996</v>
      </c>
      <c r="I55" s="18">
        <f t="shared" si="8"/>
        <v>557.43819200000007</v>
      </c>
    </row>
    <row r="56" spans="2:10" x14ac:dyDescent="0.25">
      <c r="B56" s="62"/>
      <c r="C56" s="18">
        <v>5.83</v>
      </c>
      <c r="D56" s="18">
        <f t="shared" si="6"/>
        <v>446.69460000000004</v>
      </c>
      <c r="F56" s="18">
        <v>446.69</v>
      </c>
      <c r="G56" s="18">
        <f t="shared" si="7"/>
        <v>24.299935999999999</v>
      </c>
      <c r="I56" s="18">
        <f t="shared" si="8"/>
        <v>470.99453600000004</v>
      </c>
    </row>
    <row r="57" spans="2:10" x14ac:dyDescent="0.25">
      <c r="E57" s="24">
        <f>SUM(D44:D56)</f>
        <v>4571.9154000000008</v>
      </c>
      <c r="H57" s="24">
        <f>SUM(G44:G56)</f>
        <v>248.720608</v>
      </c>
      <c r="J57" s="24">
        <f>SUM(I44:I56)</f>
        <v>4820.6360079999995</v>
      </c>
    </row>
    <row r="58" spans="2:10" x14ac:dyDescent="0.25">
      <c r="C58" s="89" t="s">
        <v>67</v>
      </c>
      <c r="D58" s="89"/>
      <c r="E58" s="59">
        <v>80.849999999999994</v>
      </c>
      <c r="H58" s="24"/>
      <c r="J58" s="24"/>
    </row>
    <row r="59" spans="2:10" ht="15" customHeight="1" x14ac:dyDescent="0.25">
      <c r="B59" s="87" t="s">
        <v>75</v>
      </c>
      <c r="C59" s="18">
        <v>6.59</v>
      </c>
      <c r="D59" s="18">
        <f t="shared" ref="D59:D75" si="9">$E$58*C59</f>
        <v>532.80149999999992</v>
      </c>
      <c r="F59" s="18">
        <v>532.72</v>
      </c>
      <c r="G59" s="18">
        <f t="shared" ref="G59:G75" si="10">$I$30*F59</f>
        <v>28.979968</v>
      </c>
      <c r="I59" s="18">
        <f t="shared" ref="I59:I75" si="11">D59+G59</f>
        <v>561.7814679999999</v>
      </c>
    </row>
    <row r="60" spans="2:10" x14ac:dyDescent="0.25">
      <c r="B60" s="87"/>
      <c r="C60" s="18">
        <v>6.86</v>
      </c>
      <c r="D60" s="18">
        <f t="shared" si="9"/>
        <v>554.63099999999997</v>
      </c>
      <c r="F60" s="18">
        <v>554.6</v>
      </c>
      <c r="G60" s="18">
        <f t="shared" si="10"/>
        <v>30.17024</v>
      </c>
      <c r="I60" s="18">
        <f t="shared" si="11"/>
        <v>584.80124000000001</v>
      </c>
    </row>
    <row r="61" spans="2:10" x14ac:dyDescent="0.25">
      <c r="B61" s="87"/>
      <c r="C61" s="18">
        <v>6.26</v>
      </c>
      <c r="D61" s="18">
        <f t="shared" si="9"/>
        <v>506.12099999999992</v>
      </c>
      <c r="F61" s="18">
        <v>506.07</v>
      </c>
      <c r="G61" s="18">
        <f t="shared" si="10"/>
        <v>27.530207999999998</v>
      </c>
      <c r="I61" s="18">
        <f t="shared" si="11"/>
        <v>533.65120799999988</v>
      </c>
    </row>
    <row r="62" spans="2:10" x14ac:dyDescent="0.25">
      <c r="B62" s="87"/>
      <c r="C62" s="18">
        <v>2.36</v>
      </c>
      <c r="D62" s="18">
        <f t="shared" si="9"/>
        <v>190.80599999999998</v>
      </c>
      <c r="F62" s="18">
        <v>190.81</v>
      </c>
      <c r="G62" s="18">
        <f t="shared" si="10"/>
        <v>10.380063999999999</v>
      </c>
      <c r="I62" s="18">
        <f t="shared" si="11"/>
        <v>201.18606399999999</v>
      </c>
    </row>
    <row r="63" spans="2:10" x14ac:dyDescent="0.25">
      <c r="B63" s="87"/>
      <c r="C63" s="18">
        <v>5.49</v>
      </c>
      <c r="D63" s="18">
        <f t="shared" si="9"/>
        <v>443.86649999999997</v>
      </c>
      <c r="F63" s="18">
        <v>443.93</v>
      </c>
      <c r="G63" s="18">
        <f t="shared" si="10"/>
        <v>24.149791999999998</v>
      </c>
      <c r="I63" s="18">
        <f t="shared" si="11"/>
        <v>468.01629199999996</v>
      </c>
    </row>
    <row r="64" spans="2:10" x14ac:dyDescent="0.25">
      <c r="B64" s="87"/>
      <c r="C64" s="18">
        <v>6.99</v>
      </c>
      <c r="D64" s="18">
        <f t="shared" si="9"/>
        <v>565.14149999999995</v>
      </c>
      <c r="F64" s="18">
        <v>565.07000000000005</v>
      </c>
      <c r="G64" s="18">
        <f t="shared" si="10"/>
        <v>30.739808</v>
      </c>
      <c r="I64" s="18">
        <f t="shared" si="11"/>
        <v>595.88130799999999</v>
      </c>
    </row>
    <row r="65" spans="2:10" x14ac:dyDescent="0.25">
      <c r="B65" s="87"/>
      <c r="C65" s="18">
        <v>5.49</v>
      </c>
      <c r="D65" s="18">
        <f t="shared" si="9"/>
        <v>443.86649999999997</v>
      </c>
      <c r="F65" s="18">
        <v>443.93</v>
      </c>
      <c r="G65" s="18">
        <f t="shared" si="10"/>
        <v>24.149791999999998</v>
      </c>
      <c r="I65" s="18">
        <f t="shared" si="11"/>
        <v>468.01629199999996</v>
      </c>
    </row>
    <row r="66" spans="2:10" x14ac:dyDescent="0.25">
      <c r="B66" s="87"/>
      <c r="C66" s="18">
        <v>0.64</v>
      </c>
      <c r="D66" s="18">
        <f t="shared" si="9"/>
        <v>51.744</v>
      </c>
      <c r="F66" s="18">
        <v>51.65</v>
      </c>
      <c r="G66" s="18">
        <f t="shared" si="10"/>
        <v>2.8097599999999998</v>
      </c>
      <c r="I66" s="18">
        <f t="shared" si="11"/>
        <v>54.553759999999997</v>
      </c>
    </row>
    <row r="67" spans="2:10" x14ac:dyDescent="0.25">
      <c r="B67" s="87"/>
      <c r="C67" s="18">
        <v>4.9400000000000004</v>
      </c>
      <c r="D67" s="18">
        <f t="shared" si="9"/>
        <v>399.399</v>
      </c>
      <c r="F67" s="18">
        <v>399.45</v>
      </c>
      <c r="G67" s="18">
        <f t="shared" si="10"/>
        <v>21.730079999999997</v>
      </c>
      <c r="I67" s="18">
        <f t="shared" si="11"/>
        <v>421.12907999999999</v>
      </c>
    </row>
    <row r="68" spans="2:10" x14ac:dyDescent="0.25">
      <c r="B68" s="87"/>
      <c r="C68" s="18">
        <v>8.07</v>
      </c>
      <c r="D68" s="18">
        <f t="shared" si="9"/>
        <v>652.45949999999993</v>
      </c>
      <c r="F68" s="18">
        <v>652.39</v>
      </c>
      <c r="G68" s="18">
        <f t="shared" si="10"/>
        <v>35.490015999999997</v>
      </c>
      <c r="I68" s="18">
        <f t="shared" si="11"/>
        <v>687.9495159999999</v>
      </c>
    </row>
    <row r="69" spans="2:10" x14ac:dyDescent="0.25">
      <c r="B69" s="87"/>
      <c r="C69" s="18">
        <v>8.4499999999999993</v>
      </c>
      <c r="D69" s="18">
        <f t="shared" si="9"/>
        <v>683.18249999999989</v>
      </c>
      <c r="F69" s="18">
        <v>683.09</v>
      </c>
      <c r="G69" s="18">
        <f t="shared" si="10"/>
        <v>37.160096000000003</v>
      </c>
      <c r="I69" s="18">
        <f t="shared" si="11"/>
        <v>720.34259599999984</v>
      </c>
    </row>
    <row r="70" spans="2:10" x14ac:dyDescent="0.25">
      <c r="B70" s="87"/>
      <c r="C70" s="18">
        <v>6.3</v>
      </c>
      <c r="D70" s="18">
        <f t="shared" si="9"/>
        <v>509.35499999999996</v>
      </c>
      <c r="F70" s="18">
        <v>509.38</v>
      </c>
      <c r="G70" s="18">
        <f t="shared" si="10"/>
        <v>27.710272</v>
      </c>
      <c r="I70" s="18">
        <f t="shared" si="11"/>
        <v>537.06527199999994</v>
      </c>
    </row>
    <row r="71" spans="2:10" x14ac:dyDescent="0.25">
      <c r="B71" s="87"/>
      <c r="C71" s="18">
        <v>6.39</v>
      </c>
      <c r="D71" s="18">
        <f t="shared" si="9"/>
        <v>516.63149999999996</v>
      </c>
      <c r="F71" s="18">
        <v>516.54</v>
      </c>
      <c r="G71" s="18">
        <f t="shared" si="10"/>
        <v>28.099775999999995</v>
      </c>
      <c r="I71" s="18">
        <f t="shared" si="11"/>
        <v>544.73127599999998</v>
      </c>
    </row>
    <row r="72" spans="2:10" x14ac:dyDescent="0.25">
      <c r="B72" s="87"/>
      <c r="C72" s="18">
        <v>5.55</v>
      </c>
      <c r="D72" s="18">
        <f t="shared" si="9"/>
        <v>448.71749999999997</v>
      </c>
      <c r="F72" s="18">
        <v>448.71</v>
      </c>
      <c r="G72" s="18">
        <f t="shared" si="10"/>
        <v>24.409823999999997</v>
      </c>
      <c r="I72" s="18">
        <f t="shared" si="11"/>
        <v>473.12732399999999</v>
      </c>
    </row>
    <row r="73" spans="2:10" x14ac:dyDescent="0.25">
      <c r="B73" s="62"/>
      <c r="C73" s="18">
        <v>7.33</v>
      </c>
      <c r="D73" s="18">
        <f t="shared" si="9"/>
        <v>592.63049999999998</v>
      </c>
      <c r="F73" s="18">
        <v>592.65</v>
      </c>
      <c r="G73" s="18">
        <f t="shared" si="10"/>
        <v>32.240159999999996</v>
      </c>
      <c r="I73" s="18">
        <f t="shared" si="11"/>
        <v>624.87065999999993</v>
      </c>
    </row>
    <row r="74" spans="2:10" x14ac:dyDescent="0.25">
      <c r="B74" s="62"/>
      <c r="C74" s="18">
        <v>7.54</v>
      </c>
      <c r="D74" s="18">
        <f t="shared" si="9"/>
        <v>609.60899999999992</v>
      </c>
      <c r="F74" s="18">
        <v>609.55999999999995</v>
      </c>
      <c r="G74" s="18">
        <f t="shared" si="10"/>
        <v>33.160063999999998</v>
      </c>
      <c r="I74" s="18">
        <f t="shared" si="11"/>
        <v>642.76906399999996</v>
      </c>
    </row>
    <row r="75" spans="2:10" x14ac:dyDescent="0.25">
      <c r="B75" s="62"/>
      <c r="C75" s="18">
        <v>6.69</v>
      </c>
      <c r="D75" s="18">
        <f t="shared" si="9"/>
        <v>540.88649999999996</v>
      </c>
      <c r="F75" s="18">
        <v>540.80999999999995</v>
      </c>
      <c r="G75" s="18">
        <f t="shared" si="10"/>
        <v>29.420063999999996</v>
      </c>
      <c r="I75" s="18">
        <f t="shared" si="11"/>
        <v>570.30656399999998</v>
      </c>
    </row>
    <row r="76" spans="2:10" x14ac:dyDescent="0.25">
      <c r="E76" s="24">
        <f>SUM(D59:D75)</f>
        <v>8241.8490000000002</v>
      </c>
      <c r="H76" s="24">
        <f>SUM(G59:G75)</f>
        <v>448.32998399999997</v>
      </c>
      <c r="J76" s="24">
        <f>SUM(I59:I75)</f>
        <v>8690.1789839999983</v>
      </c>
    </row>
    <row r="77" spans="2:10" ht="15" customHeight="1" x14ac:dyDescent="0.25">
      <c r="B77" s="87" t="s">
        <v>48</v>
      </c>
      <c r="C77" s="18">
        <v>6.19</v>
      </c>
      <c r="D77" s="18">
        <f t="shared" ref="D77:D90" si="12">$E$58*C77</f>
        <v>500.4615</v>
      </c>
      <c r="F77" s="18">
        <v>500.55</v>
      </c>
      <c r="G77" s="18">
        <f t="shared" ref="G77:G90" si="13">$I$30*F77</f>
        <v>27.22992</v>
      </c>
      <c r="I77" s="18">
        <f t="shared" ref="I77:I90" si="14">D77+G77</f>
        <v>527.69141999999999</v>
      </c>
    </row>
    <row r="78" spans="2:10" x14ac:dyDescent="0.25">
      <c r="B78" s="87"/>
      <c r="C78" s="18">
        <v>5.42</v>
      </c>
      <c r="D78" s="18">
        <f t="shared" si="12"/>
        <v>438.20699999999994</v>
      </c>
      <c r="F78" s="18">
        <v>438.24</v>
      </c>
      <c r="G78" s="18">
        <f t="shared" si="13"/>
        <v>23.840256</v>
      </c>
      <c r="I78" s="18">
        <f t="shared" si="14"/>
        <v>462.04725599999995</v>
      </c>
    </row>
    <row r="79" spans="2:10" x14ac:dyDescent="0.25">
      <c r="B79" s="87"/>
      <c r="C79" s="18">
        <v>5.56</v>
      </c>
      <c r="D79" s="18">
        <f t="shared" si="12"/>
        <v>449.52599999999995</v>
      </c>
      <c r="F79" s="18">
        <v>449.45</v>
      </c>
      <c r="G79" s="18">
        <f t="shared" si="13"/>
        <v>24.450079999999996</v>
      </c>
      <c r="I79" s="18">
        <f t="shared" si="14"/>
        <v>473.97607999999997</v>
      </c>
    </row>
    <row r="80" spans="2:10" x14ac:dyDescent="0.25">
      <c r="B80" s="87"/>
      <c r="C80" s="18">
        <v>0.87</v>
      </c>
      <c r="D80" s="18">
        <f t="shared" si="12"/>
        <v>70.339500000000001</v>
      </c>
      <c r="F80" s="18">
        <v>70.400000000000006</v>
      </c>
      <c r="G80" s="18">
        <f t="shared" si="13"/>
        <v>3.8297600000000003</v>
      </c>
      <c r="I80" s="18">
        <f t="shared" si="14"/>
        <v>74.169260000000008</v>
      </c>
    </row>
    <row r="81" spans="2:12" x14ac:dyDescent="0.25">
      <c r="B81" s="87"/>
      <c r="C81" s="18">
        <v>9.3000000000000007</v>
      </c>
      <c r="D81" s="18">
        <f t="shared" si="12"/>
        <v>751.90499999999997</v>
      </c>
      <c r="F81" s="18">
        <v>751.84</v>
      </c>
      <c r="G81" s="18">
        <f t="shared" si="13"/>
        <v>40.900095999999998</v>
      </c>
      <c r="I81" s="18">
        <f t="shared" si="14"/>
        <v>792.80509599999993</v>
      </c>
    </row>
    <row r="82" spans="2:12" x14ac:dyDescent="0.25">
      <c r="B82" s="87"/>
      <c r="C82" s="18">
        <v>7.96</v>
      </c>
      <c r="D82" s="18">
        <f t="shared" si="12"/>
        <v>643.56599999999992</v>
      </c>
      <c r="F82" s="18">
        <v>643.57000000000005</v>
      </c>
      <c r="G82" s="18">
        <f t="shared" si="13"/>
        <v>35.010207999999999</v>
      </c>
      <c r="I82" s="18">
        <f t="shared" si="14"/>
        <v>678.57620799999995</v>
      </c>
    </row>
    <row r="83" spans="2:12" x14ac:dyDescent="0.25">
      <c r="B83" s="87"/>
      <c r="C83" s="18">
        <v>8.41</v>
      </c>
      <c r="D83" s="18">
        <f t="shared" si="12"/>
        <v>679.94849999999997</v>
      </c>
      <c r="F83" s="18">
        <v>679.96</v>
      </c>
      <c r="G83" s="18">
        <f t="shared" si="13"/>
        <v>36.989823999999999</v>
      </c>
      <c r="I83" s="18">
        <f t="shared" si="14"/>
        <v>716.93832399999997</v>
      </c>
    </row>
    <row r="84" spans="2:12" x14ac:dyDescent="0.25">
      <c r="B84" s="87"/>
      <c r="C84" s="18">
        <v>8.42</v>
      </c>
      <c r="D84" s="18">
        <f t="shared" si="12"/>
        <v>680.75699999999995</v>
      </c>
      <c r="F84" s="18">
        <v>680.7</v>
      </c>
      <c r="G84" s="18">
        <f t="shared" si="13"/>
        <v>37.030079999999998</v>
      </c>
      <c r="I84" s="18">
        <f t="shared" si="14"/>
        <v>717.78707999999995</v>
      </c>
    </row>
    <row r="85" spans="2:12" x14ac:dyDescent="0.25">
      <c r="B85" s="87"/>
      <c r="C85" s="18">
        <v>5.33</v>
      </c>
      <c r="D85" s="18">
        <f t="shared" si="12"/>
        <v>430.93049999999999</v>
      </c>
      <c r="F85" s="18">
        <v>430.88</v>
      </c>
      <c r="G85" s="18">
        <f t="shared" si="13"/>
        <v>23.439871999999998</v>
      </c>
      <c r="I85" s="18">
        <f t="shared" si="14"/>
        <v>454.37037199999997</v>
      </c>
    </row>
    <row r="86" spans="2:12" x14ac:dyDescent="0.25">
      <c r="B86" s="87"/>
      <c r="C86" s="18">
        <v>9.41</v>
      </c>
      <c r="D86" s="18">
        <f t="shared" si="12"/>
        <v>760.79849999999999</v>
      </c>
      <c r="F86" s="18">
        <v>760.85</v>
      </c>
      <c r="G86" s="18">
        <f t="shared" si="13"/>
        <v>41.390239999999999</v>
      </c>
      <c r="I86" s="18">
        <f t="shared" si="14"/>
        <v>802.18873999999994</v>
      </c>
    </row>
    <row r="87" spans="2:12" x14ac:dyDescent="0.25">
      <c r="B87" s="87"/>
      <c r="C87" s="18">
        <v>6.29</v>
      </c>
      <c r="D87" s="18">
        <f t="shared" si="12"/>
        <v>508.54649999999998</v>
      </c>
      <c r="F87" s="18">
        <v>508.64</v>
      </c>
      <c r="G87" s="18">
        <f t="shared" si="13"/>
        <v>27.670015999999997</v>
      </c>
      <c r="I87" s="18">
        <f t="shared" si="14"/>
        <v>536.21651599999996</v>
      </c>
    </row>
    <row r="88" spans="2:12" x14ac:dyDescent="0.25">
      <c r="B88" s="87"/>
      <c r="C88" s="18">
        <v>7.16</v>
      </c>
      <c r="D88" s="18">
        <f t="shared" si="12"/>
        <v>578.88599999999997</v>
      </c>
      <c r="F88" s="18">
        <v>578.86</v>
      </c>
      <c r="G88" s="18">
        <f t="shared" si="13"/>
        <v>31.489984</v>
      </c>
      <c r="I88" s="18">
        <f t="shared" si="14"/>
        <v>610.37598400000002</v>
      </c>
    </row>
    <row r="89" spans="2:12" x14ac:dyDescent="0.25">
      <c r="B89" s="87"/>
      <c r="C89" s="18">
        <v>6.28</v>
      </c>
      <c r="D89" s="18">
        <f t="shared" si="12"/>
        <v>507.738</v>
      </c>
      <c r="F89" s="18">
        <v>507.72</v>
      </c>
      <c r="G89" s="18">
        <f t="shared" si="13"/>
        <v>27.619968</v>
      </c>
      <c r="I89" s="18">
        <f t="shared" si="14"/>
        <v>535.35796800000003</v>
      </c>
    </row>
    <row r="90" spans="2:12" x14ac:dyDescent="0.25">
      <c r="B90" s="87"/>
      <c r="C90" s="18">
        <v>7.88</v>
      </c>
      <c r="D90" s="18">
        <f t="shared" si="12"/>
        <v>637.09799999999996</v>
      </c>
      <c r="F90" s="18">
        <v>637.13</v>
      </c>
      <c r="G90" s="18">
        <f t="shared" si="13"/>
        <v>34.659872</v>
      </c>
      <c r="I90" s="18">
        <f t="shared" si="14"/>
        <v>671.75787199999991</v>
      </c>
    </row>
    <row r="91" spans="2:12" x14ac:dyDescent="0.25">
      <c r="E91" s="24">
        <f>SUM(D77:D90)</f>
        <v>7638.7080000000014</v>
      </c>
      <c r="H91" s="24">
        <f>SUM(G77:G90)</f>
        <v>415.55017600000002</v>
      </c>
      <c r="J91" s="48">
        <f>SUM(I77:I90)</f>
        <v>8054.2581760000012</v>
      </c>
      <c r="K91" s="37"/>
    </row>
    <row r="92" spans="2:12" ht="15" customHeight="1" x14ac:dyDescent="0.25">
      <c r="B92" s="87" t="s">
        <v>76</v>
      </c>
      <c r="C92" s="18">
        <v>7.32</v>
      </c>
      <c r="D92" s="50">
        <f t="shared" ref="D92:D104" si="15">$E$58*C92</f>
        <v>591.822</v>
      </c>
      <c r="F92" s="18">
        <v>591.91</v>
      </c>
      <c r="G92" s="18">
        <f t="shared" ref="G92:G104" si="16">$I$30*F92</f>
        <v>32.199903999999997</v>
      </c>
      <c r="I92" s="18">
        <f t="shared" ref="I92:I104" si="17">D92+G92</f>
        <v>624.02190399999995</v>
      </c>
      <c r="L92" s="63"/>
    </row>
    <row r="93" spans="2:12" x14ac:dyDescent="0.25">
      <c r="B93" s="87"/>
      <c r="C93" s="18">
        <v>8.15</v>
      </c>
      <c r="D93" s="18">
        <f t="shared" si="15"/>
        <v>658.92750000000001</v>
      </c>
      <c r="F93" s="18">
        <v>659.01</v>
      </c>
      <c r="G93" s="18">
        <f t="shared" si="16"/>
        <v>35.850144</v>
      </c>
      <c r="I93" s="18">
        <f t="shared" si="17"/>
        <v>694.77764400000001</v>
      </c>
      <c r="K93" s="24"/>
    </row>
    <row r="94" spans="2:12" x14ac:dyDescent="0.25">
      <c r="B94" s="87"/>
      <c r="C94" s="18">
        <v>7.23</v>
      </c>
      <c r="D94" s="18">
        <f t="shared" si="15"/>
        <v>584.54549999999995</v>
      </c>
      <c r="F94" s="18">
        <v>584.55999999999995</v>
      </c>
      <c r="G94" s="18">
        <f t="shared" si="16"/>
        <v>31.800063999999995</v>
      </c>
      <c r="I94" s="18">
        <f t="shared" si="17"/>
        <v>616.34556399999997</v>
      </c>
    </row>
    <row r="95" spans="2:12" x14ac:dyDescent="0.25">
      <c r="B95" s="87"/>
      <c r="C95" s="18">
        <v>6.8</v>
      </c>
      <c r="D95" s="18">
        <f t="shared" si="15"/>
        <v>549.78</v>
      </c>
      <c r="F95" s="18">
        <v>549.82000000000005</v>
      </c>
      <c r="G95" s="18">
        <f t="shared" si="16"/>
        <v>29.910208000000001</v>
      </c>
      <c r="I95" s="18">
        <f t="shared" si="17"/>
        <v>579.69020799999998</v>
      </c>
    </row>
    <row r="96" spans="2:12" x14ac:dyDescent="0.25">
      <c r="B96" s="87"/>
      <c r="C96" s="18">
        <v>9.6</v>
      </c>
      <c r="D96" s="18">
        <f t="shared" si="15"/>
        <v>776.16</v>
      </c>
      <c r="F96" s="18">
        <v>776.1</v>
      </c>
      <c r="G96" s="18">
        <f t="shared" si="16"/>
        <v>42.219839999999998</v>
      </c>
      <c r="I96" s="18">
        <f t="shared" si="17"/>
        <v>818.37983999999994</v>
      </c>
    </row>
    <row r="97" spans="2:15" x14ac:dyDescent="0.25">
      <c r="B97" s="87"/>
      <c r="C97" s="18">
        <v>9.6300000000000008</v>
      </c>
      <c r="D97" s="18">
        <f t="shared" si="15"/>
        <v>778.58550000000002</v>
      </c>
      <c r="F97" s="18">
        <v>778.68</v>
      </c>
      <c r="G97" s="18">
        <f t="shared" si="16"/>
        <v>42.360191999999998</v>
      </c>
      <c r="I97" s="18">
        <f t="shared" si="17"/>
        <v>820.94569200000001</v>
      </c>
    </row>
    <row r="98" spans="2:15" x14ac:dyDescent="0.25">
      <c r="B98" s="87"/>
      <c r="C98" s="18">
        <v>11.66</v>
      </c>
      <c r="D98" s="18">
        <f t="shared" si="15"/>
        <v>942.7109999999999</v>
      </c>
      <c r="F98" s="18">
        <v>942.65</v>
      </c>
      <c r="G98" s="18">
        <f t="shared" si="16"/>
        <v>51.280159999999995</v>
      </c>
      <c r="I98" s="18">
        <f t="shared" si="17"/>
        <v>993.99115999999992</v>
      </c>
    </row>
    <row r="99" spans="2:15" x14ac:dyDescent="0.25">
      <c r="B99" s="87"/>
      <c r="C99" s="18">
        <v>7.01</v>
      </c>
      <c r="D99" s="18">
        <f t="shared" si="15"/>
        <v>566.75849999999991</v>
      </c>
      <c r="F99" s="18">
        <v>566.73</v>
      </c>
      <c r="G99" s="18">
        <f t="shared" si="16"/>
        <v>30.830112</v>
      </c>
      <c r="I99" s="18">
        <f t="shared" si="17"/>
        <v>597.5886119999999</v>
      </c>
    </row>
    <row r="100" spans="2:15" x14ac:dyDescent="0.25">
      <c r="B100" s="87"/>
      <c r="C100" s="18">
        <v>7.06</v>
      </c>
      <c r="D100" s="18">
        <f t="shared" si="15"/>
        <v>570.80099999999993</v>
      </c>
      <c r="F100" s="18">
        <v>570.77</v>
      </c>
      <c r="G100" s="18">
        <f t="shared" si="16"/>
        <v>31.049887999999996</v>
      </c>
      <c r="I100" s="18">
        <f t="shared" si="17"/>
        <v>601.85088799999994</v>
      </c>
    </row>
    <row r="101" spans="2:15" x14ac:dyDescent="0.25">
      <c r="B101" s="87"/>
      <c r="C101" s="18">
        <v>7.9</v>
      </c>
      <c r="D101" s="18">
        <f t="shared" si="15"/>
        <v>638.71500000000003</v>
      </c>
      <c r="F101" s="18">
        <v>638.79</v>
      </c>
      <c r="G101" s="18">
        <f t="shared" si="16"/>
        <v>34.750175999999996</v>
      </c>
      <c r="I101" s="18">
        <f t="shared" si="17"/>
        <v>673.46517600000004</v>
      </c>
    </row>
    <row r="102" spans="2:15" x14ac:dyDescent="0.25">
      <c r="B102" s="87"/>
      <c r="C102" s="18">
        <v>7.12</v>
      </c>
      <c r="D102" s="18">
        <f t="shared" si="15"/>
        <v>575.65199999999993</v>
      </c>
      <c r="F102" s="18">
        <v>575.74</v>
      </c>
      <c r="G102" s="18">
        <f t="shared" si="16"/>
        <v>31.320255999999997</v>
      </c>
      <c r="I102" s="18">
        <f t="shared" si="17"/>
        <v>606.9722559999999</v>
      </c>
    </row>
    <row r="103" spans="2:15" x14ac:dyDescent="0.25">
      <c r="B103" s="87"/>
      <c r="C103" s="18">
        <v>7.45</v>
      </c>
      <c r="D103" s="18">
        <f t="shared" si="15"/>
        <v>602.33249999999998</v>
      </c>
      <c r="F103" s="18">
        <v>602.39</v>
      </c>
      <c r="G103" s="18">
        <f t="shared" si="16"/>
        <v>32.770015999999998</v>
      </c>
      <c r="I103" s="18">
        <f t="shared" si="17"/>
        <v>635.10251599999992</v>
      </c>
      <c r="L103" s="18"/>
      <c r="M103" s="24"/>
      <c r="N103" s="24"/>
      <c r="O103" s="24"/>
    </row>
    <row r="104" spans="2:15" x14ac:dyDescent="0.25">
      <c r="B104" s="87"/>
      <c r="C104" s="18">
        <v>8.23</v>
      </c>
      <c r="D104" s="18">
        <f t="shared" si="15"/>
        <v>665.39549999999997</v>
      </c>
      <c r="F104" s="18">
        <v>665.44</v>
      </c>
      <c r="G104" s="18">
        <f t="shared" si="16"/>
        <v>36.199936000000001</v>
      </c>
      <c r="I104" s="18">
        <f t="shared" si="17"/>
        <v>701.59543599999995</v>
      </c>
    </row>
    <row r="105" spans="2:15" x14ac:dyDescent="0.25">
      <c r="E105" s="24">
        <f>SUM(D92:D104)</f>
        <v>8502.1860000000015</v>
      </c>
      <c r="H105" s="24">
        <f>SUM(G92:G104)</f>
        <v>462.54089599999992</v>
      </c>
      <c r="J105" s="24">
        <f>SUM(I92:I104)</f>
        <v>8964.7268959999983</v>
      </c>
    </row>
    <row r="106" spans="2:15" ht="15" customHeight="1" x14ac:dyDescent="0.25">
      <c r="B106" s="87" t="s">
        <v>77</v>
      </c>
      <c r="C106" s="18">
        <v>7.5</v>
      </c>
      <c r="D106" s="18">
        <f t="shared" ref="D106:D121" si="18">$E$58*C106</f>
        <v>606.375</v>
      </c>
      <c r="F106" s="18">
        <v>606.42999999999995</v>
      </c>
      <c r="G106" s="18">
        <f t="shared" ref="G106:G121" si="19">$I$30*F106</f>
        <v>32.989791999999994</v>
      </c>
      <c r="I106" s="18">
        <f t="shared" ref="I106:I121" si="20">D106+G106</f>
        <v>639.36479199999997</v>
      </c>
    </row>
    <row r="107" spans="2:15" x14ac:dyDescent="0.25">
      <c r="B107" s="87"/>
      <c r="C107" s="18">
        <v>6.63</v>
      </c>
      <c r="D107" s="18">
        <f t="shared" si="18"/>
        <v>536.03549999999996</v>
      </c>
      <c r="F107" s="18">
        <v>536.03</v>
      </c>
      <c r="G107" s="18">
        <f t="shared" si="19"/>
        <v>29.160031999999998</v>
      </c>
      <c r="I107" s="18">
        <f t="shared" si="20"/>
        <v>565.19553199999996</v>
      </c>
    </row>
    <row r="108" spans="2:15" x14ac:dyDescent="0.25">
      <c r="B108" s="87"/>
      <c r="C108" s="18">
        <v>6.7</v>
      </c>
      <c r="D108" s="18">
        <f t="shared" si="18"/>
        <v>541.69499999999994</v>
      </c>
      <c r="F108" s="18">
        <v>541.73</v>
      </c>
      <c r="G108" s="18">
        <f t="shared" si="19"/>
        <v>29.470112</v>
      </c>
      <c r="I108" s="18">
        <f t="shared" si="20"/>
        <v>571.16511199999991</v>
      </c>
    </row>
    <row r="109" spans="2:15" x14ac:dyDescent="0.25">
      <c r="B109" s="87"/>
      <c r="C109" s="18">
        <v>7.46</v>
      </c>
      <c r="D109" s="18">
        <f t="shared" si="18"/>
        <v>603.14099999999996</v>
      </c>
      <c r="F109" s="18">
        <v>603.13</v>
      </c>
      <c r="G109" s="18">
        <f t="shared" si="19"/>
        <v>32.810271999999998</v>
      </c>
      <c r="I109" s="18">
        <f t="shared" si="20"/>
        <v>635.95127200000002</v>
      </c>
    </row>
    <row r="110" spans="2:15" x14ac:dyDescent="0.25">
      <c r="B110" s="87"/>
      <c r="C110" s="18">
        <v>8.0299999999999994</v>
      </c>
      <c r="D110" s="18">
        <f t="shared" si="18"/>
        <v>649.2254999999999</v>
      </c>
      <c r="F110" s="18">
        <v>649.26</v>
      </c>
      <c r="G110" s="18">
        <f t="shared" si="19"/>
        <v>35.319744</v>
      </c>
      <c r="I110" s="18">
        <f t="shared" si="20"/>
        <v>684.54524399999991</v>
      </c>
    </row>
    <row r="111" spans="2:15" x14ac:dyDescent="0.25">
      <c r="B111" s="87"/>
      <c r="C111" s="18">
        <v>6.04</v>
      </c>
      <c r="D111" s="18">
        <f t="shared" si="18"/>
        <v>488.33399999999995</v>
      </c>
      <c r="F111" s="18">
        <v>488.42</v>
      </c>
      <c r="G111" s="18">
        <f t="shared" si="19"/>
        <v>26.570048</v>
      </c>
      <c r="I111" s="18">
        <f t="shared" si="20"/>
        <v>514.90404799999999</v>
      </c>
    </row>
    <row r="112" spans="2:15" x14ac:dyDescent="0.25">
      <c r="B112" s="87"/>
      <c r="C112" s="18">
        <v>5.82</v>
      </c>
      <c r="D112" s="18">
        <f t="shared" si="18"/>
        <v>470.54699999999997</v>
      </c>
      <c r="F112" s="18">
        <v>470.59</v>
      </c>
      <c r="G112" s="18">
        <f t="shared" si="19"/>
        <v>25.600095999999997</v>
      </c>
      <c r="I112" s="18">
        <f t="shared" si="20"/>
        <v>496.14709599999998</v>
      </c>
    </row>
    <row r="113" spans="2:12" x14ac:dyDescent="0.25">
      <c r="B113" s="87"/>
      <c r="C113" s="18">
        <v>5.04</v>
      </c>
      <c r="D113" s="18">
        <f t="shared" si="18"/>
        <v>407.48399999999998</v>
      </c>
      <c r="F113" s="18">
        <v>407.54</v>
      </c>
      <c r="G113" s="18">
        <f t="shared" si="19"/>
        <v>22.170176000000001</v>
      </c>
      <c r="I113" s="18">
        <f t="shared" si="20"/>
        <v>429.65417600000001</v>
      </c>
    </row>
    <row r="114" spans="2:12" x14ac:dyDescent="0.25">
      <c r="B114" s="87"/>
      <c r="C114" s="18">
        <v>5.9</v>
      </c>
      <c r="D114" s="18">
        <f t="shared" si="18"/>
        <v>477.01499999999999</v>
      </c>
      <c r="F114" s="18">
        <v>477.02</v>
      </c>
      <c r="G114" s="18">
        <f t="shared" si="19"/>
        <v>25.949887999999998</v>
      </c>
      <c r="I114" s="18">
        <f t="shared" si="20"/>
        <v>502.96488799999997</v>
      </c>
    </row>
    <row r="115" spans="2:12" x14ac:dyDescent="0.25">
      <c r="B115" s="87"/>
      <c r="C115" s="18">
        <v>5.75</v>
      </c>
      <c r="D115" s="18">
        <f t="shared" si="18"/>
        <v>464.88749999999999</v>
      </c>
      <c r="F115" s="18">
        <v>464.89</v>
      </c>
      <c r="G115" s="18">
        <f t="shared" si="19"/>
        <v>25.290015999999998</v>
      </c>
      <c r="I115" s="18">
        <f t="shared" si="20"/>
        <v>490.17751599999997</v>
      </c>
    </row>
    <row r="116" spans="2:12" x14ac:dyDescent="0.25">
      <c r="B116" s="87"/>
      <c r="C116" s="18">
        <v>7.13</v>
      </c>
      <c r="D116" s="18">
        <f t="shared" si="18"/>
        <v>576.46049999999991</v>
      </c>
      <c r="F116" s="18">
        <v>576.47</v>
      </c>
      <c r="G116" s="18">
        <f t="shared" si="19"/>
        <v>31.359967999999999</v>
      </c>
      <c r="I116" s="18">
        <f t="shared" si="20"/>
        <v>607.82046799999989</v>
      </c>
    </row>
    <row r="117" spans="2:12" x14ac:dyDescent="0.25">
      <c r="B117" s="87"/>
      <c r="C117" s="18">
        <v>5.21</v>
      </c>
      <c r="D117" s="18">
        <f t="shared" si="18"/>
        <v>421.22849999999994</v>
      </c>
      <c r="F117" s="18">
        <v>421.14</v>
      </c>
      <c r="G117" s="18">
        <f t="shared" si="19"/>
        <v>22.910015999999999</v>
      </c>
      <c r="I117" s="18">
        <f t="shared" si="20"/>
        <v>444.13851599999992</v>
      </c>
    </row>
    <row r="118" spans="2:12" x14ac:dyDescent="0.25">
      <c r="B118" s="87"/>
      <c r="C118" s="18">
        <v>5.57</v>
      </c>
      <c r="D118" s="18">
        <f t="shared" si="18"/>
        <v>450.33449999999999</v>
      </c>
      <c r="F118" s="18">
        <v>450.37</v>
      </c>
      <c r="G118" s="18">
        <f t="shared" si="19"/>
        <v>24.500128</v>
      </c>
      <c r="I118" s="18">
        <f t="shared" si="20"/>
        <v>474.83462800000001</v>
      </c>
    </row>
    <row r="119" spans="2:12" x14ac:dyDescent="0.25">
      <c r="B119" s="87"/>
      <c r="C119" s="18">
        <v>6.76</v>
      </c>
      <c r="D119" s="18">
        <f t="shared" si="18"/>
        <v>546.54599999999994</v>
      </c>
      <c r="F119" s="18">
        <v>546.51</v>
      </c>
      <c r="G119" s="18">
        <f t="shared" si="19"/>
        <v>29.730143999999999</v>
      </c>
      <c r="I119" s="18">
        <f t="shared" si="20"/>
        <v>576.27614399999993</v>
      </c>
    </row>
    <row r="120" spans="2:12" x14ac:dyDescent="0.25">
      <c r="B120" s="87"/>
      <c r="C120" s="18">
        <v>4.72</v>
      </c>
      <c r="D120" s="18">
        <f t="shared" si="18"/>
        <v>381.61199999999997</v>
      </c>
      <c r="F120" s="18">
        <v>381.62</v>
      </c>
      <c r="G120" s="18">
        <f t="shared" si="19"/>
        <v>20.760127999999998</v>
      </c>
      <c r="I120" s="18">
        <f t="shared" si="20"/>
        <v>402.37212799999998</v>
      </c>
    </row>
    <row r="121" spans="2:12" x14ac:dyDescent="0.25">
      <c r="B121" s="87"/>
      <c r="C121" s="18">
        <v>4.99</v>
      </c>
      <c r="D121" s="18">
        <f t="shared" si="18"/>
        <v>403.44149999999996</v>
      </c>
      <c r="F121" s="18">
        <v>403.49</v>
      </c>
      <c r="G121" s="18">
        <f t="shared" si="19"/>
        <v>21.949856</v>
      </c>
      <c r="I121" s="18">
        <f t="shared" si="20"/>
        <v>425.39135599999997</v>
      </c>
    </row>
    <row r="122" spans="2:12" x14ac:dyDescent="0.25">
      <c r="E122" s="24">
        <f>SUM(D106:D121)</f>
        <v>8024.3625000000002</v>
      </c>
      <c r="H122" s="24">
        <f>SUM(G106:G121)</f>
        <v>436.54041599999999</v>
      </c>
      <c r="J122" s="48">
        <f>SUM(I106:I121)</f>
        <v>8460.9029159999973</v>
      </c>
      <c r="K122" s="90"/>
      <c r="L122" s="90"/>
    </row>
    <row r="123" spans="2:12" ht="15" customHeight="1" x14ac:dyDescent="0.25">
      <c r="B123" s="87" t="s">
        <v>78</v>
      </c>
      <c r="C123" s="18">
        <v>5.76</v>
      </c>
      <c r="D123" s="50">
        <f t="shared" ref="D123:D135" si="21">$E$58*C123</f>
        <v>465.69599999999997</v>
      </c>
      <c r="F123" s="18">
        <v>465.63</v>
      </c>
      <c r="G123" s="18">
        <f t="shared" ref="G123:G135" si="22">$I$30*F123</f>
        <v>25.330271999999997</v>
      </c>
      <c r="I123" s="18">
        <f t="shared" ref="I123:I135" si="23">D123+G123</f>
        <v>491.02627199999995</v>
      </c>
      <c r="L123" s="63"/>
    </row>
    <row r="124" spans="2:12" x14ac:dyDescent="0.25">
      <c r="B124" s="87"/>
      <c r="C124" s="18">
        <v>5.76</v>
      </c>
      <c r="D124" s="18">
        <f t="shared" si="21"/>
        <v>465.69599999999997</v>
      </c>
      <c r="F124" s="18">
        <v>465.63</v>
      </c>
      <c r="G124" s="18">
        <f t="shared" si="22"/>
        <v>25.330271999999997</v>
      </c>
      <c r="I124" s="18">
        <f t="shared" si="23"/>
        <v>491.02627199999995</v>
      </c>
      <c r="K124" s="24"/>
    </row>
    <row r="125" spans="2:12" x14ac:dyDescent="0.25">
      <c r="B125" s="87"/>
      <c r="C125" s="18">
        <v>5.46</v>
      </c>
      <c r="D125" s="18">
        <f t="shared" si="21"/>
        <v>441.44099999999997</v>
      </c>
      <c r="F125" s="18">
        <v>441.36</v>
      </c>
      <c r="G125" s="18">
        <f t="shared" si="22"/>
        <v>24.009983999999999</v>
      </c>
      <c r="I125" s="18">
        <f t="shared" si="23"/>
        <v>465.45098399999995</v>
      </c>
    </row>
    <row r="126" spans="2:12" x14ac:dyDescent="0.25">
      <c r="B126" s="87"/>
      <c r="C126" s="18">
        <v>5.2</v>
      </c>
      <c r="D126" s="18">
        <f t="shared" si="21"/>
        <v>420.41999999999996</v>
      </c>
      <c r="F126" s="18">
        <v>420.4</v>
      </c>
      <c r="G126" s="18">
        <f t="shared" si="22"/>
        <v>22.869759999999996</v>
      </c>
      <c r="I126" s="18">
        <f t="shared" si="23"/>
        <v>443.28975999999994</v>
      </c>
    </row>
    <row r="127" spans="2:12" x14ac:dyDescent="0.25">
      <c r="B127" s="87"/>
      <c r="C127" s="18">
        <v>4.2300000000000004</v>
      </c>
      <c r="D127" s="18">
        <f t="shared" si="21"/>
        <v>341.99549999999999</v>
      </c>
      <c r="F127" s="18">
        <v>341.91</v>
      </c>
      <c r="G127" s="18">
        <f t="shared" si="22"/>
        <v>18.599903999999999</v>
      </c>
      <c r="I127" s="18">
        <f t="shared" si="23"/>
        <v>360.59540399999997</v>
      </c>
    </row>
    <row r="128" spans="2:12" x14ac:dyDescent="0.25">
      <c r="B128" s="87"/>
      <c r="C128" s="18">
        <v>5.64</v>
      </c>
      <c r="D128" s="18">
        <f t="shared" si="21"/>
        <v>455.99399999999991</v>
      </c>
      <c r="F128" s="18">
        <v>456.07</v>
      </c>
      <c r="G128" s="18">
        <f t="shared" si="22"/>
        <v>24.810207999999999</v>
      </c>
      <c r="I128" s="18">
        <f t="shared" si="23"/>
        <v>480.8042079999999</v>
      </c>
    </row>
    <row r="129" spans="2:15" x14ac:dyDescent="0.25">
      <c r="B129" s="87"/>
      <c r="C129" s="18">
        <v>4.87</v>
      </c>
      <c r="D129" s="18">
        <f t="shared" si="21"/>
        <v>393.73949999999996</v>
      </c>
      <c r="F129" s="18">
        <v>393.75</v>
      </c>
      <c r="G129" s="18">
        <f t="shared" si="22"/>
        <v>21.419999999999998</v>
      </c>
      <c r="I129" s="18">
        <f t="shared" si="23"/>
        <v>415.15949999999998</v>
      </c>
    </row>
    <row r="130" spans="2:15" x14ac:dyDescent="0.25">
      <c r="B130" s="87"/>
      <c r="C130" s="18">
        <v>6.78</v>
      </c>
      <c r="D130" s="18">
        <f t="shared" si="21"/>
        <v>548.16300000000001</v>
      </c>
      <c r="F130" s="18">
        <v>548.16</v>
      </c>
      <c r="G130" s="18">
        <f t="shared" si="22"/>
        <v>29.819903999999998</v>
      </c>
      <c r="I130" s="18">
        <f t="shared" si="23"/>
        <v>577.98290399999996</v>
      </c>
    </row>
    <row r="131" spans="2:15" x14ac:dyDescent="0.25">
      <c r="B131" s="87"/>
      <c r="C131" s="18">
        <v>5.7</v>
      </c>
      <c r="D131" s="18">
        <f t="shared" si="21"/>
        <v>460.84499999999997</v>
      </c>
      <c r="F131" s="18">
        <v>460.85</v>
      </c>
      <c r="G131" s="18">
        <f t="shared" si="22"/>
        <v>25.070239999999998</v>
      </c>
      <c r="I131" s="18">
        <f t="shared" si="23"/>
        <v>485.91523999999998</v>
      </c>
    </row>
    <row r="132" spans="2:15" x14ac:dyDescent="0.25">
      <c r="B132" s="87"/>
      <c r="C132" s="18">
        <v>11.48</v>
      </c>
      <c r="D132" s="18">
        <f t="shared" si="21"/>
        <v>928.15800000000002</v>
      </c>
      <c r="F132" s="18">
        <v>928.13</v>
      </c>
      <c r="G132" s="18">
        <f t="shared" si="22"/>
        <v>50.490271999999997</v>
      </c>
      <c r="I132" s="18">
        <f t="shared" si="23"/>
        <v>978.64827200000002</v>
      </c>
    </row>
    <row r="133" spans="2:15" x14ac:dyDescent="0.25">
      <c r="B133" s="87"/>
      <c r="C133" s="18">
        <v>4.3899999999999997</v>
      </c>
      <c r="D133" s="18">
        <f t="shared" si="21"/>
        <v>354.93149999999997</v>
      </c>
      <c r="F133" s="18">
        <v>354.96</v>
      </c>
      <c r="G133" s="18">
        <f t="shared" si="22"/>
        <v>19.309823999999999</v>
      </c>
      <c r="I133" s="18">
        <f t="shared" si="23"/>
        <v>374.24132399999996</v>
      </c>
    </row>
    <row r="134" spans="2:15" x14ac:dyDescent="0.25">
      <c r="B134" s="87"/>
      <c r="C134" s="18">
        <v>4.4800000000000004</v>
      </c>
      <c r="D134" s="18">
        <f t="shared" si="21"/>
        <v>362.20800000000003</v>
      </c>
      <c r="F134" s="18">
        <v>362.13</v>
      </c>
      <c r="G134" s="18">
        <f t="shared" si="22"/>
        <v>19.699871999999999</v>
      </c>
      <c r="I134" s="18">
        <f t="shared" si="23"/>
        <v>381.907872</v>
      </c>
      <c r="L134" s="18"/>
      <c r="M134" s="24"/>
      <c r="N134" s="24"/>
      <c r="O134" s="24"/>
    </row>
    <row r="135" spans="2:15" x14ac:dyDescent="0.25">
      <c r="B135" s="87"/>
      <c r="C135" s="18">
        <v>6.14</v>
      </c>
      <c r="D135" s="18">
        <f t="shared" si="21"/>
        <v>496.41899999999993</v>
      </c>
      <c r="F135" s="18">
        <v>496.51</v>
      </c>
      <c r="G135" s="18">
        <f t="shared" si="22"/>
        <v>27.010143999999997</v>
      </c>
      <c r="I135" s="18">
        <f t="shared" si="23"/>
        <v>523.42914399999995</v>
      </c>
    </row>
    <row r="136" spans="2:15" x14ac:dyDescent="0.25">
      <c r="E136" s="24">
        <f>SUM(D123:D135)</f>
        <v>6135.7064999999984</v>
      </c>
      <c r="H136" s="24">
        <f>SUM(G123:G135)</f>
        <v>333.77065599999992</v>
      </c>
      <c r="J136" s="24">
        <f>SUM(I123:I135)</f>
        <v>6469.477155999999</v>
      </c>
    </row>
    <row r="137" spans="2:15" ht="15" customHeight="1" x14ac:dyDescent="0.25">
      <c r="B137" s="87" t="s">
        <v>79</v>
      </c>
      <c r="C137" s="18">
        <v>4.55</v>
      </c>
      <c r="D137" s="18">
        <f t="shared" ref="D137:D151" si="24">$E$58*C137</f>
        <v>367.86749999999995</v>
      </c>
      <c r="F137" s="18">
        <v>367.83</v>
      </c>
      <c r="G137" s="18">
        <f t="shared" ref="G137:G151" si="25">$I$30*F137</f>
        <v>20.009951999999998</v>
      </c>
      <c r="I137" s="18">
        <f t="shared" ref="I137:I151" si="26">D137+G137</f>
        <v>387.87745199999995</v>
      </c>
    </row>
    <row r="138" spans="2:15" x14ac:dyDescent="0.25">
      <c r="B138" s="87"/>
      <c r="C138" s="18">
        <v>6.09</v>
      </c>
      <c r="D138" s="18">
        <f t="shared" si="24"/>
        <v>492.37649999999996</v>
      </c>
      <c r="F138" s="18">
        <v>492.46</v>
      </c>
      <c r="G138" s="18">
        <f t="shared" si="25"/>
        <v>26.789823999999996</v>
      </c>
      <c r="I138" s="18">
        <f t="shared" si="26"/>
        <v>519.16632399999992</v>
      </c>
    </row>
    <row r="139" spans="2:15" x14ac:dyDescent="0.25">
      <c r="B139" s="87"/>
      <c r="C139" s="18">
        <v>5.55</v>
      </c>
      <c r="D139" s="18">
        <f t="shared" si="24"/>
        <v>448.71749999999997</v>
      </c>
      <c r="F139" s="18">
        <v>448.71</v>
      </c>
      <c r="G139" s="18">
        <f t="shared" si="25"/>
        <v>24.409823999999997</v>
      </c>
      <c r="I139" s="18">
        <f t="shared" si="26"/>
        <v>473.12732399999999</v>
      </c>
    </row>
    <row r="140" spans="2:15" x14ac:dyDescent="0.25">
      <c r="B140" s="87"/>
      <c r="C140" s="18">
        <v>5.82</v>
      </c>
      <c r="D140" s="18">
        <f t="shared" si="24"/>
        <v>470.54699999999997</v>
      </c>
      <c r="F140" s="18">
        <v>470.59</v>
      </c>
      <c r="G140" s="18">
        <f t="shared" si="25"/>
        <v>25.600095999999997</v>
      </c>
      <c r="I140" s="18">
        <f t="shared" si="26"/>
        <v>496.14709599999998</v>
      </c>
    </row>
    <row r="141" spans="2:15" x14ac:dyDescent="0.25">
      <c r="B141" s="87"/>
      <c r="C141" s="18">
        <v>6.43</v>
      </c>
      <c r="D141" s="18">
        <f t="shared" si="24"/>
        <v>519.8655</v>
      </c>
      <c r="F141" s="18">
        <v>519.85</v>
      </c>
      <c r="G141" s="18">
        <f t="shared" si="25"/>
        <v>28.27984</v>
      </c>
      <c r="I141" s="18">
        <f t="shared" si="26"/>
        <v>548.14534000000003</v>
      </c>
    </row>
    <row r="142" spans="2:15" x14ac:dyDescent="0.25">
      <c r="B142" s="87"/>
      <c r="C142" s="18">
        <v>4.91</v>
      </c>
      <c r="D142" s="18">
        <f t="shared" si="24"/>
        <v>396.9735</v>
      </c>
      <c r="F142" s="18">
        <v>397.06</v>
      </c>
      <c r="G142" s="18">
        <f t="shared" si="25"/>
        <v>21.600064</v>
      </c>
      <c r="I142" s="18">
        <f t="shared" si="26"/>
        <v>418.57356399999998</v>
      </c>
    </row>
    <row r="143" spans="2:15" x14ac:dyDescent="0.25">
      <c r="B143" s="87"/>
      <c r="C143" s="18">
        <v>7.8</v>
      </c>
      <c r="D143" s="18">
        <f t="shared" si="24"/>
        <v>630.63</v>
      </c>
      <c r="F143" s="18">
        <v>630.70000000000005</v>
      </c>
      <c r="G143" s="18">
        <f t="shared" si="25"/>
        <v>34.310079999999999</v>
      </c>
      <c r="I143" s="18">
        <f t="shared" si="26"/>
        <v>664.94007999999997</v>
      </c>
    </row>
    <row r="144" spans="2:15" x14ac:dyDescent="0.25">
      <c r="B144" s="87"/>
      <c r="C144" s="18">
        <v>4.49</v>
      </c>
      <c r="D144" s="18">
        <f t="shared" si="24"/>
        <v>363.01650000000001</v>
      </c>
      <c r="F144" s="18">
        <v>363.05</v>
      </c>
      <c r="G144" s="18">
        <f t="shared" si="25"/>
        <v>19.749919999999999</v>
      </c>
      <c r="I144" s="18">
        <f t="shared" si="26"/>
        <v>382.76641999999998</v>
      </c>
    </row>
    <row r="145" spans="2:15" x14ac:dyDescent="0.25">
      <c r="B145" s="87"/>
      <c r="C145" s="18">
        <v>7.18</v>
      </c>
      <c r="D145" s="18">
        <f t="shared" si="24"/>
        <v>580.50299999999993</v>
      </c>
      <c r="F145" s="18">
        <v>580.51</v>
      </c>
      <c r="G145" s="18">
        <f t="shared" si="25"/>
        <v>31.579743999999998</v>
      </c>
      <c r="I145" s="18">
        <f t="shared" si="26"/>
        <v>612.08274399999993</v>
      </c>
    </row>
    <row r="146" spans="2:15" x14ac:dyDescent="0.25">
      <c r="B146" s="87"/>
      <c r="C146" s="18">
        <v>5.86</v>
      </c>
      <c r="D146" s="18">
        <f t="shared" si="24"/>
        <v>473.78100000000001</v>
      </c>
      <c r="F146" s="18">
        <v>473.71</v>
      </c>
      <c r="G146" s="18">
        <f t="shared" si="25"/>
        <v>25.769823999999996</v>
      </c>
      <c r="I146" s="18">
        <f t="shared" si="26"/>
        <v>499.55082399999998</v>
      </c>
    </row>
    <row r="147" spans="2:15" x14ac:dyDescent="0.25">
      <c r="B147" s="87"/>
      <c r="C147" s="18">
        <v>5.69</v>
      </c>
      <c r="D147" s="18">
        <f t="shared" si="24"/>
        <v>460.03649999999999</v>
      </c>
      <c r="F147" s="18">
        <v>460.11</v>
      </c>
      <c r="G147" s="18">
        <f t="shared" si="25"/>
        <v>25.029983999999999</v>
      </c>
      <c r="I147" s="18">
        <f t="shared" si="26"/>
        <v>485.066484</v>
      </c>
      <c r="L147" s="18"/>
      <c r="M147" s="24"/>
      <c r="N147" s="24"/>
      <c r="O147" s="24"/>
    </row>
    <row r="148" spans="2:15" x14ac:dyDescent="0.25">
      <c r="B148" s="87"/>
      <c r="C148" s="18">
        <v>4.71</v>
      </c>
      <c r="D148" s="18">
        <f t="shared" si="24"/>
        <v>380.80349999999999</v>
      </c>
      <c r="F148" s="18">
        <v>380.88</v>
      </c>
      <c r="G148" s="18">
        <f t="shared" si="25"/>
        <v>20.719871999999999</v>
      </c>
      <c r="I148" s="18">
        <f t="shared" si="26"/>
        <v>401.52337199999999</v>
      </c>
    </row>
    <row r="149" spans="2:15" x14ac:dyDescent="0.25">
      <c r="B149" s="87"/>
      <c r="C149" s="18">
        <v>7.65</v>
      </c>
      <c r="D149" s="18">
        <f t="shared" si="24"/>
        <v>618.50249999999994</v>
      </c>
      <c r="F149" s="18">
        <v>618.57000000000005</v>
      </c>
      <c r="G149" s="18">
        <f t="shared" si="25"/>
        <v>33.650207999999999</v>
      </c>
      <c r="I149" s="18">
        <f t="shared" si="26"/>
        <v>652.15270799999996</v>
      </c>
    </row>
    <row r="150" spans="2:15" x14ac:dyDescent="0.25">
      <c r="B150" s="62"/>
      <c r="C150" s="18">
        <v>5.34</v>
      </c>
      <c r="D150" s="18">
        <f t="shared" si="24"/>
        <v>431.73899999999998</v>
      </c>
      <c r="F150" s="18">
        <v>431.8</v>
      </c>
      <c r="G150" s="18">
        <f t="shared" si="25"/>
        <v>23.489919999999998</v>
      </c>
      <c r="I150" s="18">
        <f t="shared" si="26"/>
        <v>455.22891999999996</v>
      </c>
    </row>
    <row r="151" spans="2:15" x14ac:dyDescent="0.25">
      <c r="B151" s="62"/>
      <c r="C151" s="18">
        <v>7.26</v>
      </c>
      <c r="D151" s="18">
        <f t="shared" si="24"/>
        <v>586.97099999999989</v>
      </c>
      <c r="F151" s="18">
        <v>586.95000000000005</v>
      </c>
      <c r="G151" s="18">
        <f t="shared" si="25"/>
        <v>31.93008</v>
      </c>
      <c r="I151" s="18">
        <f t="shared" si="26"/>
        <v>618.90107999999987</v>
      </c>
    </row>
    <row r="152" spans="2:15" x14ac:dyDescent="0.25">
      <c r="B152" s="64"/>
      <c r="E152" s="24">
        <f>SUM(D137:D151)</f>
        <v>7222.3304999999991</v>
      </c>
      <c r="H152" s="24">
        <f>SUM(G137:G151)</f>
        <v>392.91923199999997</v>
      </c>
      <c r="J152" s="24">
        <f>SUM(I137:I151)</f>
        <v>7615.2497319999975</v>
      </c>
    </row>
    <row r="153" spans="2:15" ht="15" customHeight="1" x14ac:dyDescent="0.25">
      <c r="B153" s="87" t="s">
        <v>80</v>
      </c>
      <c r="C153" s="18">
        <v>2.0699999999999998</v>
      </c>
      <c r="D153" s="18">
        <f t="shared" ref="D153:D157" si="27">$E$58*C153</f>
        <v>167.35949999999997</v>
      </c>
      <c r="F153" s="18">
        <v>167.28</v>
      </c>
      <c r="G153" s="18">
        <f t="shared" ref="G153:G173" si="28">$I$30*F153</f>
        <v>9.1000319999999988</v>
      </c>
      <c r="I153" s="18">
        <f t="shared" ref="I153:I173" si="29">D153+G153</f>
        <v>176.45953199999997</v>
      </c>
    </row>
    <row r="154" spans="2:15" x14ac:dyDescent="0.25">
      <c r="B154" s="87"/>
      <c r="C154" s="18">
        <v>8.0399999999999991</v>
      </c>
      <c r="D154" s="18">
        <f t="shared" si="27"/>
        <v>650.03399999999988</v>
      </c>
      <c r="F154" s="18">
        <v>650</v>
      </c>
      <c r="G154" s="18">
        <f t="shared" si="28"/>
        <v>35.36</v>
      </c>
      <c r="I154" s="18">
        <f t="shared" si="29"/>
        <v>685.39399999999989</v>
      </c>
    </row>
    <row r="155" spans="2:15" x14ac:dyDescent="0.25">
      <c r="B155" s="87"/>
      <c r="C155" s="18">
        <v>6.05</v>
      </c>
      <c r="D155" s="18">
        <f t="shared" si="27"/>
        <v>489.14249999999993</v>
      </c>
      <c r="F155" s="18">
        <v>489.15</v>
      </c>
      <c r="G155" s="18">
        <f t="shared" si="28"/>
        <v>26.609759999999998</v>
      </c>
      <c r="I155" s="18">
        <f t="shared" si="29"/>
        <v>515.75225999999998</v>
      </c>
    </row>
    <row r="156" spans="2:15" x14ac:dyDescent="0.25">
      <c r="B156" s="87"/>
      <c r="C156" s="18">
        <v>5.94</v>
      </c>
      <c r="D156" s="18">
        <f t="shared" si="27"/>
        <v>480.24900000000002</v>
      </c>
      <c r="F156" s="18">
        <v>480.33</v>
      </c>
      <c r="G156" s="18">
        <f t="shared" si="28"/>
        <v>26.129951999999999</v>
      </c>
      <c r="I156" s="18">
        <f t="shared" si="29"/>
        <v>506.37895200000003</v>
      </c>
    </row>
    <row r="157" spans="2:15" x14ac:dyDescent="0.25">
      <c r="B157" s="87"/>
      <c r="C157" s="18">
        <v>4.87</v>
      </c>
      <c r="D157" s="18">
        <f t="shared" si="27"/>
        <v>393.73949999999996</v>
      </c>
      <c r="F157" s="18">
        <v>393.75</v>
      </c>
      <c r="G157" s="18">
        <f t="shared" si="28"/>
        <v>21.419999999999998</v>
      </c>
      <c r="I157" s="18">
        <f t="shared" si="29"/>
        <v>415.15949999999998</v>
      </c>
    </row>
    <row r="158" spans="2:15" x14ac:dyDescent="0.25">
      <c r="B158" s="87"/>
      <c r="C158" s="18">
        <v>4.6900000000000004</v>
      </c>
      <c r="D158" s="65">
        <f>76.62*C158</f>
        <v>359.34780000000006</v>
      </c>
      <c r="F158" s="18">
        <v>359.38</v>
      </c>
      <c r="G158" s="18">
        <f t="shared" si="28"/>
        <v>19.550272</v>
      </c>
      <c r="I158" s="18">
        <f t="shared" si="29"/>
        <v>378.89807200000007</v>
      </c>
      <c r="K158" s="1" t="s">
        <v>81</v>
      </c>
    </row>
    <row r="159" spans="2:15" x14ac:dyDescent="0.25">
      <c r="B159" s="87"/>
      <c r="C159" s="18">
        <v>6.8</v>
      </c>
      <c r="D159" s="50">
        <f>E58*C159</f>
        <v>549.78</v>
      </c>
      <c r="F159" s="18">
        <v>549.82000000000005</v>
      </c>
      <c r="G159" s="18">
        <f t="shared" si="28"/>
        <v>29.910208000000001</v>
      </c>
      <c r="I159" s="18">
        <f t="shared" si="29"/>
        <v>579.69020799999998</v>
      </c>
    </row>
    <row r="160" spans="2:15" x14ac:dyDescent="0.25">
      <c r="B160" s="87"/>
      <c r="C160" s="18">
        <v>4.93</v>
      </c>
      <c r="D160" s="50">
        <f>E58*C160</f>
        <v>398.59049999999996</v>
      </c>
      <c r="F160" s="18">
        <v>398.53</v>
      </c>
      <c r="G160" s="18">
        <f t="shared" si="28"/>
        <v>21.680031999999997</v>
      </c>
      <c r="I160" s="18">
        <f t="shared" si="29"/>
        <v>420.27053199999995</v>
      </c>
    </row>
    <row r="161" spans="2:15" x14ac:dyDescent="0.25">
      <c r="B161" s="87"/>
      <c r="C161" s="18">
        <v>7.19</v>
      </c>
      <c r="D161" s="50">
        <f>E58*C161</f>
        <v>581.31150000000002</v>
      </c>
      <c r="F161" s="18">
        <v>581.25</v>
      </c>
      <c r="G161" s="18">
        <f t="shared" si="28"/>
        <v>31.619999999999997</v>
      </c>
      <c r="I161" s="18">
        <f t="shared" si="29"/>
        <v>612.93150000000003</v>
      </c>
    </row>
    <row r="162" spans="2:15" x14ac:dyDescent="0.25">
      <c r="B162" s="87"/>
      <c r="C162" s="18">
        <v>6.58</v>
      </c>
      <c r="D162" s="50">
        <f>E58*C162</f>
        <v>531.99299999999994</v>
      </c>
      <c r="F162" s="18">
        <v>531.99</v>
      </c>
      <c r="G162" s="18">
        <f t="shared" si="28"/>
        <v>28.940255999999998</v>
      </c>
      <c r="I162" s="18">
        <f t="shared" si="29"/>
        <v>560.93325599999991</v>
      </c>
    </row>
    <row r="163" spans="2:15" x14ac:dyDescent="0.25">
      <c r="B163" s="87"/>
      <c r="C163" s="18">
        <v>6.12</v>
      </c>
      <c r="D163" s="50">
        <f>E58*C163</f>
        <v>494.80199999999996</v>
      </c>
      <c r="F163" s="18">
        <v>494.85</v>
      </c>
      <c r="G163" s="18">
        <f t="shared" si="28"/>
        <v>26.919840000000001</v>
      </c>
      <c r="I163" s="18">
        <f t="shared" si="29"/>
        <v>521.72183999999993</v>
      </c>
    </row>
    <row r="164" spans="2:15" x14ac:dyDescent="0.25">
      <c r="B164" s="87"/>
      <c r="C164" s="18">
        <v>2.97</v>
      </c>
      <c r="D164" s="50">
        <f>E58*C164</f>
        <v>240.12450000000001</v>
      </c>
      <c r="F164" s="18">
        <v>240.07</v>
      </c>
      <c r="G164" s="18">
        <f t="shared" si="28"/>
        <v>13.059807999999999</v>
      </c>
      <c r="I164" s="18">
        <f t="shared" si="29"/>
        <v>253.18430800000002</v>
      </c>
    </row>
    <row r="165" spans="2:15" x14ac:dyDescent="0.25">
      <c r="B165" s="87"/>
      <c r="C165" s="18">
        <v>8.51</v>
      </c>
      <c r="D165" s="50">
        <f>E58*C165</f>
        <v>688.03349999999989</v>
      </c>
      <c r="F165" s="18">
        <v>688.05</v>
      </c>
      <c r="G165" s="18">
        <f t="shared" si="28"/>
        <v>37.429919999999996</v>
      </c>
      <c r="I165" s="18">
        <f t="shared" si="29"/>
        <v>725.46341999999993</v>
      </c>
    </row>
    <row r="166" spans="2:15" x14ac:dyDescent="0.25">
      <c r="B166" s="87"/>
      <c r="C166" s="18">
        <v>6.76</v>
      </c>
      <c r="D166" s="50">
        <f>E58*C166</f>
        <v>546.54599999999994</v>
      </c>
      <c r="F166" s="18">
        <v>546.51</v>
      </c>
      <c r="G166" s="18">
        <f t="shared" si="28"/>
        <v>29.730143999999999</v>
      </c>
      <c r="I166" s="18">
        <f t="shared" si="29"/>
        <v>576.27614399999993</v>
      </c>
    </row>
    <row r="167" spans="2:15" x14ac:dyDescent="0.25">
      <c r="B167" s="87"/>
      <c r="C167" s="18">
        <v>6.28</v>
      </c>
      <c r="D167" s="50">
        <f>E58*C167</f>
        <v>507.738</v>
      </c>
      <c r="F167" s="18">
        <v>507.72</v>
      </c>
      <c r="G167" s="18">
        <f t="shared" si="28"/>
        <v>27.619968</v>
      </c>
      <c r="I167" s="18">
        <f t="shared" si="29"/>
        <v>535.35796800000003</v>
      </c>
    </row>
    <row r="168" spans="2:15" x14ac:dyDescent="0.25">
      <c r="B168" s="87"/>
      <c r="C168" s="18">
        <v>5.22</v>
      </c>
      <c r="D168" s="50">
        <f>E58*C168</f>
        <v>422.03699999999998</v>
      </c>
      <c r="F168" s="18">
        <v>422.06</v>
      </c>
      <c r="G168" s="18">
        <f t="shared" si="28"/>
        <v>22.960063999999999</v>
      </c>
      <c r="I168" s="18">
        <f t="shared" si="29"/>
        <v>444.99706399999997</v>
      </c>
    </row>
    <row r="169" spans="2:15" x14ac:dyDescent="0.25">
      <c r="B169" s="87"/>
      <c r="C169" s="18">
        <v>2.88</v>
      </c>
      <c r="D169" s="50">
        <f>E58*C169</f>
        <v>232.84799999999998</v>
      </c>
      <c r="F169" s="18">
        <v>232.9</v>
      </c>
      <c r="G169" s="18">
        <f t="shared" si="28"/>
        <v>12.66976</v>
      </c>
      <c r="I169" s="18">
        <f t="shared" si="29"/>
        <v>245.51775999999998</v>
      </c>
      <c r="L169" s="18"/>
      <c r="M169" s="24"/>
      <c r="N169" s="24"/>
      <c r="O169" s="24"/>
    </row>
    <row r="170" spans="2:15" x14ac:dyDescent="0.25">
      <c r="B170" s="87"/>
      <c r="C170" s="18">
        <v>0.5</v>
      </c>
      <c r="D170" s="65">
        <v>50</v>
      </c>
      <c r="F170" s="18">
        <v>50</v>
      </c>
      <c r="G170" s="18">
        <f t="shared" si="28"/>
        <v>2.7199999999999998</v>
      </c>
      <c r="I170" s="18">
        <f t="shared" si="29"/>
        <v>52.72</v>
      </c>
      <c r="K170" s="1" t="s">
        <v>82</v>
      </c>
    </row>
    <row r="171" spans="2:15" x14ac:dyDescent="0.25">
      <c r="B171" s="87"/>
      <c r="C171" s="18">
        <v>8.39</v>
      </c>
      <c r="D171" s="50">
        <f>E58*C171</f>
        <v>678.33150000000001</v>
      </c>
      <c r="F171" s="18">
        <v>678.31</v>
      </c>
      <c r="G171" s="18">
        <f t="shared" si="28"/>
        <v>36.900063999999993</v>
      </c>
      <c r="I171" s="18">
        <f t="shared" si="29"/>
        <v>715.23156400000005</v>
      </c>
    </row>
    <row r="172" spans="2:15" x14ac:dyDescent="0.25">
      <c r="B172" s="62"/>
      <c r="C172" s="18">
        <v>5.62</v>
      </c>
      <c r="D172" s="50">
        <f>E58*C172</f>
        <v>454.37699999999995</v>
      </c>
      <c r="F172" s="18">
        <v>454.41</v>
      </c>
      <c r="G172" s="18">
        <f t="shared" si="28"/>
        <v>24.719904</v>
      </c>
      <c r="I172" s="18">
        <f t="shared" si="29"/>
        <v>479.09690399999994</v>
      </c>
    </row>
    <row r="173" spans="2:15" x14ac:dyDescent="0.25">
      <c r="B173" s="62"/>
      <c r="C173" s="18">
        <v>5.0599999999999996</v>
      </c>
      <c r="D173" s="50">
        <f>E58*C173</f>
        <v>409.10099999999994</v>
      </c>
      <c r="F173" s="18">
        <v>409.19</v>
      </c>
      <c r="G173" s="18">
        <f t="shared" si="28"/>
        <v>22.259936</v>
      </c>
      <c r="I173" s="18">
        <f t="shared" si="29"/>
        <v>431.36093599999992</v>
      </c>
    </row>
    <row r="174" spans="2:15" x14ac:dyDescent="0.25">
      <c r="E174" s="24">
        <f>SUM(D153:D173)</f>
        <v>9325.4858000000004</v>
      </c>
      <c r="H174" s="24">
        <f>SUM(G153:G173)</f>
        <v>507.30991999999998</v>
      </c>
      <c r="J174" s="48">
        <f>SUM(I153:I173)</f>
        <v>9832.7957199999983</v>
      </c>
    </row>
    <row r="175" spans="2:15" ht="15" customHeight="1" x14ac:dyDescent="0.25">
      <c r="B175" s="87" t="s">
        <v>83</v>
      </c>
      <c r="C175" s="18">
        <v>5.22</v>
      </c>
      <c r="D175" s="18">
        <f t="shared" ref="D175:D186" si="30">$E$58*C175</f>
        <v>422.03699999999998</v>
      </c>
      <c r="F175" s="18">
        <v>422.06</v>
      </c>
      <c r="G175" s="18">
        <f t="shared" ref="G175:G186" si="31">$I$30*F175</f>
        <v>22.960063999999999</v>
      </c>
      <c r="I175" s="18">
        <f t="shared" ref="I175:I186" si="32">D175+G175</f>
        <v>444.99706399999997</v>
      </c>
    </row>
    <row r="176" spans="2:15" x14ac:dyDescent="0.25">
      <c r="B176" s="87"/>
      <c r="C176" s="18">
        <v>6.49</v>
      </c>
      <c r="D176" s="18">
        <f t="shared" si="30"/>
        <v>524.7165</v>
      </c>
      <c r="F176" s="18">
        <v>524.63</v>
      </c>
      <c r="G176" s="18">
        <f t="shared" si="31"/>
        <v>28.539871999999999</v>
      </c>
      <c r="I176" s="18">
        <f t="shared" si="32"/>
        <v>553.25637199999994</v>
      </c>
    </row>
    <row r="177" spans="2:15" x14ac:dyDescent="0.25">
      <c r="B177" s="87"/>
      <c r="C177" s="18">
        <v>6.5</v>
      </c>
      <c r="D177" s="18">
        <f t="shared" si="30"/>
        <v>525.52499999999998</v>
      </c>
      <c r="F177" s="18">
        <v>525.54999999999995</v>
      </c>
      <c r="G177" s="18">
        <f t="shared" si="31"/>
        <v>28.589919999999996</v>
      </c>
      <c r="I177" s="18">
        <f t="shared" si="32"/>
        <v>554.11491999999998</v>
      </c>
    </row>
    <row r="178" spans="2:15" x14ac:dyDescent="0.25">
      <c r="B178" s="87"/>
      <c r="C178" s="18">
        <v>8.76</v>
      </c>
      <c r="D178" s="18">
        <f t="shared" si="30"/>
        <v>708.24599999999998</v>
      </c>
      <c r="F178" s="18">
        <v>708.27</v>
      </c>
      <c r="G178" s="18">
        <f t="shared" si="31"/>
        <v>38.529888</v>
      </c>
      <c r="I178" s="18">
        <f t="shared" si="32"/>
        <v>746.77588800000001</v>
      </c>
    </row>
    <row r="179" spans="2:15" x14ac:dyDescent="0.25">
      <c r="B179" s="87"/>
      <c r="C179" s="18">
        <v>5.36</v>
      </c>
      <c r="D179" s="18">
        <f t="shared" si="30"/>
        <v>433.35599999999999</v>
      </c>
      <c r="F179" s="18">
        <v>433.27</v>
      </c>
      <c r="G179" s="18">
        <f t="shared" si="31"/>
        <v>23.569887999999999</v>
      </c>
      <c r="I179" s="18">
        <f t="shared" si="32"/>
        <v>456.92588799999999</v>
      </c>
    </row>
    <row r="180" spans="2:15" x14ac:dyDescent="0.25">
      <c r="B180" s="87"/>
      <c r="C180" s="18">
        <v>7.68</v>
      </c>
      <c r="D180" s="18">
        <f t="shared" si="30"/>
        <v>620.92799999999988</v>
      </c>
      <c r="F180" s="18">
        <v>620.96</v>
      </c>
      <c r="G180" s="18">
        <f t="shared" si="31"/>
        <v>33.780223999999997</v>
      </c>
      <c r="I180" s="18">
        <f t="shared" si="32"/>
        <v>654.70822399999986</v>
      </c>
    </row>
    <row r="181" spans="2:15" x14ac:dyDescent="0.25">
      <c r="B181" s="87"/>
      <c r="C181" s="18">
        <v>7.42</v>
      </c>
      <c r="D181" s="18">
        <f t="shared" si="30"/>
        <v>599.90699999999993</v>
      </c>
      <c r="F181" s="18">
        <v>600</v>
      </c>
      <c r="G181" s="18">
        <f t="shared" si="31"/>
        <v>32.64</v>
      </c>
      <c r="I181" s="18">
        <f t="shared" si="32"/>
        <v>632.54699999999991</v>
      </c>
    </row>
    <row r="182" spans="2:15" x14ac:dyDescent="0.25">
      <c r="B182" s="87"/>
      <c r="C182" s="18">
        <v>6.93</v>
      </c>
      <c r="D182" s="18">
        <f t="shared" si="30"/>
        <v>560.29049999999995</v>
      </c>
      <c r="F182" s="18">
        <v>560.29</v>
      </c>
      <c r="G182" s="18">
        <f t="shared" si="31"/>
        <v>30.479775999999998</v>
      </c>
      <c r="I182" s="18">
        <f t="shared" si="32"/>
        <v>590.77027599999997</v>
      </c>
    </row>
    <row r="183" spans="2:15" x14ac:dyDescent="0.25">
      <c r="B183" s="87"/>
      <c r="C183" s="18">
        <v>4.96</v>
      </c>
      <c r="D183" s="18">
        <f t="shared" si="30"/>
        <v>401.01599999999996</v>
      </c>
      <c r="F183" s="18">
        <v>401.1</v>
      </c>
      <c r="G183" s="18">
        <f t="shared" si="31"/>
        <v>21.819839999999999</v>
      </c>
      <c r="I183" s="18">
        <f t="shared" si="32"/>
        <v>422.83583999999996</v>
      </c>
    </row>
    <row r="184" spans="2:15" x14ac:dyDescent="0.25">
      <c r="B184" s="87"/>
      <c r="C184" s="18">
        <v>5.95</v>
      </c>
      <c r="D184" s="18">
        <f t="shared" si="30"/>
        <v>481.0575</v>
      </c>
      <c r="F184" s="18">
        <v>481.07</v>
      </c>
      <c r="G184" s="18">
        <f t="shared" si="31"/>
        <v>26.170207999999999</v>
      </c>
      <c r="I184" s="18">
        <f t="shared" si="32"/>
        <v>507.22770800000001</v>
      </c>
    </row>
    <row r="185" spans="2:15" x14ac:dyDescent="0.25">
      <c r="B185" s="87"/>
      <c r="C185" s="18">
        <v>8.0500000000000007</v>
      </c>
      <c r="D185" s="18">
        <f t="shared" si="30"/>
        <v>650.84249999999997</v>
      </c>
      <c r="F185" s="18">
        <v>650.91999999999996</v>
      </c>
      <c r="G185" s="18">
        <f t="shared" si="31"/>
        <v>35.410047999999996</v>
      </c>
      <c r="I185" s="18">
        <f t="shared" si="32"/>
        <v>686.25254799999993</v>
      </c>
    </row>
    <row r="186" spans="2:15" x14ac:dyDescent="0.25">
      <c r="B186" s="87"/>
      <c r="C186" s="18">
        <v>8.07</v>
      </c>
      <c r="D186" s="18">
        <f t="shared" si="30"/>
        <v>652.45949999999993</v>
      </c>
      <c r="F186" s="18">
        <v>652.39</v>
      </c>
      <c r="G186" s="18">
        <f t="shared" si="31"/>
        <v>35.490015999999997</v>
      </c>
      <c r="I186" s="18">
        <f t="shared" si="32"/>
        <v>687.9495159999999</v>
      </c>
      <c r="L186" s="18"/>
      <c r="M186" s="24"/>
      <c r="N186" s="24"/>
      <c r="O186" s="24"/>
    </row>
    <row r="187" spans="2:15" x14ac:dyDescent="0.25">
      <c r="E187" s="24">
        <f>SUM(D175:D186)</f>
        <v>6580.3814999999995</v>
      </c>
      <c r="H187" s="24">
        <f>SUM(G175:G186)</f>
        <v>357.97974399999998</v>
      </c>
      <c r="J187" s="24">
        <f>SUM(I175:I186)</f>
        <v>6938.3612439999988</v>
      </c>
    </row>
    <row r="188" spans="2:15" ht="15" customHeight="1" x14ac:dyDescent="0.25">
      <c r="B188" s="87" t="s">
        <v>84</v>
      </c>
      <c r="C188" s="18">
        <v>7.42</v>
      </c>
      <c r="D188" s="18">
        <f t="shared" ref="D188:D203" si="33">$E$58*C188</f>
        <v>599.90699999999993</v>
      </c>
      <c r="F188" s="18">
        <v>600</v>
      </c>
      <c r="G188" s="18">
        <f t="shared" ref="G188:G203" si="34">$I$30*F188</f>
        <v>32.64</v>
      </c>
      <c r="I188" s="18">
        <f t="shared" ref="I188:I203" si="35">D188+G188</f>
        <v>632.54699999999991</v>
      </c>
    </row>
    <row r="189" spans="2:15" x14ac:dyDescent="0.25">
      <c r="B189" s="87"/>
      <c r="C189" s="18">
        <v>6.72</v>
      </c>
      <c r="D189" s="18">
        <f t="shared" si="33"/>
        <v>543.3119999999999</v>
      </c>
      <c r="F189" s="18">
        <v>543.38</v>
      </c>
      <c r="G189" s="18">
        <f t="shared" si="34"/>
        <v>29.559871999999999</v>
      </c>
      <c r="I189" s="18">
        <f t="shared" si="35"/>
        <v>572.87187199999994</v>
      </c>
    </row>
    <row r="190" spans="2:15" x14ac:dyDescent="0.25">
      <c r="B190" s="87"/>
      <c r="C190" s="18">
        <v>6.01</v>
      </c>
      <c r="D190" s="18">
        <f t="shared" si="33"/>
        <v>485.90849999999995</v>
      </c>
      <c r="F190" s="18">
        <v>485.85</v>
      </c>
      <c r="G190" s="18">
        <f t="shared" si="34"/>
        <v>26.430240000000001</v>
      </c>
      <c r="I190" s="18">
        <f t="shared" si="35"/>
        <v>512.33873999999992</v>
      </c>
    </row>
    <row r="191" spans="2:15" x14ac:dyDescent="0.25">
      <c r="B191" s="87"/>
      <c r="C191" s="18">
        <v>7.35</v>
      </c>
      <c r="D191" s="18">
        <f t="shared" si="33"/>
        <v>594.24749999999995</v>
      </c>
      <c r="F191" s="18">
        <v>594.29999999999995</v>
      </c>
      <c r="G191" s="18">
        <f t="shared" si="34"/>
        <v>32.329919999999994</v>
      </c>
      <c r="I191" s="18">
        <f t="shared" si="35"/>
        <v>626.57741999999996</v>
      </c>
    </row>
    <row r="192" spans="2:15" x14ac:dyDescent="0.25">
      <c r="B192" s="87"/>
      <c r="C192" s="18">
        <v>4.7699999999999996</v>
      </c>
      <c r="D192" s="18">
        <f t="shared" si="33"/>
        <v>385.65449999999993</v>
      </c>
      <c r="F192" s="18">
        <v>385.66</v>
      </c>
      <c r="G192" s="18">
        <f t="shared" si="34"/>
        <v>20.979904000000001</v>
      </c>
      <c r="I192" s="18">
        <f t="shared" si="35"/>
        <v>406.6344039999999</v>
      </c>
    </row>
    <row r="193" spans="2:10" x14ac:dyDescent="0.25">
      <c r="B193" s="87"/>
      <c r="C193" s="18">
        <v>5.13</v>
      </c>
      <c r="D193" s="18">
        <f t="shared" si="33"/>
        <v>414.76049999999998</v>
      </c>
      <c r="F193" s="18">
        <v>414.71</v>
      </c>
      <c r="G193" s="18">
        <f t="shared" si="34"/>
        <v>22.560223999999998</v>
      </c>
      <c r="I193" s="18">
        <f t="shared" si="35"/>
        <v>437.32072399999998</v>
      </c>
    </row>
    <row r="194" spans="2:10" x14ac:dyDescent="0.25">
      <c r="B194" s="87"/>
      <c r="C194" s="18">
        <v>0.96</v>
      </c>
      <c r="D194" s="18">
        <f t="shared" si="33"/>
        <v>77.615999999999985</v>
      </c>
      <c r="F194" s="18">
        <v>77.569999999999993</v>
      </c>
      <c r="G194" s="18">
        <f t="shared" si="34"/>
        <v>4.2198079999999996</v>
      </c>
      <c r="I194" s="18">
        <f t="shared" si="35"/>
        <v>81.835807999999986</v>
      </c>
    </row>
    <row r="195" spans="2:10" x14ac:dyDescent="0.25">
      <c r="B195" s="87"/>
      <c r="C195" s="18">
        <v>4.38</v>
      </c>
      <c r="D195" s="18">
        <f t="shared" si="33"/>
        <v>354.12299999999999</v>
      </c>
      <c r="F195" s="18">
        <v>354.04</v>
      </c>
      <c r="G195" s="18">
        <f t="shared" si="34"/>
        <v>19.259775999999999</v>
      </c>
      <c r="I195" s="18">
        <f t="shared" si="35"/>
        <v>373.38277599999998</v>
      </c>
    </row>
    <row r="196" spans="2:10" x14ac:dyDescent="0.25">
      <c r="B196" s="87"/>
      <c r="C196" s="18">
        <v>4.96</v>
      </c>
      <c r="D196" s="18">
        <f t="shared" si="33"/>
        <v>401.01599999999996</v>
      </c>
      <c r="F196" s="18">
        <v>401.1</v>
      </c>
      <c r="G196" s="18">
        <f t="shared" si="34"/>
        <v>21.819839999999999</v>
      </c>
      <c r="I196" s="18">
        <f t="shared" si="35"/>
        <v>422.83583999999996</v>
      </c>
    </row>
    <row r="197" spans="2:10" x14ac:dyDescent="0.25">
      <c r="B197" s="87"/>
      <c r="C197" s="18">
        <v>3.89</v>
      </c>
      <c r="D197" s="18">
        <f t="shared" si="33"/>
        <v>314.50649999999996</v>
      </c>
      <c r="F197" s="18">
        <v>314.52</v>
      </c>
      <c r="G197" s="18">
        <f t="shared" si="34"/>
        <v>17.109887999999998</v>
      </c>
      <c r="I197" s="18">
        <f t="shared" si="35"/>
        <v>331.61638799999997</v>
      </c>
    </row>
    <row r="198" spans="2:10" x14ac:dyDescent="0.25">
      <c r="B198" s="87"/>
      <c r="C198" s="18">
        <v>4.5999999999999996</v>
      </c>
      <c r="D198" s="18">
        <f t="shared" si="33"/>
        <v>371.90999999999997</v>
      </c>
      <c r="F198" s="18">
        <v>371.88</v>
      </c>
      <c r="G198" s="18">
        <f t="shared" si="34"/>
        <v>20.230271999999999</v>
      </c>
      <c r="I198" s="18">
        <f t="shared" si="35"/>
        <v>392.14027199999998</v>
      </c>
    </row>
    <row r="199" spans="2:10" x14ac:dyDescent="0.25">
      <c r="B199" s="87"/>
      <c r="C199" s="18">
        <v>4.0999999999999996</v>
      </c>
      <c r="D199" s="18">
        <f t="shared" si="33"/>
        <v>331.48499999999996</v>
      </c>
      <c r="F199" s="18">
        <v>331.43</v>
      </c>
      <c r="G199" s="18">
        <f t="shared" si="34"/>
        <v>18.029792</v>
      </c>
      <c r="I199" s="18">
        <f t="shared" si="35"/>
        <v>349.51479199999994</v>
      </c>
    </row>
    <row r="200" spans="2:10" x14ac:dyDescent="0.25">
      <c r="B200" s="62"/>
      <c r="C200" s="18">
        <v>3.37</v>
      </c>
      <c r="D200" s="18">
        <f t="shared" si="33"/>
        <v>272.46449999999999</v>
      </c>
      <c r="F200" s="18">
        <v>272.43</v>
      </c>
      <c r="G200" s="18">
        <f t="shared" si="34"/>
        <v>14.820191999999999</v>
      </c>
      <c r="I200" s="18">
        <f t="shared" si="35"/>
        <v>287.28469200000001</v>
      </c>
    </row>
    <row r="201" spans="2:10" x14ac:dyDescent="0.25">
      <c r="B201" s="62"/>
      <c r="C201" s="18">
        <v>3.02</v>
      </c>
      <c r="D201" s="18">
        <f t="shared" si="33"/>
        <v>244.16699999999997</v>
      </c>
      <c r="F201" s="18">
        <v>244.12</v>
      </c>
      <c r="G201" s="18">
        <f t="shared" si="34"/>
        <v>13.280127999999999</v>
      </c>
      <c r="I201" s="18">
        <f t="shared" si="35"/>
        <v>257.44712799999996</v>
      </c>
    </row>
    <row r="202" spans="2:10" x14ac:dyDescent="0.25">
      <c r="B202" s="62"/>
      <c r="C202" s="18">
        <v>3.21</v>
      </c>
      <c r="D202" s="18">
        <f t="shared" si="33"/>
        <v>259.52849999999995</v>
      </c>
      <c r="F202" s="18">
        <v>259.56</v>
      </c>
      <c r="G202" s="18">
        <f t="shared" si="34"/>
        <v>14.120063999999999</v>
      </c>
      <c r="I202" s="18">
        <f t="shared" si="35"/>
        <v>273.64856399999996</v>
      </c>
    </row>
    <row r="203" spans="2:10" x14ac:dyDescent="0.25">
      <c r="B203" s="62"/>
      <c r="C203" s="18">
        <v>2.42</v>
      </c>
      <c r="D203" s="18">
        <f t="shared" si="33"/>
        <v>195.65699999999998</v>
      </c>
      <c r="F203" s="18">
        <v>195.59</v>
      </c>
      <c r="G203" s="18">
        <f t="shared" si="34"/>
        <v>10.640096</v>
      </c>
      <c r="I203" s="18">
        <f t="shared" si="35"/>
        <v>206.29709599999998</v>
      </c>
    </row>
    <row r="204" spans="2:10" ht="13.9" customHeight="1" x14ac:dyDescent="0.25">
      <c r="B204" s="64"/>
      <c r="E204" s="24">
        <f>SUM(D188:D203)</f>
        <v>5846.2635</v>
      </c>
      <c r="H204" s="24">
        <f>SUM(G188:G203)</f>
        <v>318.03001600000005</v>
      </c>
      <c r="J204" s="48">
        <f>SUM(I188:I203)</f>
        <v>6164.2935159999997</v>
      </c>
    </row>
    <row r="205" spans="2:10" x14ac:dyDescent="0.25">
      <c r="B205" s="64"/>
    </row>
  </sheetData>
  <mergeCells count="23">
    <mergeCell ref="K122:L122"/>
    <mergeCell ref="B106:B121"/>
    <mergeCell ref="B123:B135"/>
    <mergeCell ref="B137:B149"/>
    <mergeCell ref="B153:B171"/>
    <mergeCell ref="F30:G30"/>
    <mergeCell ref="B175:B186"/>
    <mergeCell ref="B188:B199"/>
    <mergeCell ref="B31:B38"/>
    <mergeCell ref="B44:B54"/>
    <mergeCell ref="C58:D58"/>
    <mergeCell ref="B59:B72"/>
    <mergeCell ref="B77:B90"/>
    <mergeCell ref="B92:B104"/>
    <mergeCell ref="B12:B26"/>
    <mergeCell ref="B1:N1"/>
    <mergeCell ref="B2:N2"/>
    <mergeCell ref="B3:N3"/>
    <mergeCell ref="B4:N4"/>
    <mergeCell ref="B6:J6"/>
    <mergeCell ref="L7:N7"/>
    <mergeCell ref="C9:D9"/>
    <mergeCell ref="F9:G9"/>
  </mergeCells>
  <pageMargins left="0.7" right="0.7" top="0.75" bottom="0.75" header="0.3" footer="0.3"/>
  <pageSetup scale="62" fitToHeight="0" orientation="portrait" horizontalDpi="0" verticalDpi="0" r:id="rId1"/>
  <headerFooter scaleWithDoc="0"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18D614E0D035468AD842807F2FD874" ma:contentTypeVersion="19" ma:contentTypeDescription="" ma:contentTypeScope="" ma:versionID="683372a35c13b51731e3dde501b825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2025-02-14T08:00:00+00:00</OpenedDate>
    <SignificantOrder xmlns="dc463f71-b30c-4ab2-9473-d307f9d35888">false</SignificantOrder>
    <Date1 xmlns="dc463f71-b30c-4ab2-9473-d307f9d35888">2025-02-14T08:00:00+00:00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250090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55E69B-7D68-4CE7-AC80-8DF316220D2F}"/>
</file>

<file path=customXml/itemProps2.xml><?xml version="1.0" encoding="utf-8"?>
<ds:datastoreItem xmlns:ds="http://schemas.openxmlformats.org/officeDocument/2006/customXml" ds:itemID="{D030C279-2719-46C6-9114-3FD14673B217}"/>
</file>

<file path=customXml/itemProps3.xml><?xml version="1.0" encoding="utf-8"?>
<ds:datastoreItem xmlns:ds="http://schemas.openxmlformats.org/officeDocument/2006/customXml" ds:itemID="{C80B1CD3-25E5-403A-9AD1-B7C11B9114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5482F0-0E0D-41FC-BA3E-54C14022EBD0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SDI 2024 YW DF Inc</vt:lpstr>
      <vt:lpstr>2024 - Calcs</vt:lpstr>
      <vt:lpstr>2024 - Data</vt:lpstr>
      <vt:lpstr>2024 CG Inv Detail</vt:lpstr>
      <vt:lpstr>'2024 CG Inv Detail'!Print_Area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ann@kalahikiconsulting.com</dc:creator>
  <cp:keywords/>
  <dc:description/>
  <cp:lastModifiedBy>Ann LaRue</cp:lastModifiedBy>
  <cp:revision/>
  <cp:lastPrinted>2025-02-14T17:45:24Z</cp:lastPrinted>
  <dcterms:created xsi:type="dcterms:W3CDTF">2021-03-25T14:41:18Z</dcterms:created>
  <dcterms:modified xsi:type="dcterms:W3CDTF">2025-02-14T17:46:58Z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0x0101006E56B4D1795A2E4DB2F0B01679ED314A002E18D614E0D035468AD842807F2FD874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