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G:\Allocation and 3 factor formula\Statement of Operations\2024\Q3\"/>
    </mc:Choice>
  </mc:AlternateContent>
  <xr:revisionPtr revIDLastSave="0" documentId="13_ncr:1_{AD8DBE25-F0E7-4368-9335-B6FE1362EA36}" xr6:coauthVersionLast="47" xr6:coauthVersionMax="47" xr10:uidLastSave="{00000000-0000-0000-0000-000000000000}"/>
  <bookViews>
    <workbookView xWindow="28680" yWindow="-120" windowWidth="29040" windowHeight="15840" tabRatio="760" firstSheet="1" activeTab="1" xr2:uid="{00000000-000D-0000-FFFF-FFFF00000000}"/>
  </bookViews>
  <sheets>
    <sheet name="Report Controls" sheetId="128" state="hidden" r:id="rId1"/>
    <sheet name="Qtrly Stats" sheetId="124" r:id="rId2"/>
    <sheet name="WA - Month 1" sheetId="123" r:id="rId3"/>
    <sheet name="WA - Month 2" sheetId="122" r:id="rId4"/>
    <sheet name="WA Month 3" sheetId="121" r:id="rId5"/>
    <sheet name="Copy Allocation Report Here" sheetId="125" r:id="rId6"/>
    <sheet name="Copy Other Data Here" sheetId="127" r:id="rId7"/>
  </sheets>
  <definedNames>
    <definedName name="_xlnm.Print_Area" localSheetId="5">'Copy Allocation Report Here'!$A$1:$H$170</definedName>
    <definedName name="_xlnm.Print_Area" localSheetId="0">'Report Controls'!#REF!</definedName>
    <definedName name="_xlnm.Print_Area" localSheetId="2">'WA - Month 1'!$A$1:$E$58</definedName>
    <definedName name="_xlnm.Print_Area" localSheetId="3">'WA - Month 2'!$A$1:$E$58</definedName>
    <definedName name="_xlnm.Print_Area" localSheetId="4">'WA Month 3'!$A$1:$E$58</definedName>
    <definedName name="_xlnm.Print_Titles" localSheetId="5">'Copy Allocation Report Here'!$1:$6</definedName>
    <definedName name="_xlnm.Print_Titles" localSheetId="0">'Report Controls'!$1:$6</definedName>
    <definedName name="solver_eng" localSheetId="6" hidden="1">1</definedName>
    <definedName name="solver_neg" localSheetId="6" hidden="1">1</definedName>
    <definedName name="solver_num" localSheetId="6" hidden="1">0</definedName>
    <definedName name="solver_opt" localSheetId="6" hidden="1">'Copy Other Data Here'!$D$19</definedName>
    <definedName name="solver_typ" localSheetId="6" hidden="1">1</definedName>
    <definedName name="solver_val" localSheetId="6" hidden="1">0</definedName>
    <definedName name="solver_ver" localSheetId="6" hidden="1">3</definedName>
    <definedName name="StatementDate" localSheetId="0">'Report Controls'!#REF!</definedName>
    <definedName name="StatementDate">'Copy Allocation Report Here'!$B$3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21" l="1"/>
  <c r="E26" i="121"/>
  <c r="D26" i="121"/>
  <c r="E29" i="122"/>
  <c r="E28" i="122"/>
  <c r="E26" i="122"/>
  <c r="D26" i="122"/>
  <c r="E16" i="122"/>
  <c r="E13" i="122"/>
  <c r="D16" i="122"/>
  <c r="D13" i="122"/>
  <c r="D48" i="121"/>
  <c r="E48" i="122"/>
  <c r="E40" i="122"/>
  <c r="E40" i="123"/>
  <c r="D48" i="123"/>
  <c r="D45" i="123"/>
  <c r="E13" i="123" l="1"/>
  <c r="D13" i="123"/>
  <c r="D28" i="123"/>
  <c r="E28" i="123"/>
  <c r="E26" i="123"/>
  <c r="D26" i="123"/>
  <c r="H169" i="125" l="1"/>
  <c r="G169" i="125"/>
  <c r="F169" i="125"/>
  <c r="E169" i="125"/>
  <c r="D169" i="125"/>
  <c r="C169" i="125"/>
  <c r="C62" i="125" l="1"/>
  <c r="D62" i="125"/>
  <c r="E62" i="125"/>
  <c r="F62" i="125"/>
  <c r="G62" i="125"/>
  <c r="H62" i="125"/>
  <c r="E44" i="121" l="1"/>
  <c r="D44" i="121"/>
  <c r="E44" i="122"/>
  <c r="D44" i="123" l="1"/>
  <c r="C116" i="125"/>
  <c r="D116" i="125"/>
  <c r="E116" i="125"/>
  <c r="F116" i="125"/>
  <c r="G116" i="125"/>
  <c r="H116" i="125"/>
  <c r="C32" i="125"/>
  <c r="D32" i="125"/>
  <c r="E32" i="125"/>
  <c r="F32" i="125"/>
  <c r="G32" i="125"/>
  <c r="H32" i="125"/>
  <c r="H21" i="125"/>
  <c r="D21" i="125"/>
  <c r="E21" i="125"/>
  <c r="F21" i="125"/>
  <c r="G21" i="125"/>
  <c r="C21" i="125"/>
  <c r="D70" i="125"/>
  <c r="E70" i="125"/>
  <c r="F70" i="125"/>
  <c r="G70" i="125"/>
  <c r="C70" i="125"/>
  <c r="C71" i="125" s="1"/>
  <c r="D19" i="123" s="1"/>
  <c r="H70" i="125"/>
  <c r="A5" i="121"/>
  <c r="A5" i="122"/>
  <c r="A5" i="123"/>
  <c r="E6" i="125"/>
  <c r="D6" i="125"/>
  <c r="C6" i="125"/>
  <c r="G4" i="128"/>
  <c r="H4" i="128" s="1"/>
  <c r="H6" i="125" s="1"/>
  <c r="G3" i="128"/>
  <c r="H3" i="128" s="1"/>
  <c r="G6" i="125" s="1"/>
  <c r="G2" i="128"/>
  <c r="H2" i="128" s="1"/>
  <c r="F6" i="125" s="1"/>
  <c r="G71" i="125" l="1"/>
  <c r="E19" i="122" s="1"/>
  <c r="H71" i="125"/>
  <c r="E19" i="121" s="1"/>
  <c r="F71" i="125"/>
  <c r="E19" i="123" s="1"/>
  <c r="E71" i="125"/>
  <c r="D19" i="121" s="1"/>
  <c r="D71" i="125"/>
  <c r="D19" i="122" s="1"/>
  <c r="E4" i="127" l="1"/>
  <c r="D4" i="127"/>
  <c r="C4" i="127"/>
  <c r="D44" i="122" l="1"/>
  <c r="E11" i="122" l="1"/>
  <c r="D11" i="122"/>
  <c r="E153" i="125"/>
  <c r="D25" i="121" s="1"/>
  <c r="D10" i="125"/>
  <c r="E10" i="125"/>
  <c r="F10" i="125"/>
  <c r="G10" i="125"/>
  <c r="H10" i="125"/>
  <c r="D168" i="125"/>
  <c r="E168" i="125"/>
  <c r="F168" i="125"/>
  <c r="G168" i="125"/>
  <c r="H168" i="125"/>
  <c r="E27" i="121" s="1"/>
  <c r="D153" i="125"/>
  <c r="F153" i="125"/>
  <c r="G153" i="125"/>
  <c r="H153" i="125"/>
  <c r="D139" i="125"/>
  <c r="D141" i="125" s="1"/>
  <c r="E139" i="125"/>
  <c r="E141" i="125" s="1"/>
  <c r="F139" i="125"/>
  <c r="F141" i="125" s="1"/>
  <c r="G139" i="125"/>
  <c r="G141" i="125" s="1"/>
  <c r="H139" i="125"/>
  <c r="H141" i="125" s="1"/>
  <c r="D123" i="125"/>
  <c r="E123" i="125"/>
  <c r="F123" i="125"/>
  <c r="G123" i="125"/>
  <c r="H123" i="125"/>
  <c r="D109" i="125"/>
  <c r="E109" i="125"/>
  <c r="F109" i="125"/>
  <c r="G109" i="125"/>
  <c r="H109" i="125"/>
  <c r="D100" i="125"/>
  <c r="E100" i="125"/>
  <c r="F100" i="125"/>
  <c r="G100" i="125"/>
  <c r="H100" i="125"/>
  <c r="D87" i="125"/>
  <c r="E87" i="125"/>
  <c r="F87" i="125"/>
  <c r="G87" i="125"/>
  <c r="H87" i="125"/>
  <c r="E46" i="125"/>
  <c r="F46" i="125"/>
  <c r="G46" i="125"/>
  <c r="H46" i="125"/>
  <c r="D46" i="125"/>
  <c r="E24" i="121" l="1"/>
  <c r="E24" i="122"/>
  <c r="D24" i="122"/>
  <c r="D24" i="121"/>
  <c r="E24" i="123"/>
  <c r="F143" i="125"/>
  <c r="E22" i="125"/>
  <c r="E49" i="125" s="1"/>
  <c r="D22" i="125"/>
  <c r="D49" i="125" s="1"/>
  <c r="D101" i="125"/>
  <c r="D143" i="125" s="1"/>
  <c r="G101" i="125"/>
  <c r="G143" i="125" s="1"/>
  <c r="E101" i="125"/>
  <c r="E143" i="125" s="1"/>
  <c r="G22" i="125"/>
  <c r="F101" i="125"/>
  <c r="F22" i="125"/>
  <c r="H101" i="125"/>
  <c r="H143" i="125" s="1"/>
  <c r="H22" i="125"/>
  <c r="E170" i="125" l="1"/>
  <c r="D170" i="125"/>
  <c r="F49" i="125"/>
  <c r="F170" i="125" s="1"/>
  <c r="G49" i="125"/>
  <c r="G170" i="125" s="1"/>
  <c r="H49" i="125"/>
  <c r="H170" i="125" s="1"/>
  <c r="C168" i="125"/>
  <c r="C153" i="125"/>
  <c r="C139" i="125"/>
  <c r="C141" i="125" s="1"/>
  <c r="C123" i="125"/>
  <c r="D22" i="123"/>
  <c r="C109" i="125"/>
  <c r="C100" i="125"/>
  <c r="C87" i="125"/>
  <c r="C10" i="125"/>
  <c r="D24" i="123" l="1"/>
  <c r="C22" i="125"/>
  <c r="C49" i="125" s="1"/>
  <c r="C101" i="125"/>
  <c r="C143" i="125" s="1"/>
  <c r="E38" i="122"/>
  <c r="E38" i="121"/>
  <c r="E47" i="121"/>
  <c r="E43" i="121"/>
  <c r="E39" i="121"/>
  <c r="D47" i="121"/>
  <c r="D43" i="121"/>
  <c r="D39" i="121"/>
  <c r="D38" i="121"/>
  <c r="E25" i="121"/>
  <c r="E23" i="121"/>
  <c r="E22" i="121"/>
  <c r="E21" i="121"/>
  <c r="E20" i="121"/>
  <c r="E18" i="121"/>
  <c r="E15" i="121"/>
  <c r="E14" i="121"/>
  <c r="E12" i="121"/>
  <c r="E11" i="121"/>
  <c r="E10" i="121"/>
  <c r="D27" i="121"/>
  <c r="D23" i="121"/>
  <c r="D22" i="121"/>
  <c r="D21" i="121"/>
  <c r="D20" i="121"/>
  <c r="D18" i="121"/>
  <c r="D15" i="121"/>
  <c r="D14" i="121"/>
  <c r="D12" i="121"/>
  <c r="D11" i="121"/>
  <c r="D10" i="121"/>
  <c r="E27" i="122"/>
  <c r="E25" i="122"/>
  <c r="E23" i="122"/>
  <c r="E22" i="122"/>
  <c r="E21" i="122"/>
  <c r="E20" i="122"/>
  <c r="E18" i="122"/>
  <c r="E15" i="122"/>
  <c r="E14" i="122"/>
  <c r="E12" i="122"/>
  <c r="E10" i="122"/>
  <c r="E47" i="122"/>
  <c r="E43" i="122"/>
  <c r="E39" i="122"/>
  <c r="D47" i="122"/>
  <c r="D43" i="122"/>
  <c r="D39" i="122"/>
  <c r="D38" i="122"/>
  <c r="D27" i="122"/>
  <c r="D25" i="122"/>
  <c r="D23" i="122"/>
  <c r="D22" i="122"/>
  <c r="D21" i="122"/>
  <c r="D20" i="122"/>
  <c r="D18" i="122"/>
  <c r="D15" i="122"/>
  <c r="D14" i="122"/>
  <c r="D12" i="122"/>
  <c r="D10" i="122"/>
  <c r="E47" i="123"/>
  <c r="E44" i="123"/>
  <c r="E43" i="123"/>
  <c r="E39" i="123"/>
  <c r="E38" i="123"/>
  <c r="D47" i="123"/>
  <c r="D43" i="123"/>
  <c r="D39" i="123"/>
  <c r="D38" i="123"/>
  <c r="E27" i="123"/>
  <c r="E25" i="123"/>
  <c r="E23" i="123"/>
  <c r="E22" i="123"/>
  <c r="E21" i="123"/>
  <c r="E20" i="123"/>
  <c r="E18" i="123"/>
  <c r="E15" i="123"/>
  <c r="E14" i="123"/>
  <c r="E12" i="123"/>
  <c r="E11" i="123"/>
  <c r="E10" i="123"/>
  <c r="D27" i="123"/>
  <c r="D25" i="123"/>
  <c r="D23" i="123"/>
  <c r="D21" i="123"/>
  <c r="D20" i="123"/>
  <c r="D18" i="123"/>
  <c r="D15" i="123"/>
  <c r="D14" i="123"/>
  <c r="D12" i="123"/>
  <c r="D10" i="123"/>
  <c r="D11" i="123"/>
  <c r="C170" i="125" l="1"/>
  <c r="D40" i="123"/>
  <c r="D31" i="123" s="1"/>
  <c r="D13" i="121"/>
  <c r="E13" i="121"/>
  <c r="E16" i="121" s="1"/>
  <c r="K26" i="127"/>
  <c r="D8" i="127"/>
  <c r="D11" i="127" s="1"/>
  <c r="C8" i="127"/>
  <c r="C11" i="127" s="1"/>
  <c r="B3" i="125" l="1"/>
  <c r="D7" i="124" l="1"/>
  <c r="L19" i="127"/>
  <c r="M19" i="127"/>
  <c r="K19" i="127"/>
  <c r="L4" i="127"/>
  <c r="M4" i="127"/>
  <c r="K4" i="127"/>
  <c r="D40" i="122" l="1"/>
  <c r="D45" i="122" s="1"/>
  <c r="D40" i="121"/>
  <c r="D45" i="121" s="1"/>
  <c r="L26" i="127"/>
  <c r="M26" i="127"/>
  <c r="D48" i="122" l="1"/>
  <c r="D31" i="122" s="1"/>
  <c r="D12" i="124"/>
  <c r="C13" i="127" l="1"/>
  <c r="E21" i="127" l="1"/>
  <c r="E24" i="127" s="1"/>
  <c r="E26" i="127" s="1"/>
  <c r="E8" i="127"/>
  <c r="C21" i="127"/>
  <c r="C24" i="127" s="1"/>
  <c r="C26" i="127" s="1"/>
  <c r="D21" i="127"/>
  <c r="D24" i="127" s="1"/>
  <c r="D26" i="127" s="1"/>
  <c r="D13" i="127"/>
  <c r="E11" i="127" l="1"/>
  <c r="E13" i="127" s="1"/>
  <c r="D27" i="124"/>
  <c r="D26" i="124"/>
  <c r="D25" i="124"/>
  <c r="D24" i="124"/>
  <c r="D23" i="124"/>
  <c r="C27" i="124"/>
  <c r="C26" i="124"/>
  <c r="C25" i="124"/>
  <c r="C24" i="124"/>
  <c r="C23" i="124"/>
  <c r="B27" i="124"/>
  <c r="B26" i="124"/>
  <c r="B25" i="124"/>
  <c r="B24" i="124"/>
  <c r="B23" i="124"/>
  <c r="H13" i="124"/>
  <c r="H12" i="124"/>
  <c r="H11" i="124"/>
  <c r="H10" i="124"/>
  <c r="H9" i="124"/>
  <c r="G13" i="124"/>
  <c r="G12" i="124"/>
  <c r="G11" i="124"/>
  <c r="G10" i="124"/>
  <c r="G9" i="124"/>
  <c r="F13" i="124"/>
  <c r="F12" i="124"/>
  <c r="F11" i="124"/>
  <c r="F10" i="124"/>
  <c r="F9" i="124"/>
  <c r="D13" i="124"/>
  <c r="D11" i="124"/>
  <c r="D10" i="124"/>
  <c r="D9" i="124"/>
  <c r="C13" i="124"/>
  <c r="C12" i="124"/>
  <c r="C11" i="124"/>
  <c r="C10" i="124"/>
  <c r="C9" i="124"/>
  <c r="B13" i="124"/>
  <c r="B12" i="124"/>
  <c r="B11" i="124"/>
  <c r="B10" i="124"/>
  <c r="B9" i="124"/>
  <c r="H7" i="124"/>
  <c r="C28" i="124" l="1"/>
  <c r="D28" i="124"/>
  <c r="B28" i="124"/>
  <c r="H14" i="124"/>
  <c r="F14" i="124"/>
  <c r="B14" i="124"/>
  <c r="D14" i="124"/>
  <c r="C14" i="124"/>
  <c r="D21" i="124"/>
  <c r="G14" i="124"/>
  <c r="D8" i="124" l="1"/>
  <c r="C7" i="124" l="1"/>
  <c r="B7" i="124" s="1"/>
  <c r="E16" i="123"/>
  <c r="E40" i="121"/>
  <c r="E45" i="121" s="1"/>
  <c r="E48" i="121" s="1"/>
  <c r="E31" i="121" s="1"/>
  <c r="E45" i="122"/>
  <c r="E45" i="123"/>
  <c r="E48" i="123" s="1"/>
  <c r="E31" i="123" s="1"/>
  <c r="E31" i="122" l="1"/>
  <c r="D31" i="121"/>
  <c r="G7" i="124"/>
  <c r="C21" i="124"/>
  <c r="E28" i="121"/>
  <c r="D28" i="122"/>
  <c r="D29" i="122" s="1"/>
  <c r="E29" i="123"/>
  <c r="E33" i="123" s="1"/>
  <c r="D16" i="123"/>
  <c r="B21" i="124" l="1"/>
  <c r="F7" i="124"/>
  <c r="E29" i="121"/>
  <c r="E33" i="121" s="1"/>
  <c r="D28" i="121"/>
  <c r="D29" i="121" s="1"/>
  <c r="D33" i="121" s="1"/>
  <c r="E33" i="122"/>
  <c r="D33" i="122"/>
  <c r="D29" i="123"/>
  <c r="D33" i="123" s="1"/>
  <c r="C8" i="124"/>
  <c r="B8" i="124" s="1"/>
  <c r="F8" i="124" l="1"/>
  <c r="G8" i="124"/>
  <c r="H8" i="124"/>
  <c r="C22" i="124" l="1"/>
  <c r="D22" i="124"/>
  <c r="B22" i="124"/>
</calcChain>
</file>

<file path=xl/sharedStrings.xml><?xml version="1.0" encoding="utf-8"?>
<sst xmlns="http://schemas.openxmlformats.org/spreadsheetml/2006/main" count="430" uniqueCount="294">
  <si>
    <t>End Date</t>
  </si>
  <si>
    <t>Beg Date</t>
  </si>
  <si>
    <t>Q1</t>
  </si>
  <si>
    <t xml:space="preserve">Month </t>
  </si>
  <si>
    <t>CASCADE NATURAL GAS CORPORATION</t>
  </si>
  <si>
    <t>Washington Statement of Operations</t>
  </si>
  <si>
    <t>QUARTERLY STATISTICAL INFORMATION</t>
  </si>
  <si>
    <t>THERM SALES</t>
  </si>
  <si>
    <t>Monthly</t>
  </si>
  <si>
    <t>12 Months Ending</t>
  </si>
  <si>
    <t>Residential</t>
  </si>
  <si>
    <t>Commercial</t>
  </si>
  <si>
    <t>Industrial Firm</t>
  </si>
  <si>
    <t>Core Interruptible</t>
  </si>
  <si>
    <t>Noncore</t>
  </si>
  <si>
    <t>TOTAL WASHINGTON</t>
  </si>
  <si>
    <t>AVERAGE CUSTOMERS</t>
  </si>
  <si>
    <t>Cascade Natural Gas Corporation</t>
  </si>
  <si>
    <t>State of Washington</t>
  </si>
  <si>
    <t>Statement of Operations and Rate of Return</t>
  </si>
  <si>
    <t>Month</t>
  </si>
  <si>
    <t>Twelve Months</t>
  </si>
  <si>
    <t>OPERATING REVENUES</t>
  </si>
  <si>
    <t>Natural Gas Sales</t>
  </si>
  <si>
    <t>Transportation Revenue</t>
  </si>
  <si>
    <t>Other Operating Revenue</t>
  </si>
  <si>
    <t>Less:</t>
  </si>
  <si>
    <t>Natural Gas &amp; Production Costs</t>
  </si>
  <si>
    <t>Revenue Taxes</t>
  </si>
  <si>
    <t>OPERATING MARGIN</t>
  </si>
  <si>
    <t>OPERATING EXPENSES</t>
  </si>
  <si>
    <t>Production</t>
  </si>
  <si>
    <t>Distribution</t>
  </si>
  <si>
    <t>Customer Accounts</t>
  </si>
  <si>
    <t>Customer Service &amp; Informational</t>
  </si>
  <si>
    <t>Sales</t>
  </si>
  <si>
    <t>Administrative &amp; General</t>
  </si>
  <si>
    <t>Depreciation &amp; Amortization</t>
  </si>
  <si>
    <t>Property, Payroll &amp; Misc. Taxes</t>
  </si>
  <si>
    <t>Federal Income Taxes</t>
  </si>
  <si>
    <t>Total Operating Expenses</t>
  </si>
  <si>
    <t>NET OPERATING INCOME</t>
  </si>
  <si>
    <t>RATE BASE</t>
  </si>
  <si>
    <t>RATE OF RETURN</t>
  </si>
  <si>
    <t>SCHEDULE OF RATE BASE</t>
  </si>
  <si>
    <t>Utility Plant In Service</t>
  </si>
  <si>
    <t>Accumulated Depreciation</t>
  </si>
  <si>
    <t>Net Utility Plant</t>
  </si>
  <si>
    <t>Other:</t>
  </si>
  <si>
    <t>Customer Advances for Construction</t>
  </si>
  <si>
    <t>Accumulated Deferred Income Taxes</t>
  </si>
  <si>
    <t>Subtotal</t>
  </si>
  <si>
    <t>Working Capital</t>
  </si>
  <si>
    <t>TOTAL RATE BASE</t>
  </si>
  <si>
    <t>All rate base items in the "Twelve Months" column represent average of monthly average balances.</t>
  </si>
  <si>
    <t>Quarter Ending:</t>
  </si>
  <si>
    <t>Month Ended</t>
  </si>
  <si>
    <t>12 MONTH Ended</t>
  </si>
  <si>
    <t>STATE ALLOCATION OF INCOME &amp; EXPENSES</t>
  </si>
  <si>
    <t>GAS SALES</t>
  </si>
  <si>
    <t>480</t>
  </si>
  <si>
    <t>Residential Sales</t>
  </si>
  <si>
    <t>481</t>
  </si>
  <si>
    <t>Commercial - Interruptible Sales</t>
  </si>
  <si>
    <t xml:space="preserve">    TOTAL GAS SALES</t>
  </si>
  <si>
    <t>OTHER OPERATING REVENUE</t>
  </si>
  <si>
    <t xml:space="preserve"> 4880</t>
  </si>
  <si>
    <t>Miscellaneous Service Revenues</t>
  </si>
  <si>
    <t>4890</t>
  </si>
  <si>
    <t>Rev. From Transp. of Gas of Others</t>
  </si>
  <si>
    <t>4930</t>
  </si>
  <si>
    <t>Rent From Gas Property</t>
  </si>
  <si>
    <t>4940</t>
  </si>
  <si>
    <t>Interdepartmental Rents</t>
  </si>
  <si>
    <t>4950</t>
  </si>
  <si>
    <t>Other Gas Revenue</t>
  </si>
  <si>
    <t xml:space="preserve"> 495.1</t>
  </si>
  <si>
    <t>Overrun Penalty Income</t>
  </si>
  <si>
    <t>Provision for Rate Refund</t>
  </si>
  <si>
    <t xml:space="preserve">    TOTAL OTHER OPERATING REVENUE</t>
  </si>
  <si>
    <t xml:space="preserve">      * TOTAL OPERATING REVENUE *</t>
  </si>
  <si>
    <t>NATURAL GAS PURCHASED</t>
  </si>
  <si>
    <t>804</t>
  </si>
  <si>
    <t>Natural Gas City Gate Purchases</t>
  </si>
  <si>
    <t>805</t>
  </si>
  <si>
    <t>Other Gas Purchases</t>
  </si>
  <si>
    <t xml:space="preserve"> 805.1</t>
  </si>
  <si>
    <t>Purchased Gas Cost Adjustments</t>
  </si>
  <si>
    <t xml:space="preserve"> 808.1</t>
  </si>
  <si>
    <t>Gas Withdrawn From Storage</t>
  </si>
  <si>
    <t xml:space="preserve"> 808.2</t>
  </si>
  <si>
    <t>Gas Delivered To Storage</t>
  </si>
  <si>
    <t>812</t>
  </si>
  <si>
    <t>Gas Used For Other Utility Oper.</t>
  </si>
  <si>
    <t xml:space="preserve">    TOTAL NATURAL GAS PURCHASED</t>
  </si>
  <si>
    <t>MANUFACTURED GAS PRODUCTION</t>
  </si>
  <si>
    <t>712</t>
  </si>
  <si>
    <t>Other Power Expenses</t>
  </si>
  <si>
    <t>717</t>
  </si>
  <si>
    <t>Liquefied Petroleum Gas Expenses</t>
  </si>
  <si>
    <t>718</t>
  </si>
  <si>
    <t>Other Process Production Expenses</t>
  </si>
  <si>
    <t>723</t>
  </si>
  <si>
    <t>Fuel for Liq. Petrol. Gas Process</t>
  </si>
  <si>
    <t>724</t>
  </si>
  <si>
    <t>Other Gas Fuels</t>
  </si>
  <si>
    <t>728</t>
  </si>
  <si>
    <t>Liquefied Petroleum Gas</t>
  </si>
  <si>
    <t>733</t>
  </si>
  <si>
    <t>Gas Mixing Expenses</t>
  </si>
  <si>
    <t>735</t>
  </si>
  <si>
    <t>Miscellaneous Production Expenses</t>
  </si>
  <si>
    <t>740</t>
  </si>
  <si>
    <t>Maint. Supervision &amp; Engineering</t>
  </si>
  <si>
    <t>741</t>
  </si>
  <si>
    <t>Maint. of Structures &amp; Improvement</t>
  </si>
  <si>
    <t>742</t>
  </si>
  <si>
    <t>Maint. of Production Equipment</t>
  </si>
  <si>
    <t xml:space="preserve">    TOTAL MANUFACTURED GAS PRODUCTION EXPENSE</t>
  </si>
  <si>
    <t xml:space="preserve"> 408.5</t>
  </si>
  <si>
    <t xml:space="preserve">          * OPERATING MARGIN *</t>
  </si>
  <si>
    <t>PRODUCTION EXPENSES</t>
  </si>
  <si>
    <t>Other Gas Supply Expenses</t>
  </si>
  <si>
    <t>DISTRIBUTION EXPENSES</t>
  </si>
  <si>
    <t xml:space="preserve">   Operation</t>
  </si>
  <si>
    <t>870</t>
  </si>
  <si>
    <t>Oper.,Supervision &amp; Engineering</t>
  </si>
  <si>
    <t>871</t>
  </si>
  <si>
    <t>Distribution Load Dispatching</t>
  </si>
  <si>
    <t>872</t>
  </si>
  <si>
    <t>Compressor Station</t>
  </si>
  <si>
    <t xml:space="preserve"> 874</t>
  </si>
  <si>
    <t>Mains &amp; Services Exp.</t>
  </si>
  <si>
    <t>875</t>
  </si>
  <si>
    <t>Meas. &amp; Reg. Stat. Exp.-Gen.</t>
  </si>
  <si>
    <t>876</t>
  </si>
  <si>
    <t>Meas. &amp; Reg. Stat. Exp.-Ind.</t>
  </si>
  <si>
    <t>Maintenance of Mains</t>
  </si>
  <si>
    <t>878</t>
  </si>
  <si>
    <t>Meter &amp; House Regulator Exp.</t>
  </si>
  <si>
    <t>879</t>
  </si>
  <si>
    <t>Customer Installations Exp.</t>
  </si>
  <si>
    <t>880</t>
  </si>
  <si>
    <t>Other Exp.</t>
  </si>
  <si>
    <t>881</t>
  </si>
  <si>
    <t>Rents</t>
  </si>
  <si>
    <t>882</t>
  </si>
  <si>
    <t>Transportation Exp.</t>
  </si>
  <si>
    <t>Subtotal Operations</t>
  </si>
  <si>
    <t xml:space="preserve">   Maintenance</t>
  </si>
  <si>
    <t>885</t>
  </si>
  <si>
    <t>Supervision &amp; Engineering</t>
  </si>
  <si>
    <t>886</t>
  </si>
  <si>
    <t>Structures &amp; Improvements</t>
  </si>
  <si>
    <t>887</t>
  </si>
  <si>
    <t>Mains</t>
  </si>
  <si>
    <t>8880</t>
  </si>
  <si>
    <t>889</t>
  </si>
  <si>
    <t>Meas. &amp; Reg. Equip.-Gen.</t>
  </si>
  <si>
    <t>890</t>
  </si>
  <si>
    <t>Meas. &amp; Reg. Equip.-Ind.</t>
  </si>
  <si>
    <t>892</t>
  </si>
  <si>
    <t>Services</t>
  </si>
  <si>
    <t>893</t>
  </si>
  <si>
    <t>Meters &amp; House Regulators</t>
  </si>
  <si>
    <t>894</t>
  </si>
  <si>
    <t>Other Equipment</t>
  </si>
  <si>
    <t>Subtotal Maintenance</t>
  </si>
  <si>
    <t xml:space="preserve">    TOTAL DISTRIBUTION EXPENSES</t>
  </si>
  <si>
    <t>CUSTOMER ACCOUNTS EXPENSES</t>
  </si>
  <si>
    <t>901</t>
  </si>
  <si>
    <t>Supervision</t>
  </si>
  <si>
    <t>902</t>
  </si>
  <si>
    <t>Meter Reading Exp.</t>
  </si>
  <si>
    <t>903</t>
  </si>
  <si>
    <t>Cust. Records &amp; Collection Exp.</t>
  </si>
  <si>
    <t>904</t>
  </si>
  <si>
    <t>Uncollectible Accounts</t>
  </si>
  <si>
    <t>905</t>
  </si>
  <si>
    <t>Misc. Exp.</t>
  </si>
  <si>
    <t xml:space="preserve">    TOTAL CUSTOMER ACCOUNTS EXP.</t>
  </si>
  <si>
    <t>CUSTOMER SERVICE AND INFORMATIONAL EXPENSES</t>
  </si>
  <si>
    <t>907</t>
  </si>
  <si>
    <t>908</t>
  </si>
  <si>
    <t>Cust. Assistance Exp.</t>
  </si>
  <si>
    <t>909</t>
  </si>
  <si>
    <t>Info. &amp; Instr. Advertising Exp.</t>
  </si>
  <si>
    <t>910</t>
  </si>
  <si>
    <t>Misc. Cust. Serv. &amp; Info. Exp.</t>
  </si>
  <si>
    <t xml:space="preserve">    TOTAL CUST. SRVC. &amp; INFO. EXPENSES</t>
  </si>
  <si>
    <t>SALES EXPENSES</t>
  </si>
  <si>
    <t>911</t>
  </si>
  <si>
    <t>912</t>
  </si>
  <si>
    <t>Demonstrating &amp; Selling</t>
  </si>
  <si>
    <t>913</t>
  </si>
  <si>
    <t>Advertising</t>
  </si>
  <si>
    <t>916</t>
  </si>
  <si>
    <t>Misc. Sales Exp.</t>
  </si>
  <si>
    <t xml:space="preserve">    TOTAL SALES EXPENSES</t>
  </si>
  <si>
    <t>ADMINISTRATIVE AND GENERAL EXPENSES</t>
  </si>
  <si>
    <t>920</t>
  </si>
  <si>
    <t>Admin. &amp; General Salaries</t>
  </si>
  <si>
    <t>921</t>
  </si>
  <si>
    <t>Office Supplies &amp; Exp.</t>
  </si>
  <si>
    <t>923</t>
  </si>
  <si>
    <t>Outside Services Employed</t>
  </si>
  <si>
    <t>924</t>
  </si>
  <si>
    <t>Property Insurance</t>
  </si>
  <si>
    <t>925</t>
  </si>
  <si>
    <t>Injuries &amp; Damages</t>
  </si>
  <si>
    <t>926</t>
  </si>
  <si>
    <t>Employee Pensions &amp; Benefits</t>
  </si>
  <si>
    <t>928</t>
  </si>
  <si>
    <t>Regulatory Commission Exp.</t>
  </si>
  <si>
    <t xml:space="preserve"> 930.1</t>
  </si>
  <si>
    <t>General Advertising Exp.</t>
  </si>
  <si>
    <t xml:space="preserve"> 930.2</t>
  </si>
  <si>
    <t>Misc. General Exp.</t>
  </si>
  <si>
    <t>931</t>
  </si>
  <si>
    <t>932</t>
  </si>
  <si>
    <t>Maintenance of General Plant</t>
  </si>
  <si>
    <t>922</t>
  </si>
  <si>
    <t>Capitalized Exp.</t>
  </si>
  <si>
    <t xml:space="preserve">    TOTAL ADM. &amp; GEN. EXPENSES</t>
  </si>
  <si>
    <t xml:space="preserve">       TOTAL O&amp;M EXPENSES (Excluding Gas Cost and Production Cost and Revenue Taxes)</t>
  </si>
  <si>
    <t>DEPRECIATION AND AMORTIZATION</t>
  </si>
  <si>
    <t>403</t>
  </si>
  <si>
    <t>Depreciation Expense</t>
  </si>
  <si>
    <t xml:space="preserve">  Propane Air Plant</t>
  </si>
  <si>
    <t xml:space="preserve">  Telemetry</t>
  </si>
  <si>
    <t xml:space="preserve">  Meters &amp; Regulators</t>
  </si>
  <si>
    <t xml:space="preserve">  Central Stores Warehouse</t>
  </si>
  <si>
    <t xml:space="preserve">  General Office</t>
  </si>
  <si>
    <t>407.1</t>
  </si>
  <si>
    <t>Amortization of Property Losses</t>
  </si>
  <si>
    <t xml:space="preserve">    TOTAL DEPRECIATION AND AMORTIZATION</t>
  </si>
  <si>
    <t>407.3</t>
  </si>
  <si>
    <t>Regulatory Debits</t>
  </si>
  <si>
    <t>TAXES OTHER THAN INCOME TAXES</t>
  </si>
  <si>
    <t xml:space="preserve"> 408.1</t>
  </si>
  <si>
    <t>Property, Payroll and Misc. Taxes</t>
  </si>
  <si>
    <t>INCOME TAXES - OPERATING</t>
  </si>
  <si>
    <t xml:space="preserve"> 409.1</t>
  </si>
  <si>
    <t>Federal Inc Taxes, Util Oper Inc</t>
  </si>
  <si>
    <t>State Income Taxes, Util Oper Inc</t>
  </si>
  <si>
    <t xml:space="preserve"> 410.1</t>
  </si>
  <si>
    <t>Provision For Defer'd Fed Inc Tax</t>
  </si>
  <si>
    <t>Provis'n For Defer'd State Inc Tax</t>
  </si>
  <si>
    <t xml:space="preserve"> 411.1</t>
  </si>
  <si>
    <t>Prov For Deferred Inc Tax - Credit</t>
  </si>
  <si>
    <t xml:space="preserve"> 411.4</t>
  </si>
  <si>
    <t>Investment Tax Credit Adjustments</t>
  </si>
  <si>
    <t xml:space="preserve">    TOTAL INCOME TAXES - OPERATING</t>
  </si>
  <si>
    <t xml:space="preserve">      * TOTAL OPERATING EXPENSES *</t>
  </si>
  <si>
    <t xml:space="preserve">          * TOTAL OPERATING INCOME *</t>
  </si>
  <si>
    <t>COPY FROM RATEBASE HERE</t>
  </si>
  <si>
    <t>COPY FROM SALES REPORT HERE</t>
  </si>
  <si>
    <t>STATE OF WASHINGTON - MONTH</t>
  </si>
  <si>
    <t>THERMS</t>
  </si>
  <si>
    <t>UTILITY PLANT IN SERVICE</t>
  </si>
  <si>
    <t>RES</t>
  </si>
  <si>
    <t>ACCUMULATED DEPRECIATION</t>
  </si>
  <si>
    <t>COM</t>
  </si>
  <si>
    <t>NET PLANT IN SERVICE</t>
  </si>
  <si>
    <t>IND</t>
  </si>
  <si>
    <t>CUSTOMER ADVANCES FOR CONST</t>
  </si>
  <si>
    <t>CORE INT</t>
  </si>
  <si>
    <t>DEFERRED INCOME TAX</t>
  </si>
  <si>
    <t>NONCORE</t>
  </si>
  <si>
    <t>SUBTOTAL</t>
  </si>
  <si>
    <t>WORKING CAPITAL</t>
  </si>
  <si>
    <t>12-Month Ending</t>
  </si>
  <si>
    <t>TOTAL MONTHLY RATE BASE</t>
  </si>
  <si>
    <t>STATE OF WASHINGTON - 12 MONTH AVG OF AVGS</t>
  </si>
  <si>
    <t>CUSTOMER COUNTS</t>
  </si>
  <si>
    <t xml:space="preserve"> </t>
  </si>
  <si>
    <t>TOTAL WA 12 MONTH RATE BASE</t>
  </si>
  <si>
    <t>Total</t>
  </si>
  <si>
    <t>Transmission</t>
  </si>
  <si>
    <t>411.8</t>
  </si>
  <si>
    <t>WA CCA Consign Credits</t>
  </si>
  <si>
    <t>TRANSMISSION EXPENSES</t>
  </si>
  <si>
    <t>Oper. Supervision &amp; Engineering</t>
  </si>
  <si>
    <t>System Control and Load Dispatching</t>
  </si>
  <si>
    <t>Communication System Expenses</t>
  </si>
  <si>
    <t>Compressor Station Labor and Expenses</t>
  </si>
  <si>
    <t>Mains Expenses</t>
  </si>
  <si>
    <t>Measuring and Regulating Station Expenses</t>
  </si>
  <si>
    <t>Trans Mains - Pipeline Integrity</t>
  </si>
  <si>
    <t>Maintenance of Compressor Station Equipment</t>
  </si>
  <si>
    <t>Maintenance of Measuring and Regulating Station Equipment</t>
  </si>
  <si>
    <t>Maintenance of Communication Equipment</t>
  </si>
  <si>
    <t xml:space="preserve">    TOTAL TRANSMISSION EXPENSES</t>
  </si>
  <si>
    <t>Emissions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</si>
</sst>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_);\(#,##0.0\)"/>
    <numFmt numFmtId="166" formatCode="#,##0.00;[Red]\(#,##0.00\)"/>
    <numFmt numFmtId="167" formatCode="General_)"/>
    <numFmt numFmtId="168" formatCode="mmmm"/>
    <numFmt numFmtId="169" formatCode="[$-409]mmmm\-yy;@"/>
    <numFmt numFmtId="170" formatCode="#,##0.0000_);\(#,##0.0000\)"/>
    <numFmt numFmtId="171" formatCode="0_);\(0\)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20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6"/>
      <color indexed="13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48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indexed="10"/>
      <name val="Calibri"/>
      <family val="2"/>
      <scheme val="minor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 Narrow"/>
      <family val="2"/>
    </font>
    <font>
      <sz val="20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82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39" fontId="9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1" fillId="0" borderId="0" applyFont="0" applyFill="0" applyBorder="0" applyAlignment="0" applyProtection="0"/>
    <xf numFmtId="39" fontId="9" fillId="0" borderId="0"/>
    <xf numFmtId="165" fontId="9" fillId="0" borderId="0"/>
    <xf numFmtId="39" fontId="9" fillId="0" borderId="0"/>
    <xf numFmtId="39" fontId="9" fillId="0" borderId="0"/>
    <xf numFmtId="165" fontId="9" fillId="0" borderId="0"/>
    <xf numFmtId="0" fontId="11" fillId="0" borderId="0"/>
    <xf numFmtId="9" fontId="7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top"/>
    </xf>
    <xf numFmtId="41" fontId="10" fillId="0" borderId="0">
      <alignment vertical="top"/>
    </xf>
    <xf numFmtId="0" fontId="10" fillId="0" borderId="0">
      <alignment vertical="top"/>
    </xf>
    <xf numFmtId="0" fontId="10" fillId="0" borderId="0" applyNumberFormat="0" applyFill="0" applyBorder="0" applyAlignment="0" applyProtection="0">
      <alignment vertical="top"/>
    </xf>
    <xf numFmtId="41" fontId="10" fillId="0" borderId="0">
      <alignment vertical="top"/>
    </xf>
    <xf numFmtId="0" fontId="10" fillId="0" borderId="0">
      <alignment vertical="top"/>
    </xf>
    <xf numFmtId="9" fontId="11" fillId="0" borderId="0" applyFont="0" applyFill="0" applyBorder="0" applyAlignment="0" applyProtection="0"/>
    <xf numFmtId="0" fontId="10" fillId="0" borderId="0">
      <alignment vertical="top"/>
    </xf>
    <xf numFmtId="0" fontId="10" fillId="0" borderId="0" applyNumberFormat="0" applyFill="0" applyBorder="0" applyAlignment="0" applyProtection="0">
      <alignment vertical="top"/>
    </xf>
    <xf numFmtId="41" fontId="10" fillId="0" borderId="0">
      <alignment vertical="top"/>
    </xf>
    <xf numFmtId="0" fontId="7" fillId="0" borderId="0"/>
    <xf numFmtId="49" fontId="7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0" fillId="0" borderId="0">
      <alignment vertical="top"/>
    </xf>
    <xf numFmtId="39" fontId="9" fillId="0" borderId="0"/>
    <xf numFmtId="39" fontId="9" fillId="0" borderId="0"/>
    <xf numFmtId="39" fontId="9" fillId="0" borderId="0"/>
    <xf numFmtId="165" fontId="9" fillId="0" borderId="0"/>
    <xf numFmtId="39" fontId="9" fillId="0" borderId="0"/>
    <xf numFmtId="39" fontId="9" fillId="0" borderId="0"/>
    <xf numFmtId="165" fontId="9" fillId="0" borderId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166" fontId="10" fillId="2" borderId="0">
      <alignment horizontal="right"/>
    </xf>
    <xf numFmtId="0" fontId="16" fillId="3" borderId="0">
      <alignment horizontal="center"/>
    </xf>
    <xf numFmtId="0" fontId="17" fillId="4" borderId="0"/>
    <xf numFmtId="0" fontId="18" fillId="2" borderId="0" applyBorder="0">
      <alignment horizontal="centerContinuous"/>
    </xf>
    <xf numFmtId="0" fontId="19" fillId="4" borderId="0" applyBorder="0">
      <alignment horizontal="centerContinuous"/>
    </xf>
    <xf numFmtId="39" fontId="9" fillId="0" borderId="0"/>
    <xf numFmtId="0" fontId="10" fillId="0" borderId="0">
      <alignment vertical="top"/>
    </xf>
    <xf numFmtId="39" fontId="9" fillId="0" borderId="0"/>
    <xf numFmtId="39" fontId="9" fillId="0" borderId="0"/>
    <xf numFmtId="39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top"/>
    </xf>
    <xf numFmtId="41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0" fillId="0" borderId="0">
      <alignment vertical="top"/>
    </xf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10" fillId="0" borderId="0">
      <alignment vertical="top"/>
    </xf>
    <xf numFmtId="43" fontId="8" fillId="0" borderId="0" applyFont="0" applyFill="0" applyBorder="0" applyAlignment="0" applyProtection="0"/>
    <xf numFmtId="0" fontId="8" fillId="0" borderId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20" fillId="0" borderId="0"/>
    <xf numFmtId="0" fontId="7" fillId="0" borderId="0"/>
    <xf numFmtId="43" fontId="7" fillId="0" borderId="0" applyFont="0" applyFill="0" applyBorder="0" applyAlignment="0" applyProtection="0"/>
    <xf numFmtId="0" fontId="8" fillId="0" borderId="0"/>
    <xf numFmtId="9" fontId="7" fillId="0" borderId="0" applyFont="0" applyFill="0" applyBorder="0" applyAlignment="0" applyProtection="0"/>
    <xf numFmtId="167" fontId="2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39" fontId="9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0" fillId="0" borderId="0">
      <alignment vertical="top"/>
    </xf>
    <xf numFmtId="0" fontId="10" fillId="0" borderId="0">
      <alignment vertical="top"/>
    </xf>
    <xf numFmtId="39" fontId="20" fillId="0" borderId="0"/>
    <xf numFmtId="49" fontId="21" fillId="0" borderId="0"/>
    <xf numFmtId="49" fontId="21" fillId="0" borderId="0"/>
    <xf numFmtId="49" fontId="21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73">
    <xf numFmtId="0" fontId="0" fillId="0" borderId="0" xfId="0"/>
    <xf numFmtId="0" fontId="23" fillId="0" borderId="0" xfId="0" applyFont="1"/>
    <xf numFmtId="0" fontId="22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0" fontId="22" fillId="0" borderId="0" xfId="0" applyFont="1" applyAlignment="1">
      <alignment horizontal="centerContinuous"/>
    </xf>
    <xf numFmtId="0" fontId="23" fillId="0" borderId="0" xfId="0" applyFont="1" applyAlignment="1">
      <alignment horizontal="left"/>
    </xf>
    <xf numFmtId="0" fontId="22" fillId="0" borderId="2" xfId="0" applyFont="1" applyBorder="1" applyAlignment="1">
      <alignment horizontal="centerContinuous"/>
    </xf>
    <xf numFmtId="0" fontId="22" fillId="0" borderId="3" xfId="0" applyFont="1" applyBorder="1" applyAlignment="1">
      <alignment horizontal="centerContinuous"/>
    </xf>
    <xf numFmtId="0" fontId="22" fillId="0" borderId="1" xfId="0" applyFont="1" applyBorder="1" applyAlignment="1">
      <alignment horizontal="centerContinuous"/>
    </xf>
    <xf numFmtId="0" fontId="23" fillId="0" borderId="0" xfId="0" applyFont="1" applyAlignment="1">
      <alignment horizontal="center"/>
    </xf>
    <xf numFmtId="37" fontId="23" fillId="0" borderId="0" xfId="0" applyNumberFormat="1" applyFont="1"/>
    <xf numFmtId="164" fontId="23" fillId="0" borderId="21" xfId="1" applyNumberFormat="1" applyFont="1" applyFill="1" applyBorder="1" applyProtection="1"/>
    <xf numFmtId="37" fontId="23" fillId="0" borderId="0" xfId="0" applyNumberFormat="1" applyFont="1" applyAlignment="1">
      <alignment horizontal="right"/>
    </xf>
    <xf numFmtId="164" fontId="23" fillId="0" borderId="0" xfId="0" applyNumberFormat="1" applyFont="1"/>
    <xf numFmtId="0" fontId="23" fillId="0" borderId="0" xfId="0" applyFont="1" applyAlignment="1">
      <alignment horizontal="centerContinuous"/>
    </xf>
    <xf numFmtId="164" fontId="23" fillId="0" borderId="0" xfId="1" applyNumberFormat="1" applyFont="1" applyFill="1" applyAlignment="1">
      <alignment horizontal="centerContinuous"/>
    </xf>
    <xf numFmtId="0" fontId="23" fillId="0" borderId="0" xfId="0" applyFont="1" applyProtection="1">
      <protection locked="0"/>
    </xf>
    <xf numFmtId="164" fontId="23" fillId="0" borderId="0" xfId="1" applyNumberFormat="1" applyFont="1" applyFill="1"/>
    <xf numFmtId="0" fontId="23" fillId="0" borderId="4" xfId="0" applyFont="1" applyBorder="1" applyAlignment="1">
      <alignment wrapText="1"/>
    </xf>
    <xf numFmtId="0" fontId="23" fillId="0" borderId="5" xfId="0" applyFont="1" applyBorder="1" applyAlignment="1">
      <alignment wrapText="1"/>
    </xf>
    <xf numFmtId="164" fontId="23" fillId="0" borderId="6" xfId="1" applyNumberFormat="1" applyFont="1" applyFill="1" applyBorder="1" applyAlignment="1">
      <alignment horizontal="center" wrapText="1"/>
    </xf>
    <xf numFmtId="164" fontId="23" fillId="0" borderId="7" xfId="1" applyNumberFormat="1" applyFont="1" applyFill="1" applyBorder="1" applyAlignment="1">
      <alignment horizontal="center" wrapText="1"/>
    </xf>
    <xf numFmtId="0" fontId="23" fillId="0" borderId="8" xfId="0" applyFont="1" applyBorder="1"/>
    <xf numFmtId="164" fontId="23" fillId="0" borderId="9" xfId="1" applyNumberFormat="1" applyFont="1" applyFill="1" applyBorder="1"/>
    <xf numFmtId="164" fontId="23" fillId="0" borderId="0" xfId="1" applyNumberFormat="1" applyFont="1" applyFill="1" applyBorder="1" applyProtection="1">
      <protection locked="0"/>
    </xf>
    <xf numFmtId="164" fontId="23" fillId="0" borderId="9" xfId="1" applyNumberFormat="1" applyFont="1" applyFill="1" applyBorder="1" applyProtection="1">
      <protection locked="0"/>
    </xf>
    <xf numFmtId="164" fontId="23" fillId="0" borderId="10" xfId="1" applyNumberFormat="1" applyFont="1" applyFill="1" applyBorder="1" applyProtection="1">
      <protection locked="0"/>
    </xf>
    <xf numFmtId="164" fontId="23" fillId="0" borderId="11" xfId="1" applyNumberFormat="1" applyFont="1" applyFill="1" applyBorder="1" applyProtection="1">
      <protection locked="0"/>
    </xf>
    <xf numFmtId="164" fontId="23" fillId="0" borderId="0" xfId="1" applyNumberFormat="1" applyFont="1" applyFill="1" applyBorder="1"/>
    <xf numFmtId="164" fontId="23" fillId="0" borderId="2" xfId="1" applyNumberFormat="1" applyFont="1" applyFill="1" applyBorder="1"/>
    <xf numFmtId="164" fontId="23" fillId="0" borderId="12" xfId="1" applyNumberFormat="1" applyFont="1" applyFill="1" applyBorder="1"/>
    <xf numFmtId="164" fontId="23" fillId="0" borderId="13" xfId="1" applyNumberFormat="1" applyFont="1" applyFill="1" applyBorder="1"/>
    <xf numFmtId="164" fontId="23" fillId="0" borderId="14" xfId="1" applyNumberFormat="1" applyFont="1" applyFill="1" applyBorder="1"/>
    <xf numFmtId="164" fontId="23" fillId="0" borderId="15" xfId="1" applyNumberFormat="1" applyFont="1" applyFill="1" applyBorder="1"/>
    <xf numFmtId="164" fontId="23" fillId="0" borderId="16" xfId="1" applyNumberFormat="1" applyFont="1" applyFill="1" applyBorder="1"/>
    <xf numFmtId="10" fontId="23" fillId="0" borderId="8" xfId="4" applyNumberFormat="1" applyFont="1" applyFill="1" applyBorder="1"/>
    <xf numFmtId="10" fontId="23" fillId="0" borderId="0" xfId="4" applyNumberFormat="1" applyFont="1" applyFill="1" applyBorder="1"/>
    <xf numFmtId="10" fontId="23" fillId="0" borderId="15" xfId="4" applyNumberFormat="1" applyFont="1" applyFill="1" applyBorder="1"/>
    <xf numFmtId="10" fontId="23" fillId="0" borderId="16" xfId="4" applyNumberFormat="1" applyFont="1" applyFill="1" applyBorder="1"/>
    <xf numFmtId="0" fontId="23" fillId="0" borderId="17" xfId="0" applyFont="1" applyBorder="1"/>
    <xf numFmtId="0" fontId="23" fillId="0" borderId="18" xfId="0" applyFont="1" applyBorder="1"/>
    <xf numFmtId="164" fontId="26" fillId="0" borderId="18" xfId="1" applyNumberFormat="1" applyFont="1" applyFill="1" applyBorder="1"/>
    <xf numFmtId="164" fontId="26" fillId="0" borderId="19" xfId="1" applyNumberFormat="1" applyFont="1" applyFill="1" applyBorder="1"/>
    <xf numFmtId="164" fontId="22" fillId="0" borderId="0" xfId="1" applyNumberFormat="1" applyFont="1" applyFill="1"/>
    <xf numFmtId="0" fontId="23" fillId="0" borderId="4" xfId="0" applyFont="1" applyBorder="1"/>
    <xf numFmtId="0" fontId="23" fillId="0" borderId="5" xfId="0" applyFont="1" applyBorder="1"/>
    <xf numFmtId="164" fontId="23" fillId="0" borderId="18" xfId="1" applyNumberFormat="1" applyFont="1" applyFill="1" applyBorder="1"/>
    <xf numFmtId="164" fontId="23" fillId="0" borderId="19" xfId="1" applyNumberFormat="1" applyFont="1" applyFill="1" applyBorder="1"/>
    <xf numFmtId="164" fontId="22" fillId="0" borderId="0" xfId="1" applyNumberFormat="1" applyFont="1" applyFill="1" applyAlignment="1">
      <alignment horizontal="centerContinuous"/>
    </xf>
    <xf numFmtId="0" fontId="22" fillId="0" borderId="0" xfId="0" applyFont="1" applyProtection="1">
      <protection locked="0"/>
    </xf>
    <xf numFmtId="0" fontId="22" fillId="0" borderId="0" xfId="0" applyFont="1"/>
    <xf numFmtId="164" fontId="23" fillId="0" borderId="5" xfId="1" applyNumberFormat="1" applyFont="1" applyFill="1" applyBorder="1" applyProtection="1">
      <protection locked="0"/>
    </xf>
    <xf numFmtId="164" fontId="23" fillId="0" borderId="20" xfId="1" applyNumberFormat="1" applyFont="1" applyFill="1" applyBorder="1" applyProtection="1">
      <protection locked="0"/>
    </xf>
    <xf numFmtId="0" fontId="23" fillId="0" borderId="0" xfId="3" applyFont="1"/>
    <xf numFmtId="37" fontId="23" fillId="0" borderId="0" xfId="3" applyNumberFormat="1" applyFont="1"/>
    <xf numFmtId="164" fontId="23" fillId="0" borderId="0" xfId="1" applyNumberFormat="1" applyFont="1" applyFill="1" applyBorder="1" applyAlignment="1">
      <alignment horizontal="right"/>
    </xf>
    <xf numFmtId="0" fontId="23" fillId="0" borderId="0" xfId="2" applyFont="1" applyAlignment="1">
      <alignment horizontal="right"/>
    </xf>
    <xf numFmtId="10" fontId="23" fillId="0" borderId="0" xfId="4" applyNumberFormat="1" applyFont="1" applyFill="1" applyBorder="1" applyAlignment="1">
      <alignment horizontal="center"/>
    </xf>
    <xf numFmtId="164" fontId="12" fillId="0" borderId="0" xfId="1" applyNumberFormat="1" applyFont="1" applyFill="1" applyBorder="1"/>
    <xf numFmtId="43" fontId="23" fillId="0" borderId="27" xfId="1" applyFont="1" applyFill="1" applyBorder="1"/>
    <xf numFmtId="43" fontId="23" fillId="0" borderId="22" xfId="1" applyFont="1" applyFill="1" applyBorder="1"/>
    <xf numFmtId="43" fontId="23" fillId="0" borderId="26" xfId="1" applyFont="1" applyFill="1" applyBorder="1"/>
    <xf numFmtId="43" fontId="23" fillId="0" borderId="0" xfId="1" applyFont="1" applyFill="1" applyBorder="1"/>
    <xf numFmtId="43" fontId="23" fillId="0" borderId="9" xfId="1" applyFont="1" applyFill="1" applyBorder="1"/>
    <xf numFmtId="164" fontId="12" fillId="0" borderId="0" xfId="1" applyNumberFormat="1" applyFont="1" applyFill="1" applyAlignment="1">
      <alignment horizontal="center" vertical="center"/>
    </xf>
    <xf numFmtId="164" fontId="23" fillId="0" borderId="0" xfId="1" applyNumberFormat="1" applyFont="1" applyFill="1" applyAlignment="1">
      <alignment horizontal="center"/>
    </xf>
    <xf numFmtId="37" fontId="15" fillId="0" borderId="0" xfId="39" applyNumberFormat="1" applyFont="1"/>
    <xf numFmtId="49" fontId="31" fillId="0" borderId="0" xfId="35" applyFont="1"/>
    <xf numFmtId="170" fontId="15" fillId="0" borderId="0" xfId="39" applyNumberFormat="1" applyFont="1"/>
    <xf numFmtId="0" fontId="23" fillId="0" borderId="0" xfId="39" applyFont="1" applyAlignment="1">
      <alignment horizontal="center"/>
    </xf>
    <xf numFmtId="0" fontId="23" fillId="0" borderId="0" xfId="39" applyFont="1" applyAlignment="1">
      <alignment horizontal="left"/>
    </xf>
    <xf numFmtId="37" fontId="23" fillId="0" borderId="0" xfId="39" applyNumberFormat="1" applyFont="1"/>
    <xf numFmtId="0" fontId="23" fillId="0" borderId="0" xfId="39" applyFont="1"/>
    <xf numFmtId="49" fontId="23" fillId="0" borderId="0" xfId="35" applyFont="1"/>
    <xf numFmtId="164" fontId="23" fillId="0" borderId="0" xfId="35" applyNumberFormat="1" applyFont="1"/>
    <xf numFmtId="37" fontId="1" fillId="0" borderId="0" xfId="39" applyNumberFormat="1" applyFont="1"/>
    <xf numFmtId="37" fontId="23" fillId="0" borderId="22" xfId="5" applyNumberFormat="1" applyFont="1" applyBorder="1"/>
    <xf numFmtId="37" fontId="23" fillId="0" borderId="23" xfId="5" applyNumberFormat="1" applyFont="1" applyBorder="1"/>
    <xf numFmtId="37" fontId="24" fillId="0" borderId="0" xfId="3" applyNumberFormat="1" applyFont="1"/>
    <xf numFmtId="37" fontId="23" fillId="0" borderId="24" xfId="0" applyNumberFormat="1" applyFont="1" applyBorder="1"/>
    <xf numFmtId="37" fontId="23" fillId="0" borderId="1" xfId="0" applyNumberFormat="1" applyFont="1" applyBorder="1"/>
    <xf numFmtId="3" fontId="23" fillId="0" borderId="0" xfId="0" applyNumberFormat="1" applyFont="1"/>
    <xf numFmtId="3" fontId="25" fillId="0" borderId="0" xfId="0" applyNumberFormat="1" applyFont="1" applyAlignment="1">
      <alignment horizontal="center"/>
    </xf>
    <xf numFmtId="3" fontId="27" fillId="0" borderId="0" xfId="0" applyNumberFormat="1" applyFont="1"/>
    <xf numFmtId="0" fontId="23" fillId="0" borderId="22" xfId="0" applyFont="1" applyBorder="1"/>
    <xf numFmtId="0" fontId="23" fillId="0" borderId="26" xfId="0" applyFont="1" applyBorder="1"/>
    <xf numFmtId="0" fontId="23" fillId="0" borderId="9" xfId="0" applyFont="1" applyBorder="1"/>
    <xf numFmtId="43" fontId="23" fillId="0" borderId="0" xfId="0" applyNumberFormat="1" applyFont="1"/>
    <xf numFmtId="0" fontId="28" fillId="0" borderId="0" xfId="0" applyFont="1"/>
    <xf numFmtId="0" fontId="14" fillId="0" borderId="0" xfId="0" applyFont="1" applyAlignment="1">
      <alignment horizontal="center"/>
    </xf>
    <xf numFmtId="0" fontId="15" fillId="0" borderId="0" xfId="39" applyFont="1" applyAlignment="1">
      <alignment horizontal="center"/>
    </xf>
    <xf numFmtId="0" fontId="1" fillId="0" borderId="0" xfId="39" applyFont="1"/>
    <xf numFmtId="164" fontId="12" fillId="0" borderId="0" xfId="0" applyNumberFormat="1" applyFont="1"/>
    <xf numFmtId="164" fontId="30" fillId="0" borderId="0" xfId="0" applyNumberFormat="1" applyFont="1"/>
    <xf numFmtId="0" fontId="31" fillId="0" borderId="0" xfId="0" applyFont="1"/>
    <xf numFmtId="37" fontId="0" fillId="0" borderId="0" xfId="0" applyNumberFormat="1"/>
    <xf numFmtId="14" fontId="23" fillId="0" borderId="0" xfId="0" applyNumberFormat="1" applyFont="1" applyAlignment="1" applyProtection="1">
      <alignment horizontal="left"/>
      <protection locked="0"/>
    </xf>
    <xf numFmtId="0" fontId="22" fillId="0" borderId="0" xfId="0" applyFont="1" applyAlignment="1">
      <alignment wrapText="1"/>
    </xf>
    <xf numFmtId="39" fontId="22" fillId="0" borderId="8" xfId="159" applyFont="1" applyBorder="1" applyAlignment="1">
      <alignment horizontal="left"/>
    </xf>
    <xf numFmtId="39" fontId="23" fillId="0" borderId="26" xfId="159" applyFont="1" applyBorder="1"/>
    <xf numFmtId="39" fontId="23" fillId="0" borderId="8" xfId="159" applyFont="1" applyBorder="1" applyAlignment="1">
      <alignment horizontal="center"/>
    </xf>
    <xf numFmtId="39" fontId="23" fillId="0" borderId="26" xfId="159" applyFont="1" applyBorder="1" applyAlignment="1">
      <alignment horizontal="left"/>
    </xf>
    <xf numFmtId="39" fontId="23" fillId="0" borderId="8" xfId="159" applyFont="1" applyBorder="1" applyAlignment="1">
      <alignment horizontal="left"/>
    </xf>
    <xf numFmtId="39" fontId="23" fillId="0" borderId="8" xfId="159" quotePrefix="1" applyFont="1" applyBorder="1" applyAlignment="1">
      <alignment horizontal="center"/>
    </xf>
    <xf numFmtId="171" fontId="23" fillId="0" borderId="8" xfId="159" applyNumberFormat="1" applyFont="1" applyBorder="1" applyAlignment="1">
      <alignment horizontal="center"/>
    </xf>
    <xf numFmtId="39" fontId="23" fillId="0" borderId="8" xfId="159" applyFont="1" applyBorder="1"/>
    <xf numFmtId="39" fontId="22" fillId="0" borderId="26" xfId="159" applyFont="1" applyBorder="1"/>
    <xf numFmtId="49" fontId="23" fillId="0" borderId="8" xfId="159" applyNumberFormat="1" applyFont="1" applyBorder="1" applyAlignment="1">
      <alignment horizontal="center"/>
    </xf>
    <xf numFmtId="39" fontId="22" fillId="0" borderId="26" xfId="159" applyFont="1" applyBorder="1" applyAlignment="1">
      <alignment horizontal="left" indent="2"/>
    </xf>
    <xf numFmtId="39" fontId="22" fillId="0" borderId="8" xfId="159" applyFont="1" applyBorder="1" applyAlignment="1">
      <alignment horizontal="center"/>
    </xf>
    <xf numFmtId="39" fontId="22" fillId="0" borderId="17" xfId="159" applyFont="1" applyBorder="1" applyAlignment="1">
      <alignment horizontal="left"/>
    </xf>
    <xf numFmtId="39" fontId="23" fillId="0" borderId="31" xfId="159" applyFont="1" applyBorder="1"/>
    <xf numFmtId="39" fontId="23" fillId="0" borderId="27" xfId="159" applyFont="1" applyBorder="1"/>
    <xf numFmtId="39" fontId="23" fillId="0" borderId="0" xfId="159" applyFont="1"/>
    <xf numFmtId="37" fontId="23" fillId="0" borderId="8" xfId="159" applyNumberFormat="1" applyFont="1" applyBorder="1" applyAlignment="1">
      <alignment horizontal="center"/>
    </xf>
    <xf numFmtId="168" fontId="23" fillId="0" borderId="21" xfId="0" applyNumberFormat="1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23" fillId="0" borderId="25" xfId="0" applyFont="1" applyBorder="1" applyAlignment="1">
      <alignment horizontal="center"/>
    </xf>
    <xf numFmtId="43" fontId="23" fillId="0" borderId="1" xfId="1" applyFont="1" applyFill="1" applyBorder="1"/>
    <xf numFmtId="43" fontId="23" fillId="0" borderId="34" xfId="1" applyFont="1" applyFill="1" applyBorder="1"/>
    <xf numFmtId="43" fontId="23" fillId="0" borderId="29" xfId="1" applyFont="1" applyFill="1" applyBorder="1"/>
    <xf numFmtId="43" fontId="23" fillId="0" borderId="24" xfId="1" applyFont="1" applyFill="1" applyBorder="1"/>
    <xf numFmtId="43" fontId="23" fillId="0" borderId="28" xfId="1" applyFont="1" applyFill="1" applyBorder="1"/>
    <xf numFmtId="43" fontId="23" fillId="0" borderId="32" xfId="1" applyFont="1" applyFill="1" applyBorder="1"/>
    <xf numFmtId="43" fontId="23" fillId="0" borderId="35" xfId="1" applyFont="1" applyFill="1" applyBorder="1"/>
    <xf numFmtId="43" fontId="23" fillId="0" borderId="30" xfId="1" applyFont="1" applyFill="1" applyBorder="1"/>
    <xf numFmtId="49" fontId="13" fillId="0" borderId="0" xfId="35" applyFont="1"/>
    <xf numFmtId="0" fontId="12" fillId="0" borderId="0" xfId="35" applyNumberFormat="1" applyFont="1"/>
    <xf numFmtId="37" fontId="32" fillId="0" borderId="0" xfId="39" applyNumberFormat="1" applyFont="1" applyAlignment="1">
      <alignment horizontal="center"/>
    </xf>
    <xf numFmtId="49" fontId="22" fillId="0" borderId="0" xfId="35" applyFont="1"/>
    <xf numFmtId="164" fontId="22" fillId="0" borderId="13" xfId="1" applyNumberFormat="1" applyFont="1" applyFill="1" applyBorder="1"/>
    <xf numFmtId="164" fontId="0" fillId="0" borderId="0" xfId="1" applyNumberFormat="1" applyFont="1" applyFill="1"/>
    <xf numFmtId="164" fontId="32" fillId="0" borderId="13" xfId="1" applyNumberFormat="1" applyFont="1" applyFill="1" applyBorder="1"/>
    <xf numFmtId="43" fontId="23" fillId="0" borderId="39" xfId="1" applyFont="1" applyFill="1" applyBorder="1"/>
    <xf numFmtId="43" fontId="23" fillId="0" borderId="41" xfId="1" applyFont="1" applyFill="1" applyBorder="1"/>
    <xf numFmtId="43" fontId="23" fillId="0" borderId="40" xfId="1" applyFont="1" applyFill="1" applyBorder="1"/>
    <xf numFmtId="43" fontId="23" fillId="0" borderId="42" xfId="1" applyFont="1" applyFill="1" applyBorder="1"/>
    <xf numFmtId="169" fontId="22" fillId="0" borderId="33" xfId="159" applyNumberFormat="1" applyFont="1" applyBorder="1" applyAlignment="1">
      <alignment horizontal="center" wrapText="1"/>
    </xf>
    <xf numFmtId="164" fontId="23" fillId="0" borderId="10" xfId="1" applyNumberFormat="1" applyFont="1" applyFill="1" applyBorder="1"/>
    <xf numFmtId="0" fontId="22" fillId="0" borderId="0" xfId="0" applyFont="1" applyAlignment="1">
      <alignment horizontal="center"/>
    </xf>
    <xf numFmtId="0" fontId="23" fillId="0" borderId="27" xfId="0" applyFont="1" applyBorder="1"/>
    <xf numFmtId="43" fontId="23" fillId="0" borderId="26" xfId="0" applyNumberFormat="1" applyFont="1" applyBorder="1"/>
    <xf numFmtId="164" fontId="1" fillId="0" borderId="0" xfId="1" applyNumberFormat="1" applyFont="1" applyFill="1" applyBorder="1"/>
    <xf numFmtId="164" fontId="1" fillId="0" borderId="10" xfId="1" applyNumberFormat="1" applyFont="1" applyFill="1" applyBorder="1"/>
    <xf numFmtId="164" fontId="1" fillId="0" borderId="0" xfId="0" applyNumberFormat="1" applyFont="1"/>
    <xf numFmtId="164" fontId="1" fillId="0" borderId="10" xfId="0" applyNumberFormat="1" applyFont="1" applyBorder="1"/>
    <xf numFmtId="14" fontId="23" fillId="5" borderId="24" xfId="0" applyNumberFormat="1" applyFont="1" applyFill="1" applyBorder="1" applyAlignment="1">
      <alignment horizontal="center"/>
    </xf>
    <xf numFmtId="164" fontId="23" fillId="5" borderId="24" xfId="1" applyNumberFormat="1" applyFont="1" applyFill="1" applyBorder="1" applyAlignment="1">
      <alignment horizontal="center"/>
    </xf>
    <xf numFmtId="14" fontId="23" fillId="6" borderId="24" xfId="0" applyNumberFormat="1" applyFont="1" applyFill="1" applyBorder="1" applyAlignment="1">
      <alignment horizontal="center"/>
    </xf>
    <xf numFmtId="0" fontId="33" fillId="0" borderId="33" xfId="159" applyNumberFormat="1" applyFont="1" applyBorder="1" applyAlignment="1">
      <alignment horizontal="center" wrapText="1"/>
    </xf>
    <xf numFmtId="0" fontId="37" fillId="0" borderId="0" xfId="0" applyFont="1" applyAlignment="1">
      <alignment horizontal="center" vertical="center" wrapText="1"/>
    </xf>
    <xf numFmtId="0" fontId="37" fillId="0" borderId="0" xfId="0" applyFont="1"/>
    <xf numFmtId="0" fontId="37" fillId="0" borderId="0" xfId="0" applyFont="1" applyAlignment="1">
      <alignment wrapText="1"/>
    </xf>
    <xf numFmtId="164" fontId="37" fillId="0" borderId="0" xfId="1" applyNumberFormat="1" applyFont="1"/>
    <xf numFmtId="43" fontId="23" fillId="0" borderId="21" xfId="1" applyFont="1" applyFill="1" applyBorder="1"/>
    <xf numFmtId="43" fontId="23" fillId="0" borderId="43" xfId="1" applyFont="1" applyFill="1" applyBorder="1"/>
    <xf numFmtId="43" fontId="23" fillId="0" borderId="44" xfId="1" applyFont="1" applyFill="1" applyBorder="1"/>
    <xf numFmtId="37" fontId="23" fillId="0" borderId="8" xfId="159" quotePrefix="1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39" fontId="22" fillId="0" borderId="8" xfId="159" applyFont="1" applyBorder="1" applyAlignment="1">
      <alignment horizontal="left" wrapText="1" indent="1"/>
    </xf>
    <xf numFmtId="39" fontId="22" fillId="0" borderId="26" xfId="159" applyFont="1" applyBorder="1" applyAlignment="1">
      <alignment horizontal="left" wrapText="1" indent="1"/>
    </xf>
    <xf numFmtId="0" fontId="22" fillId="0" borderId="38" xfId="0" applyFont="1" applyBorder="1" applyAlignment="1">
      <alignment horizontal="left" vertical="top"/>
    </xf>
    <xf numFmtId="0" fontId="22" fillId="0" borderId="37" xfId="0" applyFont="1" applyBorder="1" applyAlignment="1">
      <alignment horizontal="left" vertical="top"/>
    </xf>
    <xf numFmtId="0" fontId="29" fillId="0" borderId="38" xfId="0" applyFont="1" applyBorder="1" applyAlignment="1">
      <alignment horizontal="center" vertical="top"/>
    </xf>
    <xf numFmtId="0" fontId="29" fillId="0" borderId="36" xfId="0" applyFont="1" applyBorder="1" applyAlignment="1">
      <alignment horizontal="center" vertical="top"/>
    </xf>
    <xf numFmtId="0" fontId="29" fillId="0" borderId="37" xfId="0" applyFont="1" applyBorder="1" applyAlignment="1">
      <alignment horizontal="center" vertical="top"/>
    </xf>
    <xf numFmtId="0" fontId="22" fillId="0" borderId="4" xfId="0" applyFont="1" applyBorder="1" applyAlignment="1">
      <alignment horizontal="left" vertical="center"/>
    </xf>
    <xf numFmtId="0" fontId="22" fillId="0" borderId="5" xfId="0" applyFont="1" applyBorder="1" applyAlignment="1">
      <alignment horizontal="left" vertical="center"/>
    </xf>
    <xf numFmtId="0" fontId="34" fillId="0" borderId="0" xfId="0" applyFont="1" applyAlignment="1">
      <alignment horizontal="center"/>
    </xf>
  </cellXfs>
  <cellStyles count="182">
    <cellStyle name="Comma" xfId="1" builtinId="3"/>
    <cellStyle name="Comma 10" xfId="127" xr:uid="{00000000-0005-0000-0000-000001000000}"/>
    <cellStyle name="Comma 11" xfId="137" xr:uid="{00000000-0005-0000-0000-000002000000}"/>
    <cellStyle name="Comma 12" xfId="147" xr:uid="{00000000-0005-0000-0000-000003000000}"/>
    <cellStyle name="Comma 13" xfId="151" xr:uid="{00000000-0005-0000-0000-000004000000}"/>
    <cellStyle name="Comma 14" xfId="165" xr:uid="{00000000-0005-0000-0000-000005000000}"/>
    <cellStyle name="Comma 15" xfId="179" xr:uid="{00000000-0005-0000-0000-000006000000}"/>
    <cellStyle name="Comma 2" xfId="11" xr:uid="{00000000-0005-0000-0000-000007000000}"/>
    <cellStyle name="Comma 2 2" xfId="118" xr:uid="{00000000-0005-0000-0000-000008000000}"/>
    <cellStyle name="Comma 2 3" xfId="181" xr:uid="{91F38DA9-2A2D-41F7-AE4B-E06424B17AC9}"/>
    <cellStyle name="Comma 3" xfId="12" xr:uid="{00000000-0005-0000-0000-000009000000}"/>
    <cellStyle name="Comma 3 2" xfId="154" xr:uid="{00000000-0005-0000-0000-00000A000000}"/>
    <cellStyle name="Comma 3 2 2" xfId="175" xr:uid="{00000000-0005-0000-0000-00000B000000}"/>
    <cellStyle name="Comma 3 3" xfId="166" xr:uid="{00000000-0005-0000-0000-00000C000000}"/>
    <cellStyle name="Comma 4" xfId="10" xr:uid="{00000000-0005-0000-0000-00000D000000}"/>
    <cellStyle name="Comma 5" xfId="23" xr:uid="{00000000-0005-0000-0000-00000E000000}"/>
    <cellStyle name="Comma 5 2" xfId="105" xr:uid="{00000000-0005-0000-0000-00000F000000}"/>
    <cellStyle name="Comma 5 3" xfId="51" xr:uid="{00000000-0005-0000-0000-000010000000}"/>
    <cellStyle name="Comma 6" xfId="27" xr:uid="{00000000-0005-0000-0000-000011000000}"/>
    <cellStyle name="Comma 6 2" xfId="32" xr:uid="{00000000-0005-0000-0000-000012000000}"/>
    <cellStyle name="Comma 7" xfId="7" xr:uid="{00000000-0005-0000-0000-000013000000}"/>
    <cellStyle name="Comma 7 2" xfId="40" xr:uid="{00000000-0005-0000-0000-000014000000}"/>
    <cellStyle name="Comma 7 2 2" xfId="133" xr:uid="{00000000-0005-0000-0000-000015000000}"/>
    <cellStyle name="Comma 7 2 3" xfId="143" xr:uid="{00000000-0005-0000-0000-000016000000}"/>
    <cellStyle name="Comma 7 2 4" xfId="124" xr:uid="{00000000-0005-0000-0000-000017000000}"/>
    <cellStyle name="Comma 7 3" xfId="130" xr:uid="{00000000-0005-0000-0000-000018000000}"/>
    <cellStyle name="Comma 7 4" xfId="140" xr:uid="{00000000-0005-0000-0000-000019000000}"/>
    <cellStyle name="Comma 7 5" xfId="111" xr:uid="{00000000-0005-0000-0000-00001A000000}"/>
    <cellStyle name="Comma 8" xfId="37" xr:uid="{00000000-0005-0000-0000-00001B000000}"/>
    <cellStyle name="Comma 8 2" xfId="121" xr:uid="{00000000-0005-0000-0000-00001C000000}"/>
    <cellStyle name="Comma 8 2 2" xfId="173" xr:uid="{00000000-0005-0000-0000-00001D000000}"/>
    <cellStyle name="Comma 8 3" xfId="114" xr:uid="{00000000-0005-0000-0000-00001E000000}"/>
    <cellStyle name="Comma 8 4" xfId="170" xr:uid="{00000000-0005-0000-0000-00001F000000}"/>
    <cellStyle name="Comma 9" xfId="103" xr:uid="{00000000-0005-0000-0000-000020000000}"/>
    <cellStyle name="Currency 10" xfId="128" xr:uid="{00000000-0005-0000-0000-000021000000}"/>
    <cellStyle name="Currency 11" xfId="138" xr:uid="{00000000-0005-0000-0000-000022000000}"/>
    <cellStyle name="Currency 12" xfId="152" xr:uid="{00000000-0005-0000-0000-000023000000}"/>
    <cellStyle name="Currency 13" xfId="164" xr:uid="{00000000-0005-0000-0000-000024000000}"/>
    <cellStyle name="Currency 2" xfId="14" xr:uid="{00000000-0005-0000-0000-000025000000}"/>
    <cellStyle name="Currency 3" xfId="15" xr:uid="{00000000-0005-0000-0000-000026000000}"/>
    <cellStyle name="Currency 3 2" xfId="155" xr:uid="{00000000-0005-0000-0000-000027000000}"/>
    <cellStyle name="Currency 3 2 2" xfId="176" xr:uid="{00000000-0005-0000-0000-000028000000}"/>
    <cellStyle name="Currency 3 3" xfId="167" xr:uid="{00000000-0005-0000-0000-000029000000}"/>
    <cellStyle name="Currency 4" xfId="13" xr:uid="{00000000-0005-0000-0000-00002A000000}"/>
    <cellStyle name="Currency 5" xfId="25" xr:uid="{00000000-0005-0000-0000-00002B000000}"/>
    <cellStyle name="Currency 5 2" xfId="107" xr:uid="{00000000-0005-0000-0000-00002C000000}"/>
    <cellStyle name="Currency 5 3" xfId="52" xr:uid="{00000000-0005-0000-0000-00002D000000}"/>
    <cellStyle name="Currency 6" xfId="28" xr:uid="{00000000-0005-0000-0000-00002E000000}"/>
    <cellStyle name="Currency 6 2" xfId="33" xr:uid="{00000000-0005-0000-0000-00002F000000}"/>
    <cellStyle name="Currency 7" xfId="8" xr:uid="{00000000-0005-0000-0000-000030000000}"/>
    <cellStyle name="Currency 7 2" xfId="41" xr:uid="{00000000-0005-0000-0000-000031000000}"/>
    <cellStyle name="Currency 7 2 2" xfId="134" xr:uid="{00000000-0005-0000-0000-000032000000}"/>
    <cellStyle name="Currency 7 2 3" xfId="144" xr:uid="{00000000-0005-0000-0000-000033000000}"/>
    <cellStyle name="Currency 7 2 4" xfId="125" xr:uid="{00000000-0005-0000-0000-000034000000}"/>
    <cellStyle name="Currency 7 3" xfId="131" xr:uid="{00000000-0005-0000-0000-000035000000}"/>
    <cellStyle name="Currency 7 4" xfId="141" xr:uid="{00000000-0005-0000-0000-000036000000}"/>
    <cellStyle name="Currency 7 5" xfId="112" xr:uid="{00000000-0005-0000-0000-000037000000}"/>
    <cellStyle name="Currency 8" xfId="38" xr:uid="{00000000-0005-0000-0000-000038000000}"/>
    <cellStyle name="Currency 8 2" xfId="115" xr:uid="{00000000-0005-0000-0000-000039000000}"/>
    <cellStyle name="Currency 8 3" xfId="171" xr:uid="{00000000-0005-0000-0000-00003A000000}"/>
    <cellStyle name="Currency 9" xfId="104" xr:uid="{00000000-0005-0000-0000-00003B000000}"/>
    <cellStyle name="Normal" xfId="0" builtinId="0"/>
    <cellStyle name="Normal 10" xfId="6" xr:uid="{00000000-0005-0000-0000-00003D000000}"/>
    <cellStyle name="Normal 10 2" xfId="39" xr:uid="{00000000-0005-0000-0000-00003E000000}"/>
    <cellStyle name="Normal 10 2 2" xfId="132" xr:uid="{00000000-0005-0000-0000-00003F000000}"/>
    <cellStyle name="Normal 10 2 3" xfId="142" xr:uid="{00000000-0005-0000-0000-000040000000}"/>
    <cellStyle name="Normal 10 2 4" xfId="123" xr:uid="{00000000-0005-0000-0000-000041000000}"/>
    <cellStyle name="Normal 10 3" xfId="110" xr:uid="{00000000-0005-0000-0000-000042000000}"/>
    <cellStyle name="Normal 10 4" xfId="129" xr:uid="{00000000-0005-0000-0000-000043000000}"/>
    <cellStyle name="Normal 10 5" xfId="139" xr:uid="{00000000-0005-0000-0000-000044000000}"/>
    <cellStyle name="Normal 10 6" xfId="64" xr:uid="{00000000-0005-0000-0000-000045000000}"/>
    <cellStyle name="Normal 11" xfId="5" xr:uid="{00000000-0005-0000-0000-000046000000}"/>
    <cellStyle name="Normal 11 2" xfId="120" xr:uid="{00000000-0005-0000-0000-000047000000}"/>
    <cellStyle name="Normal 11 2 2" xfId="172" xr:uid="{00000000-0005-0000-0000-000048000000}"/>
    <cellStyle name="Normal 11 3" xfId="116" xr:uid="{00000000-0005-0000-0000-000049000000}"/>
    <cellStyle name="Normal 12" xfId="35" xr:uid="{00000000-0005-0000-0000-00004A000000}"/>
    <cellStyle name="Normal 12 2" xfId="102" xr:uid="{00000000-0005-0000-0000-00004B000000}"/>
    <cellStyle name="Normal 12 3" xfId="157" xr:uid="{00000000-0005-0000-0000-00004C000000}"/>
    <cellStyle name="Normal 13" xfId="36" xr:uid="{00000000-0005-0000-0000-00004D000000}"/>
    <cellStyle name="Normal 13 2" xfId="126" xr:uid="{00000000-0005-0000-0000-00004E000000}"/>
    <cellStyle name="Normal 14" xfId="136" xr:uid="{00000000-0005-0000-0000-00004F000000}"/>
    <cellStyle name="Normal 14 2" xfId="158" xr:uid="{00000000-0005-0000-0000-000050000000}"/>
    <cellStyle name="Normal 15" xfId="145" xr:uid="{00000000-0005-0000-0000-000051000000}"/>
    <cellStyle name="Normal 16" xfId="146" xr:uid="{00000000-0005-0000-0000-000052000000}"/>
    <cellStyle name="Normal 17" xfId="148" xr:uid="{00000000-0005-0000-0000-000053000000}"/>
    <cellStyle name="Normal 18" xfId="150" xr:uid="{00000000-0005-0000-0000-000054000000}"/>
    <cellStyle name="Normal 19" xfId="153" xr:uid="{00000000-0005-0000-0000-000055000000}"/>
    <cellStyle name="Normal 2" xfId="16" xr:uid="{00000000-0005-0000-0000-000056000000}"/>
    <cellStyle name="Normal 2 2" xfId="17" xr:uid="{00000000-0005-0000-0000-000057000000}"/>
    <cellStyle name="Normal 2 2 2" xfId="46" xr:uid="{00000000-0005-0000-0000-000058000000}"/>
    <cellStyle name="Normal 2 3" xfId="29" xr:uid="{00000000-0005-0000-0000-000059000000}"/>
    <cellStyle name="Normal 2 3 2" xfId="61" xr:uid="{00000000-0005-0000-0000-00005A000000}"/>
    <cellStyle name="Normal 2 3 3" xfId="109" xr:uid="{00000000-0005-0000-0000-00005B000000}"/>
    <cellStyle name="Normal 2 3 4" xfId="43" xr:uid="{00000000-0005-0000-0000-00005C000000}"/>
    <cellStyle name="Normal 2 4" xfId="34" xr:uid="{00000000-0005-0000-0000-00005D000000}"/>
    <cellStyle name="Normal 2 4 2" xfId="119" xr:uid="{00000000-0005-0000-0000-00005E000000}"/>
    <cellStyle name="Normal 2 4 3" xfId="45" xr:uid="{00000000-0005-0000-0000-00005F000000}"/>
    <cellStyle name="Normal 2 5" xfId="53" xr:uid="{00000000-0005-0000-0000-000060000000}"/>
    <cellStyle name="Normal 2 6" xfId="60" xr:uid="{00000000-0005-0000-0000-000061000000}"/>
    <cellStyle name="Normal 2 7" xfId="135" xr:uid="{00000000-0005-0000-0000-000062000000}"/>
    <cellStyle name="Normal 20" xfId="160" xr:uid="{00000000-0005-0000-0000-000063000000}"/>
    <cellStyle name="Normal 21" xfId="162" xr:uid="{00000000-0005-0000-0000-000064000000}"/>
    <cellStyle name="Normal 22" xfId="161" xr:uid="{00000000-0005-0000-0000-000065000000}"/>
    <cellStyle name="Normal 23" xfId="163" xr:uid="{00000000-0005-0000-0000-000066000000}"/>
    <cellStyle name="Normal 24" xfId="178" xr:uid="{00000000-0005-0000-0000-000067000000}"/>
    <cellStyle name="Normal 3" xfId="18" xr:uid="{00000000-0005-0000-0000-000068000000}"/>
    <cellStyle name="Normal 3 2" xfId="44" xr:uid="{00000000-0005-0000-0000-000069000000}"/>
    <cellStyle name="Normal 3 2 2" xfId="62" xr:uid="{00000000-0005-0000-0000-00006A000000}"/>
    <cellStyle name="Normal 3 2 3" xfId="117" xr:uid="{00000000-0005-0000-0000-00006B000000}"/>
    <cellStyle name="Normal 3 3" xfId="47" xr:uid="{00000000-0005-0000-0000-00006C000000}"/>
    <cellStyle name="Normal 3 4" xfId="42" xr:uid="{00000000-0005-0000-0000-00006D000000}"/>
    <cellStyle name="Normal 4" xfId="19" xr:uid="{00000000-0005-0000-0000-00006E000000}"/>
    <cellStyle name="Normal 4 2" xfId="48" xr:uid="{00000000-0005-0000-0000-00006F000000}"/>
    <cellStyle name="Normal 5" xfId="20" xr:uid="{00000000-0005-0000-0000-000070000000}"/>
    <cellStyle name="Normal 5 2" xfId="49" xr:uid="{00000000-0005-0000-0000-000071000000}"/>
    <cellStyle name="Normal 57" xfId="65" xr:uid="{00000000-0005-0000-0000-000072000000}"/>
    <cellStyle name="Normal 58" xfId="66" xr:uid="{00000000-0005-0000-0000-000073000000}"/>
    <cellStyle name="Normal 59" xfId="67" xr:uid="{00000000-0005-0000-0000-000074000000}"/>
    <cellStyle name="Normal 6" xfId="21" xr:uid="{00000000-0005-0000-0000-000075000000}"/>
    <cellStyle name="Normal 6 2" xfId="156" xr:uid="{00000000-0005-0000-0000-000076000000}"/>
    <cellStyle name="Normal 6 2 2" xfId="177" xr:uid="{00000000-0005-0000-0000-000077000000}"/>
    <cellStyle name="Normal 6 3" xfId="168" xr:uid="{00000000-0005-0000-0000-000078000000}"/>
    <cellStyle name="Normal 61" xfId="68" xr:uid="{00000000-0005-0000-0000-000079000000}"/>
    <cellStyle name="Normal 62" xfId="69" xr:uid="{00000000-0005-0000-0000-00007A000000}"/>
    <cellStyle name="Normal 63" xfId="70" xr:uid="{00000000-0005-0000-0000-00007B000000}"/>
    <cellStyle name="Normal 64" xfId="71" xr:uid="{00000000-0005-0000-0000-00007C000000}"/>
    <cellStyle name="Normal 65" xfId="72" xr:uid="{00000000-0005-0000-0000-00007D000000}"/>
    <cellStyle name="Normal 66" xfId="73" xr:uid="{00000000-0005-0000-0000-00007E000000}"/>
    <cellStyle name="Normal 67" xfId="74" xr:uid="{00000000-0005-0000-0000-00007F000000}"/>
    <cellStyle name="Normal 68" xfId="75" xr:uid="{00000000-0005-0000-0000-000080000000}"/>
    <cellStyle name="Normal 7" xfId="9" xr:uid="{00000000-0005-0000-0000-000081000000}"/>
    <cellStyle name="Normal 71" xfId="76" xr:uid="{00000000-0005-0000-0000-000082000000}"/>
    <cellStyle name="Normal 73" xfId="77" xr:uid="{00000000-0005-0000-0000-000083000000}"/>
    <cellStyle name="Normal 75" xfId="78" xr:uid="{00000000-0005-0000-0000-000084000000}"/>
    <cellStyle name="Normal 76" xfId="79" xr:uid="{00000000-0005-0000-0000-000085000000}"/>
    <cellStyle name="Normal 77" xfId="80" xr:uid="{00000000-0005-0000-0000-000086000000}"/>
    <cellStyle name="Normal 8" xfId="24" xr:uid="{00000000-0005-0000-0000-000087000000}"/>
    <cellStyle name="Normal 8 2" xfId="106" xr:uid="{00000000-0005-0000-0000-000088000000}"/>
    <cellStyle name="Normal 8 3" xfId="50" xr:uid="{00000000-0005-0000-0000-000089000000}"/>
    <cellStyle name="Normal 9" xfId="26" xr:uid="{00000000-0005-0000-0000-00008A000000}"/>
    <cellStyle name="Normal 9 2" xfId="31" xr:uid="{00000000-0005-0000-0000-00008B000000}"/>
    <cellStyle name="Normal 9 2 2" xfId="113" xr:uid="{00000000-0005-0000-0000-00008C000000}"/>
    <cellStyle name="Normal 9 2 3" xfId="63" xr:uid="{00000000-0005-0000-0000-00008D000000}"/>
    <cellStyle name="Normal 9 3" xfId="108" xr:uid="{00000000-0005-0000-0000-00008E000000}"/>
    <cellStyle name="Normal 9 4" xfId="59" xr:uid="{00000000-0005-0000-0000-00008F000000}"/>
    <cellStyle name="Normal_adj_01shifts" xfId="2" xr:uid="{00000000-0005-0000-0000-000090000000}"/>
    <cellStyle name="Normal_Book2" xfId="3" xr:uid="{00000000-0005-0000-0000-000091000000}"/>
    <cellStyle name="Normal_Jan 08" xfId="159" xr:uid="{00000000-0005-0000-0000-000092000000}"/>
    <cellStyle name="OUTPUT AMOUNTS" xfId="54" xr:uid="{00000000-0005-0000-0000-000093000000}"/>
    <cellStyle name="OUTPUT COLUMN HEADINGS" xfId="55" xr:uid="{00000000-0005-0000-0000-000094000000}"/>
    <cellStyle name="OUTPUT LINE ITEMS" xfId="56" xr:uid="{00000000-0005-0000-0000-000095000000}"/>
    <cellStyle name="OUTPUT REPORT HEADING" xfId="57" xr:uid="{00000000-0005-0000-0000-000096000000}"/>
    <cellStyle name="OUTPUT REPORT TITLE" xfId="58" xr:uid="{00000000-0005-0000-0000-000097000000}"/>
    <cellStyle name="Percent" xfId="4" builtinId="5"/>
    <cellStyle name="Percent 2" xfId="22" xr:uid="{00000000-0005-0000-0000-000099000000}"/>
    <cellStyle name="Percent 2 10" xfId="81" xr:uid="{00000000-0005-0000-0000-00009A000000}"/>
    <cellStyle name="Percent 2 11" xfId="82" xr:uid="{00000000-0005-0000-0000-00009B000000}"/>
    <cellStyle name="Percent 2 12" xfId="83" xr:uid="{00000000-0005-0000-0000-00009C000000}"/>
    <cellStyle name="Percent 2 13" xfId="84" xr:uid="{00000000-0005-0000-0000-00009D000000}"/>
    <cellStyle name="Percent 2 14" xfId="85" xr:uid="{00000000-0005-0000-0000-00009E000000}"/>
    <cellStyle name="Percent 2 15" xfId="86" xr:uid="{00000000-0005-0000-0000-00009F000000}"/>
    <cellStyle name="Percent 2 16" xfId="87" xr:uid="{00000000-0005-0000-0000-0000A0000000}"/>
    <cellStyle name="Percent 2 17" xfId="88" xr:uid="{00000000-0005-0000-0000-0000A1000000}"/>
    <cellStyle name="Percent 2 18" xfId="89" xr:uid="{00000000-0005-0000-0000-0000A2000000}"/>
    <cellStyle name="Percent 2 19" xfId="90" xr:uid="{00000000-0005-0000-0000-0000A3000000}"/>
    <cellStyle name="Percent 2 2" xfId="91" xr:uid="{00000000-0005-0000-0000-0000A4000000}"/>
    <cellStyle name="Percent 2 20" xfId="92" xr:uid="{00000000-0005-0000-0000-0000A5000000}"/>
    <cellStyle name="Percent 2 21" xfId="93" xr:uid="{00000000-0005-0000-0000-0000A6000000}"/>
    <cellStyle name="Percent 2 22" xfId="94" xr:uid="{00000000-0005-0000-0000-0000A7000000}"/>
    <cellStyle name="Percent 2 3" xfId="95" xr:uid="{00000000-0005-0000-0000-0000A8000000}"/>
    <cellStyle name="Percent 2 4" xfId="96" xr:uid="{00000000-0005-0000-0000-0000A9000000}"/>
    <cellStyle name="Percent 2 5" xfId="97" xr:uid="{00000000-0005-0000-0000-0000AA000000}"/>
    <cellStyle name="Percent 2 6" xfId="98" xr:uid="{00000000-0005-0000-0000-0000AB000000}"/>
    <cellStyle name="Percent 2 7" xfId="99" xr:uid="{00000000-0005-0000-0000-0000AC000000}"/>
    <cellStyle name="Percent 2 8" xfId="100" xr:uid="{00000000-0005-0000-0000-0000AD000000}"/>
    <cellStyle name="Percent 2 9" xfId="101" xr:uid="{00000000-0005-0000-0000-0000AE000000}"/>
    <cellStyle name="Percent 3" xfId="30" xr:uid="{00000000-0005-0000-0000-0000AF000000}"/>
    <cellStyle name="Percent 3 2" xfId="169" xr:uid="{00000000-0005-0000-0000-0000B0000000}"/>
    <cellStyle name="Percent 4" xfId="122" xr:uid="{00000000-0005-0000-0000-0000B1000000}"/>
    <cellStyle name="Percent 4 2" xfId="174" xr:uid="{00000000-0005-0000-0000-0000B2000000}"/>
    <cellStyle name="Percent 5" xfId="149" xr:uid="{00000000-0005-0000-0000-0000B3000000}"/>
    <cellStyle name="Percent 6" xfId="180" xr:uid="{00000000-0005-0000-0000-0000B4000000}"/>
  </cellStyles>
  <dxfs count="0"/>
  <tableStyles count="1" defaultTableStyle="TableStyleMedium9" defaultPivotStyle="PivotStyleLight16">
    <tableStyle name="Invisible" pivot="0" table="0" count="0" xr9:uid="{B956D085-9343-4477-9640-9392042112B3}"/>
  </tableStyles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93345</xdr:colOff>
      <xdr:row>9</xdr:row>
      <xdr:rowOff>130175</xdr:rowOff>
    </xdr:to>
    <xdr:sp macro="" textlink="">
      <xdr:nvSpPr>
        <xdr:cNvPr id="60446" name="Text Box 1">
          <a:extLst>
            <a:ext uri="{FF2B5EF4-FFF2-40B4-BE49-F238E27FC236}">
              <a16:creationId xmlns:a16="http://schemas.microsoft.com/office/drawing/2014/main" id="{00000000-0008-0000-0100-00001EEC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97155</xdr:colOff>
      <xdr:row>8</xdr:row>
      <xdr:rowOff>97155</xdr:rowOff>
    </xdr:to>
    <xdr:sp macro="" textlink="">
      <xdr:nvSpPr>
        <xdr:cNvPr id="61455" name="Text Box 1">
          <a:extLst>
            <a:ext uri="{FF2B5EF4-FFF2-40B4-BE49-F238E27FC236}">
              <a16:creationId xmlns:a16="http://schemas.microsoft.com/office/drawing/2014/main" id="{00000000-0008-0000-0200-00000FF0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97155</xdr:colOff>
      <xdr:row>8</xdr:row>
      <xdr:rowOff>97155</xdr:rowOff>
    </xdr:to>
    <xdr:sp macro="" textlink="">
      <xdr:nvSpPr>
        <xdr:cNvPr id="62479" name="Text Box 1">
          <a:extLst>
            <a:ext uri="{FF2B5EF4-FFF2-40B4-BE49-F238E27FC236}">
              <a16:creationId xmlns:a16="http://schemas.microsoft.com/office/drawing/2014/main" id="{00000000-0008-0000-0300-00000FF4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B6BE2-425D-4F0B-BDB7-8271B1B28AAA}">
  <sheetPr>
    <pageSetUpPr fitToPage="1"/>
  </sheetPr>
  <dimension ref="A1:P146"/>
  <sheetViews>
    <sheetView zoomScale="90" zoomScaleNormal="90" zoomScaleSheetLayoutView="100" workbookViewId="0">
      <pane xSplit="1" topLeftCell="B1" activePane="topRight" state="frozen"/>
      <selection activeCell="K40" sqref="K40"/>
      <selection pane="topRight" activeCell="E2" sqref="E2"/>
    </sheetView>
  </sheetViews>
  <sheetFormatPr defaultColWidth="9.21875" defaultRowHeight="14.4" x14ac:dyDescent="0.3"/>
  <cols>
    <col min="1" max="1" width="14.21875" style="1" bestFit="1" customWidth="1"/>
    <col min="2" max="2" width="3.44140625" style="1" bestFit="1" customWidth="1"/>
    <col min="3" max="3" width="6.77734375" style="1" bestFit="1" customWidth="1"/>
    <col min="4" max="4" width="2" style="1" bestFit="1" customWidth="1"/>
    <col min="5" max="5" width="9.77734375" style="1" bestFit="1" customWidth="1"/>
    <col min="6" max="6" width="5.44140625" style="1" bestFit="1" customWidth="1"/>
    <col min="7" max="7" width="9.88671875" style="1" bestFit="1" customWidth="1"/>
    <col min="8" max="8" width="41.77734375" style="1" bestFit="1" customWidth="1"/>
    <col min="9" max="9" width="7.21875" style="151" customWidth="1"/>
    <col min="10" max="10" width="28.21875" style="151" customWidth="1"/>
    <col min="11" max="16" width="11.5546875" style="151" customWidth="1"/>
    <col min="17" max="16384" width="9.21875" style="1"/>
  </cols>
  <sheetData>
    <row r="1" spans="2:16" x14ac:dyDescent="0.3">
      <c r="E1" s="9" t="s">
        <v>0</v>
      </c>
      <c r="F1" s="9"/>
      <c r="G1" s="9" t="s">
        <v>1</v>
      </c>
    </row>
    <row r="2" spans="2:16" x14ac:dyDescent="0.3">
      <c r="B2" s="1" t="s">
        <v>2</v>
      </c>
      <c r="C2" s="3" t="s">
        <v>3</v>
      </c>
      <c r="D2" s="5">
        <v>1</v>
      </c>
      <c r="E2" s="146">
        <v>45504</v>
      </c>
      <c r="F2" s="147">
        <v>366</v>
      </c>
      <c r="G2" s="148">
        <f>E2+1-F2</f>
        <v>45139</v>
      </c>
      <c r="H2" s="1" t="str">
        <f>TEXT(G2,"mmmmmmmmm D, YYYY")&amp;" THROUGH            "&amp;TEXT(E2,"mmmmmmmmm DD, YYYY")</f>
        <v>August 1, 2023 THROUGH            July 31, 2024</v>
      </c>
    </row>
    <row r="3" spans="2:16" x14ac:dyDescent="0.3">
      <c r="B3" s="1" t="s">
        <v>2</v>
      </c>
      <c r="C3" s="3" t="s">
        <v>3</v>
      </c>
      <c r="D3" s="5">
        <v>2</v>
      </c>
      <c r="E3" s="146">
        <v>45535</v>
      </c>
      <c r="F3" s="147">
        <v>366</v>
      </c>
      <c r="G3" s="148">
        <f t="shared" ref="G3:G4" si="0">E3+1-F3</f>
        <v>45170</v>
      </c>
      <c r="H3" s="1" t="str">
        <f t="shared" ref="H3:H4" si="1">TEXT(G3,"mmmmmmmmm D, YYYY")&amp;" THROUGH            "&amp;TEXT(E3,"mmmmmmmmm DD, YYYY")</f>
        <v>September 1, 2023 THROUGH            August 31, 2024</v>
      </c>
    </row>
    <row r="4" spans="2:16" x14ac:dyDescent="0.3">
      <c r="B4" s="1" t="s">
        <v>2</v>
      </c>
      <c r="C4" s="3" t="s">
        <v>3</v>
      </c>
      <c r="D4" s="5">
        <v>3</v>
      </c>
      <c r="E4" s="146">
        <v>45565</v>
      </c>
      <c r="F4" s="147">
        <v>366</v>
      </c>
      <c r="G4" s="148">
        <f t="shared" si="0"/>
        <v>45200</v>
      </c>
      <c r="H4" s="1" t="str">
        <f t="shared" si="1"/>
        <v>October 1, 2023 THROUGH            September 30, 2024</v>
      </c>
    </row>
    <row r="5" spans="2:16" ht="18.75" customHeight="1" x14ac:dyDescent="0.3"/>
    <row r="6" spans="2:16" s="97" customFormat="1" ht="52.5" customHeight="1" x14ac:dyDescent="0.3">
      <c r="I6" s="152"/>
      <c r="J6" s="151"/>
      <c r="K6" s="150"/>
      <c r="L6" s="150"/>
      <c r="M6" s="150"/>
      <c r="N6" s="150"/>
      <c r="O6" s="150"/>
      <c r="P6" s="150"/>
    </row>
    <row r="8" spans="2:16" x14ac:dyDescent="0.3">
      <c r="K8" s="153"/>
      <c r="L8" s="153"/>
      <c r="M8" s="153"/>
      <c r="N8" s="153"/>
      <c r="O8" s="153"/>
      <c r="P8" s="153"/>
    </row>
    <row r="9" spans="2:16" x14ac:dyDescent="0.3">
      <c r="K9" s="153"/>
      <c r="L9" s="153"/>
      <c r="M9" s="153"/>
      <c r="N9" s="153"/>
      <c r="O9" s="153"/>
      <c r="P9" s="153"/>
    </row>
    <row r="10" spans="2:16" x14ac:dyDescent="0.3">
      <c r="K10" s="153"/>
      <c r="L10" s="153"/>
      <c r="M10" s="153"/>
      <c r="N10" s="153"/>
      <c r="O10" s="153"/>
      <c r="P10" s="153"/>
    </row>
    <row r="11" spans="2:16" x14ac:dyDescent="0.3">
      <c r="K11" s="153"/>
      <c r="L11" s="153"/>
      <c r="M11" s="153"/>
      <c r="N11" s="153"/>
      <c r="O11" s="153"/>
      <c r="P11" s="153"/>
    </row>
    <row r="12" spans="2:16" x14ac:dyDescent="0.3">
      <c r="K12" s="153"/>
      <c r="L12" s="153"/>
      <c r="M12" s="153"/>
      <c r="N12" s="153"/>
      <c r="O12" s="153"/>
      <c r="P12" s="153"/>
    </row>
    <row r="13" spans="2:16" x14ac:dyDescent="0.3">
      <c r="K13" s="153"/>
      <c r="L13" s="153"/>
      <c r="M13" s="153"/>
      <c r="N13" s="153"/>
      <c r="O13" s="153"/>
      <c r="P13" s="153"/>
    </row>
    <row r="14" spans="2:16" x14ac:dyDescent="0.3">
      <c r="K14" s="153"/>
      <c r="L14" s="153"/>
      <c r="M14" s="153"/>
      <c r="N14" s="153"/>
      <c r="O14" s="153"/>
      <c r="P14" s="153"/>
    </row>
    <row r="15" spans="2:16" x14ac:dyDescent="0.3">
      <c r="K15" s="153"/>
      <c r="L15" s="153"/>
      <c r="M15" s="153"/>
      <c r="N15" s="153"/>
      <c r="O15" s="153"/>
      <c r="P15" s="153"/>
    </row>
    <row r="16" spans="2:16" x14ac:dyDescent="0.3">
      <c r="K16" s="153"/>
      <c r="L16" s="153"/>
      <c r="M16" s="153"/>
      <c r="N16" s="153"/>
      <c r="O16" s="153"/>
      <c r="P16" s="153"/>
    </row>
    <row r="17" spans="1:16" x14ac:dyDescent="0.3">
      <c r="K17" s="153"/>
      <c r="L17" s="153"/>
      <c r="M17" s="153"/>
      <c r="N17" s="153"/>
      <c r="O17" s="153"/>
      <c r="P17" s="153"/>
    </row>
    <row r="18" spans="1:16" x14ac:dyDescent="0.3">
      <c r="K18" s="153"/>
      <c r="L18" s="153"/>
      <c r="M18" s="153"/>
      <c r="N18" s="153"/>
      <c r="O18" s="153"/>
      <c r="P18" s="153"/>
    </row>
    <row r="19" spans="1:16" x14ac:dyDescent="0.3">
      <c r="K19" s="153"/>
      <c r="L19" s="153"/>
      <c r="M19" s="153"/>
      <c r="N19" s="153"/>
      <c r="O19" s="153"/>
      <c r="P19" s="153"/>
    </row>
    <row r="20" spans="1:16" x14ac:dyDescent="0.3">
      <c r="K20" s="153"/>
      <c r="L20" s="153"/>
      <c r="M20" s="153"/>
      <c r="N20" s="153"/>
      <c r="O20" s="153"/>
      <c r="P20" s="153"/>
    </row>
    <row r="21" spans="1:16" x14ac:dyDescent="0.3">
      <c r="K21" s="153"/>
      <c r="L21" s="153"/>
      <c r="M21" s="153"/>
      <c r="N21" s="153"/>
      <c r="O21" s="153"/>
      <c r="P21" s="153"/>
    </row>
    <row r="22" spans="1:16" x14ac:dyDescent="0.3">
      <c r="K22" s="153"/>
      <c r="L22" s="153"/>
      <c r="M22" s="153"/>
      <c r="N22" s="153"/>
      <c r="O22" s="153"/>
      <c r="P22" s="153"/>
    </row>
    <row r="23" spans="1:16" x14ac:dyDescent="0.3">
      <c r="K23" s="153"/>
      <c r="L23" s="153"/>
      <c r="M23" s="153"/>
      <c r="N23" s="153"/>
      <c r="O23" s="153"/>
      <c r="P23" s="153"/>
    </row>
    <row r="24" spans="1:16" x14ac:dyDescent="0.3">
      <c r="K24" s="153"/>
      <c r="L24" s="153"/>
      <c r="M24" s="153"/>
      <c r="N24" s="153"/>
      <c r="O24" s="153"/>
      <c r="P24" s="153"/>
    </row>
    <row r="25" spans="1:16" x14ac:dyDescent="0.3">
      <c r="K25" s="153"/>
      <c r="L25" s="153"/>
      <c r="M25" s="153"/>
      <c r="N25" s="153"/>
      <c r="O25" s="153"/>
      <c r="P25" s="153"/>
    </row>
    <row r="26" spans="1:16" x14ac:dyDescent="0.3">
      <c r="A26" s="87"/>
      <c r="K26" s="153"/>
      <c r="L26" s="153"/>
      <c r="M26" s="153"/>
      <c r="N26" s="153"/>
      <c r="O26" s="153"/>
      <c r="P26" s="153"/>
    </row>
    <row r="27" spans="1:16" x14ac:dyDescent="0.3">
      <c r="A27" s="87"/>
      <c r="K27" s="153"/>
      <c r="L27" s="153"/>
      <c r="M27" s="153"/>
      <c r="N27" s="153"/>
      <c r="O27" s="153"/>
      <c r="P27" s="153"/>
    </row>
    <row r="28" spans="1:16" x14ac:dyDescent="0.3">
      <c r="A28" s="87"/>
      <c r="K28" s="153"/>
      <c r="L28" s="153"/>
      <c r="M28" s="153"/>
      <c r="N28" s="153"/>
      <c r="O28" s="153"/>
      <c r="P28" s="153"/>
    </row>
    <row r="29" spans="1:16" x14ac:dyDescent="0.3">
      <c r="A29" s="87"/>
      <c r="K29" s="153"/>
      <c r="L29" s="153"/>
      <c r="M29" s="153"/>
      <c r="N29" s="153"/>
      <c r="O29" s="153"/>
      <c r="P29" s="153"/>
    </row>
    <row r="30" spans="1:16" x14ac:dyDescent="0.3">
      <c r="K30" s="153"/>
      <c r="L30" s="153"/>
      <c r="M30" s="153"/>
      <c r="N30" s="153"/>
      <c r="O30" s="153"/>
      <c r="P30" s="153"/>
    </row>
    <row r="31" spans="1:16" x14ac:dyDescent="0.3">
      <c r="K31" s="153"/>
      <c r="L31" s="153"/>
      <c r="M31" s="153"/>
      <c r="N31" s="153"/>
      <c r="O31" s="153"/>
      <c r="P31" s="153"/>
    </row>
    <row r="32" spans="1:16" x14ac:dyDescent="0.3">
      <c r="K32" s="153"/>
      <c r="L32" s="153"/>
      <c r="M32" s="153"/>
      <c r="N32" s="153"/>
      <c r="O32" s="153"/>
      <c r="P32" s="153"/>
    </row>
    <row r="33" spans="1:16" x14ac:dyDescent="0.3">
      <c r="K33" s="153"/>
      <c r="L33" s="153"/>
      <c r="M33" s="153"/>
      <c r="N33" s="153"/>
      <c r="O33" s="153"/>
      <c r="P33" s="153"/>
    </row>
    <row r="34" spans="1:16" x14ac:dyDescent="0.3">
      <c r="K34" s="153"/>
      <c r="L34" s="153"/>
      <c r="M34" s="153"/>
      <c r="N34" s="153"/>
      <c r="O34" s="153"/>
      <c r="P34" s="153"/>
    </row>
    <row r="35" spans="1:16" x14ac:dyDescent="0.3">
      <c r="K35" s="153"/>
      <c r="L35" s="153"/>
      <c r="M35" s="153"/>
      <c r="N35" s="153"/>
      <c r="O35" s="153"/>
      <c r="P35" s="153"/>
    </row>
    <row r="36" spans="1:16" x14ac:dyDescent="0.3">
      <c r="K36" s="153"/>
      <c r="L36" s="153"/>
      <c r="M36" s="153"/>
      <c r="N36" s="153"/>
      <c r="O36" s="153"/>
      <c r="P36" s="153"/>
    </row>
    <row r="37" spans="1:16" x14ac:dyDescent="0.3">
      <c r="K37" s="153"/>
      <c r="L37" s="153"/>
      <c r="M37" s="153"/>
      <c r="N37" s="153"/>
      <c r="O37" s="153"/>
      <c r="P37" s="153"/>
    </row>
    <row r="38" spans="1:16" x14ac:dyDescent="0.3">
      <c r="K38" s="153"/>
      <c r="L38" s="153"/>
      <c r="M38" s="153"/>
      <c r="N38" s="153"/>
      <c r="O38" s="153"/>
      <c r="P38" s="153"/>
    </row>
    <row r="39" spans="1:16" x14ac:dyDescent="0.3">
      <c r="K39" s="153"/>
      <c r="L39" s="153"/>
      <c r="M39" s="153"/>
      <c r="N39" s="153"/>
      <c r="O39" s="153"/>
      <c r="P39" s="153"/>
    </row>
    <row r="40" spans="1:16" x14ac:dyDescent="0.3">
      <c r="K40" s="153"/>
      <c r="L40" s="153"/>
      <c r="M40" s="153"/>
      <c r="N40" s="153"/>
      <c r="O40" s="153"/>
      <c r="P40" s="153"/>
    </row>
    <row r="41" spans="1:16" x14ac:dyDescent="0.3">
      <c r="K41" s="153"/>
      <c r="L41" s="153"/>
      <c r="M41" s="153"/>
      <c r="N41" s="153"/>
      <c r="O41" s="153"/>
      <c r="P41" s="153"/>
    </row>
    <row r="42" spans="1:16" x14ac:dyDescent="0.3">
      <c r="K42" s="153"/>
      <c r="L42" s="153"/>
      <c r="M42" s="153"/>
      <c r="N42" s="153"/>
      <c r="O42" s="153"/>
      <c r="P42" s="153"/>
    </row>
    <row r="43" spans="1:16" x14ac:dyDescent="0.3">
      <c r="K43" s="153"/>
      <c r="L43" s="153"/>
      <c r="M43" s="153"/>
      <c r="N43" s="153"/>
      <c r="O43" s="153"/>
      <c r="P43" s="153"/>
    </row>
    <row r="44" spans="1:16" x14ac:dyDescent="0.3">
      <c r="K44" s="153"/>
      <c r="L44" s="153"/>
      <c r="M44" s="153"/>
      <c r="N44" s="153"/>
      <c r="O44" s="153"/>
      <c r="P44" s="153"/>
    </row>
    <row r="45" spans="1:16" x14ac:dyDescent="0.3">
      <c r="K45" s="153"/>
      <c r="L45" s="153"/>
      <c r="M45" s="153"/>
      <c r="N45" s="153"/>
      <c r="O45" s="153"/>
      <c r="P45" s="153"/>
    </row>
    <row r="46" spans="1:16" x14ac:dyDescent="0.3">
      <c r="A46" s="87"/>
      <c r="K46" s="153"/>
      <c r="L46" s="153"/>
      <c r="M46" s="153"/>
      <c r="N46" s="153"/>
      <c r="O46" s="153"/>
      <c r="P46" s="153"/>
    </row>
    <row r="47" spans="1:16" x14ac:dyDescent="0.3">
      <c r="K47" s="153"/>
      <c r="L47" s="153"/>
      <c r="M47" s="153"/>
      <c r="N47" s="153"/>
      <c r="O47" s="153"/>
      <c r="P47" s="153"/>
    </row>
    <row r="48" spans="1:16" x14ac:dyDescent="0.3">
      <c r="K48" s="153"/>
      <c r="L48" s="153"/>
      <c r="M48" s="153"/>
      <c r="N48" s="153"/>
      <c r="O48" s="153"/>
      <c r="P48" s="153"/>
    </row>
    <row r="49" spans="1:16" x14ac:dyDescent="0.3">
      <c r="K49" s="153"/>
      <c r="L49" s="153"/>
      <c r="M49" s="153"/>
      <c r="N49" s="153"/>
      <c r="O49" s="153"/>
      <c r="P49" s="153"/>
    </row>
    <row r="50" spans="1:16" x14ac:dyDescent="0.3">
      <c r="A50" s="87"/>
      <c r="K50" s="153"/>
      <c r="L50" s="153"/>
      <c r="M50" s="153"/>
      <c r="N50" s="153"/>
      <c r="O50" s="153"/>
      <c r="P50" s="153"/>
    </row>
    <row r="51" spans="1:16" x14ac:dyDescent="0.3">
      <c r="K51" s="153"/>
      <c r="L51" s="153"/>
      <c r="M51" s="153"/>
      <c r="N51" s="153"/>
      <c r="O51" s="153"/>
      <c r="P51" s="153"/>
    </row>
    <row r="52" spans="1:16" x14ac:dyDescent="0.3">
      <c r="K52" s="153"/>
      <c r="L52" s="153"/>
      <c r="M52" s="153"/>
      <c r="N52" s="153"/>
      <c r="O52" s="153"/>
      <c r="P52" s="153"/>
    </row>
    <row r="53" spans="1:16" x14ac:dyDescent="0.3">
      <c r="K53" s="153"/>
      <c r="L53" s="153"/>
      <c r="M53" s="153"/>
      <c r="N53" s="153"/>
      <c r="O53" s="153"/>
      <c r="P53" s="153"/>
    </row>
    <row r="54" spans="1:16" x14ac:dyDescent="0.3">
      <c r="A54" s="87"/>
      <c r="K54" s="153"/>
      <c r="L54" s="153"/>
      <c r="M54" s="153"/>
      <c r="N54" s="153"/>
      <c r="O54" s="153"/>
      <c r="P54" s="153"/>
    </row>
    <row r="55" spans="1:16" x14ac:dyDescent="0.3">
      <c r="K55" s="153"/>
      <c r="L55" s="153"/>
      <c r="M55" s="153"/>
      <c r="N55" s="153"/>
      <c r="O55" s="153"/>
      <c r="P55" s="153"/>
    </row>
    <row r="56" spans="1:16" x14ac:dyDescent="0.3">
      <c r="K56" s="153"/>
      <c r="L56" s="153"/>
      <c r="M56" s="153"/>
      <c r="N56" s="153"/>
      <c r="O56" s="153"/>
      <c r="P56" s="153"/>
    </row>
    <row r="57" spans="1:16" x14ac:dyDescent="0.3">
      <c r="K57" s="153"/>
      <c r="L57" s="153"/>
      <c r="M57" s="153"/>
      <c r="N57" s="153"/>
      <c r="O57" s="153"/>
      <c r="P57" s="153"/>
    </row>
    <row r="58" spans="1:16" x14ac:dyDescent="0.3">
      <c r="K58" s="153"/>
      <c r="L58" s="153"/>
      <c r="M58" s="153"/>
      <c r="N58" s="153"/>
      <c r="O58" s="153"/>
      <c r="P58" s="153"/>
    </row>
    <row r="59" spans="1:16" x14ac:dyDescent="0.3">
      <c r="K59" s="153"/>
      <c r="L59" s="153"/>
      <c r="M59" s="153"/>
      <c r="N59" s="153"/>
      <c r="O59" s="153"/>
      <c r="P59" s="153"/>
    </row>
    <row r="60" spans="1:16" x14ac:dyDescent="0.3">
      <c r="K60" s="153"/>
      <c r="L60" s="153"/>
      <c r="M60" s="153"/>
      <c r="N60" s="153"/>
      <c r="O60" s="153"/>
      <c r="P60" s="153"/>
    </row>
    <row r="61" spans="1:16" x14ac:dyDescent="0.3">
      <c r="K61" s="153"/>
      <c r="L61" s="153"/>
      <c r="M61" s="153"/>
      <c r="N61" s="153"/>
      <c r="O61" s="153"/>
      <c r="P61" s="153"/>
    </row>
    <row r="62" spans="1:16" x14ac:dyDescent="0.3">
      <c r="K62" s="153"/>
      <c r="L62" s="153"/>
      <c r="M62" s="153"/>
      <c r="N62" s="153"/>
      <c r="O62" s="153"/>
      <c r="P62" s="153"/>
    </row>
    <row r="63" spans="1:16" x14ac:dyDescent="0.3">
      <c r="K63" s="153"/>
      <c r="L63" s="153"/>
      <c r="M63" s="153"/>
      <c r="N63" s="153"/>
      <c r="O63" s="153"/>
      <c r="P63" s="153"/>
    </row>
    <row r="64" spans="1:16" x14ac:dyDescent="0.3">
      <c r="K64" s="153"/>
      <c r="L64" s="153"/>
      <c r="M64" s="153"/>
      <c r="N64" s="153"/>
      <c r="O64" s="153"/>
      <c r="P64" s="153"/>
    </row>
    <row r="65" spans="11:16" x14ac:dyDescent="0.3">
      <c r="K65" s="153"/>
      <c r="L65" s="153"/>
      <c r="M65" s="153"/>
      <c r="N65" s="153"/>
      <c r="O65" s="153"/>
      <c r="P65" s="153"/>
    </row>
    <row r="66" spans="11:16" x14ac:dyDescent="0.3">
      <c r="K66" s="153"/>
      <c r="L66" s="153"/>
      <c r="M66" s="153"/>
      <c r="N66" s="153"/>
      <c r="O66" s="153"/>
      <c r="P66" s="153"/>
    </row>
    <row r="67" spans="11:16" x14ac:dyDescent="0.3">
      <c r="K67" s="153"/>
      <c r="L67" s="153"/>
      <c r="M67" s="153"/>
      <c r="N67" s="153"/>
      <c r="O67" s="153"/>
      <c r="P67" s="153"/>
    </row>
    <row r="68" spans="11:16" x14ac:dyDescent="0.3">
      <c r="K68" s="153"/>
      <c r="L68" s="153"/>
      <c r="M68" s="153"/>
      <c r="N68" s="153"/>
      <c r="O68" s="153"/>
      <c r="P68" s="153"/>
    </row>
    <row r="69" spans="11:16" x14ac:dyDescent="0.3">
      <c r="K69" s="153"/>
      <c r="L69" s="153"/>
      <c r="M69" s="153"/>
      <c r="N69" s="153"/>
      <c r="O69" s="153"/>
      <c r="P69" s="153"/>
    </row>
    <row r="70" spans="11:16" x14ac:dyDescent="0.3">
      <c r="K70" s="153"/>
      <c r="L70" s="153"/>
      <c r="M70" s="153"/>
      <c r="N70" s="153"/>
      <c r="O70" s="153"/>
      <c r="P70" s="153"/>
    </row>
    <row r="71" spans="11:16" x14ac:dyDescent="0.3">
      <c r="K71" s="153"/>
      <c r="L71" s="153"/>
      <c r="M71" s="153"/>
      <c r="N71" s="153"/>
      <c r="O71" s="153"/>
      <c r="P71" s="153"/>
    </row>
    <row r="72" spans="11:16" x14ac:dyDescent="0.3">
      <c r="K72" s="153"/>
      <c r="L72" s="153"/>
      <c r="M72" s="153"/>
      <c r="N72" s="153"/>
      <c r="O72" s="153"/>
      <c r="P72" s="153"/>
    </row>
    <row r="73" spans="11:16" x14ac:dyDescent="0.3">
      <c r="K73" s="153"/>
      <c r="L73" s="153"/>
      <c r="M73" s="153"/>
      <c r="N73" s="153"/>
      <c r="O73" s="153"/>
      <c r="P73" s="153"/>
    </row>
    <row r="74" spans="11:16" x14ac:dyDescent="0.3">
      <c r="K74" s="153"/>
      <c r="L74" s="153"/>
      <c r="M74" s="153"/>
      <c r="N74" s="153"/>
      <c r="O74" s="153"/>
      <c r="P74" s="153"/>
    </row>
    <row r="75" spans="11:16" x14ac:dyDescent="0.3">
      <c r="K75" s="153"/>
      <c r="L75" s="153"/>
      <c r="M75" s="153"/>
      <c r="N75" s="153"/>
      <c r="O75" s="153"/>
      <c r="P75" s="153"/>
    </row>
    <row r="76" spans="11:16" x14ac:dyDescent="0.3">
      <c r="K76" s="153"/>
      <c r="L76" s="153"/>
      <c r="M76" s="153"/>
      <c r="N76" s="153"/>
      <c r="O76" s="153"/>
      <c r="P76" s="153"/>
    </row>
    <row r="77" spans="11:16" x14ac:dyDescent="0.3">
      <c r="K77" s="153"/>
      <c r="L77" s="153"/>
      <c r="M77" s="153"/>
      <c r="N77" s="153"/>
      <c r="O77" s="153"/>
      <c r="P77" s="153"/>
    </row>
    <row r="78" spans="11:16" x14ac:dyDescent="0.3">
      <c r="K78" s="153"/>
      <c r="L78" s="153"/>
      <c r="M78" s="153"/>
      <c r="N78" s="153"/>
      <c r="O78" s="153"/>
      <c r="P78" s="153"/>
    </row>
    <row r="79" spans="11:16" x14ac:dyDescent="0.3">
      <c r="K79" s="153"/>
      <c r="L79" s="153"/>
      <c r="M79" s="153"/>
      <c r="N79" s="153"/>
      <c r="O79" s="153"/>
      <c r="P79" s="153"/>
    </row>
    <row r="80" spans="11:16" x14ac:dyDescent="0.3">
      <c r="K80" s="153"/>
      <c r="L80" s="153"/>
      <c r="M80" s="153"/>
      <c r="N80" s="153"/>
      <c r="O80" s="153"/>
      <c r="P80" s="153"/>
    </row>
    <row r="81" spans="11:16" x14ac:dyDescent="0.3">
      <c r="K81" s="153"/>
      <c r="L81" s="153"/>
      <c r="M81" s="153"/>
      <c r="N81" s="153"/>
      <c r="O81" s="153"/>
      <c r="P81" s="153"/>
    </row>
    <row r="82" spans="11:16" x14ac:dyDescent="0.3">
      <c r="K82" s="153"/>
      <c r="L82" s="153"/>
      <c r="M82" s="153"/>
      <c r="N82" s="153"/>
      <c r="O82" s="153"/>
      <c r="P82" s="153"/>
    </row>
    <row r="83" spans="11:16" x14ac:dyDescent="0.3">
      <c r="K83" s="153"/>
      <c r="L83" s="153"/>
      <c r="M83" s="153"/>
      <c r="N83" s="153"/>
      <c r="O83" s="153"/>
      <c r="P83" s="153"/>
    </row>
    <row r="84" spans="11:16" x14ac:dyDescent="0.3">
      <c r="K84" s="153"/>
      <c r="L84" s="153"/>
      <c r="M84" s="153"/>
      <c r="N84" s="153"/>
      <c r="O84" s="153"/>
      <c r="P84" s="153"/>
    </row>
    <row r="85" spans="11:16" x14ac:dyDescent="0.3">
      <c r="K85" s="153"/>
      <c r="L85" s="153"/>
      <c r="M85" s="153"/>
      <c r="N85" s="153"/>
      <c r="O85" s="153"/>
      <c r="P85" s="153"/>
    </row>
    <row r="86" spans="11:16" x14ac:dyDescent="0.3">
      <c r="K86" s="153"/>
      <c r="L86" s="153"/>
      <c r="M86" s="153"/>
      <c r="N86" s="153"/>
      <c r="O86" s="153"/>
      <c r="P86" s="153"/>
    </row>
    <row r="87" spans="11:16" x14ac:dyDescent="0.3">
      <c r="K87" s="153"/>
      <c r="L87" s="153"/>
      <c r="M87" s="153"/>
      <c r="N87" s="153"/>
      <c r="O87" s="153"/>
      <c r="P87" s="153"/>
    </row>
    <row r="88" spans="11:16" x14ac:dyDescent="0.3">
      <c r="K88" s="153"/>
      <c r="L88" s="153"/>
      <c r="M88" s="153"/>
      <c r="N88" s="153"/>
      <c r="O88" s="153"/>
      <c r="P88" s="153"/>
    </row>
    <row r="89" spans="11:16" x14ac:dyDescent="0.3">
      <c r="K89" s="153"/>
      <c r="L89" s="153"/>
      <c r="M89" s="153"/>
      <c r="N89" s="153"/>
      <c r="O89" s="153"/>
      <c r="P89" s="153"/>
    </row>
    <row r="90" spans="11:16" x14ac:dyDescent="0.3">
      <c r="K90" s="153"/>
      <c r="L90" s="153"/>
      <c r="M90" s="153"/>
      <c r="N90" s="153"/>
      <c r="O90" s="153"/>
      <c r="P90" s="153"/>
    </row>
    <row r="91" spans="11:16" x14ac:dyDescent="0.3">
      <c r="K91" s="153"/>
      <c r="L91" s="153"/>
      <c r="M91" s="153"/>
      <c r="N91" s="153"/>
      <c r="O91" s="153"/>
      <c r="P91" s="153"/>
    </row>
    <row r="92" spans="11:16" x14ac:dyDescent="0.3">
      <c r="K92" s="153"/>
      <c r="L92" s="153"/>
      <c r="M92" s="153"/>
      <c r="N92" s="153"/>
      <c r="O92" s="153"/>
      <c r="P92" s="153"/>
    </row>
    <row r="93" spans="11:16" x14ac:dyDescent="0.3">
      <c r="K93" s="153"/>
      <c r="L93" s="153"/>
      <c r="M93" s="153"/>
      <c r="N93" s="153"/>
      <c r="O93" s="153"/>
      <c r="P93" s="153"/>
    </row>
    <row r="94" spans="11:16" x14ac:dyDescent="0.3">
      <c r="K94" s="153"/>
      <c r="L94" s="153"/>
      <c r="M94" s="153"/>
      <c r="N94" s="153"/>
      <c r="O94" s="153"/>
      <c r="P94" s="153"/>
    </row>
    <row r="95" spans="11:16" x14ac:dyDescent="0.3">
      <c r="K95" s="153"/>
      <c r="L95" s="153"/>
      <c r="M95" s="153"/>
      <c r="N95" s="153"/>
      <c r="O95" s="153"/>
      <c r="P95" s="153"/>
    </row>
    <row r="96" spans="11:16" x14ac:dyDescent="0.3">
      <c r="K96" s="153"/>
      <c r="L96" s="153"/>
      <c r="M96" s="153"/>
      <c r="N96" s="153"/>
      <c r="O96" s="153"/>
      <c r="P96" s="153"/>
    </row>
    <row r="97" spans="11:16" x14ac:dyDescent="0.3">
      <c r="K97" s="153"/>
      <c r="L97" s="153"/>
      <c r="M97" s="153"/>
      <c r="N97" s="153"/>
      <c r="O97" s="153"/>
      <c r="P97" s="153"/>
    </row>
    <row r="98" spans="11:16" x14ac:dyDescent="0.3">
      <c r="K98" s="153"/>
      <c r="L98" s="153"/>
      <c r="M98" s="153"/>
      <c r="N98" s="153"/>
      <c r="O98" s="153"/>
      <c r="P98" s="153"/>
    </row>
    <row r="99" spans="11:16" x14ac:dyDescent="0.3">
      <c r="K99" s="153"/>
      <c r="L99" s="153"/>
      <c r="M99" s="153"/>
      <c r="N99" s="153"/>
      <c r="O99" s="153"/>
      <c r="P99" s="153"/>
    </row>
    <row r="100" spans="11:16" x14ac:dyDescent="0.3">
      <c r="K100" s="153"/>
      <c r="L100" s="153"/>
      <c r="M100" s="153"/>
      <c r="N100" s="153"/>
      <c r="O100" s="153"/>
      <c r="P100" s="153"/>
    </row>
    <row r="101" spans="11:16" x14ac:dyDescent="0.3">
      <c r="K101" s="153"/>
      <c r="L101" s="153"/>
      <c r="M101" s="153"/>
      <c r="N101" s="153"/>
      <c r="O101" s="153"/>
      <c r="P101" s="153"/>
    </row>
    <row r="102" spans="11:16" x14ac:dyDescent="0.3">
      <c r="K102" s="153"/>
      <c r="L102" s="153"/>
      <c r="M102" s="153"/>
      <c r="N102" s="153"/>
      <c r="O102" s="153"/>
      <c r="P102" s="153"/>
    </row>
    <row r="103" spans="11:16" x14ac:dyDescent="0.3">
      <c r="K103" s="153"/>
      <c r="L103" s="153"/>
      <c r="M103" s="153"/>
      <c r="N103" s="153"/>
      <c r="O103" s="153"/>
      <c r="P103" s="153"/>
    </row>
    <row r="104" spans="11:16" x14ac:dyDescent="0.3">
      <c r="K104" s="153"/>
      <c r="L104" s="153"/>
      <c r="M104" s="153"/>
      <c r="N104" s="153"/>
      <c r="O104" s="153"/>
      <c r="P104" s="153"/>
    </row>
    <row r="105" spans="11:16" x14ac:dyDescent="0.3">
      <c r="K105" s="153"/>
      <c r="L105" s="153"/>
      <c r="M105" s="153"/>
      <c r="N105" s="153"/>
      <c r="O105" s="153"/>
      <c r="P105" s="153"/>
    </row>
    <row r="106" spans="11:16" x14ac:dyDescent="0.3">
      <c r="K106" s="153"/>
      <c r="L106" s="153"/>
      <c r="M106" s="153"/>
      <c r="N106" s="153"/>
      <c r="O106" s="153"/>
      <c r="P106" s="153"/>
    </row>
    <row r="107" spans="11:16" x14ac:dyDescent="0.3">
      <c r="K107" s="153"/>
      <c r="L107" s="153"/>
      <c r="M107" s="153"/>
      <c r="N107" s="153"/>
      <c r="O107" s="153"/>
      <c r="P107" s="153"/>
    </row>
    <row r="108" spans="11:16" x14ac:dyDescent="0.3">
      <c r="K108" s="153"/>
      <c r="L108" s="153"/>
      <c r="M108" s="153"/>
      <c r="N108" s="153"/>
      <c r="O108" s="153"/>
      <c r="P108" s="153"/>
    </row>
    <row r="109" spans="11:16" x14ac:dyDescent="0.3">
      <c r="K109" s="153"/>
      <c r="L109" s="153"/>
      <c r="M109" s="153"/>
      <c r="N109" s="153"/>
      <c r="O109" s="153"/>
      <c r="P109" s="153"/>
    </row>
    <row r="110" spans="11:16" x14ac:dyDescent="0.3">
      <c r="K110" s="153"/>
      <c r="L110" s="153"/>
      <c r="M110" s="153"/>
      <c r="N110" s="153"/>
      <c r="O110" s="153"/>
      <c r="P110" s="153"/>
    </row>
    <row r="111" spans="11:16" x14ac:dyDescent="0.3">
      <c r="K111" s="153"/>
      <c r="L111" s="153"/>
      <c r="M111" s="153"/>
      <c r="N111" s="153"/>
      <c r="O111" s="153"/>
      <c r="P111" s="153"/>
    </row>
    <row r="112" spans="11:16" x14ac:dyDescent="0.3">
      <c r="K112" s="153"/>
      <c r="L112" s="153"/>
      <c r="M112" s="153"/>
      <c r="N112" s="153"/>
      <c r="O112" s="153"/>
      <c r="P112" s="153"/>
    </row>
    <row r="113" spans="11:16" x14ac:dyDescent="0.3">
      <c r="K113" s="153"/>
      <c r="L113" s="153"/>
      <c r="M113" s="153"/>
      <c r="N113" s="153"/>
      <c r="O113" s="153"/>
      <c r="P113" s="153"/>
    </row>
    <row r="114" spans="11:16" x14ac:dyDescent="0.3">
      <c r="K114" s="153"/>
      <c r="L114" s="153"/>
      <c r="M114" s="153"/>
      <c r="N114" s="153"/>
      <c r="O114" s="153"/>
      <c r="P114" s="153"/>
    </row>
    <row r="115" spans="11:16" x14ac:dyDescent="0.3">
      <c r="K115" s="153"/>
      <c r="L115" s="153"/>
      <c r="M115" s="153"/>
      <c r="N115" s="153"/>
      <c r="O115" s="153"/>
      <c r="P115" s="153"/>
    </row>
    <row r="116" spans="11:16" x14ac:dyDescent="0.3">
      <c r="K116" s="153"/>
      <c r="L116" s="153"/>
      <c r="M116" s="153"/>
      <c r="N116" s="153"/>
      <c r="O116" s="153"/>
      <c r="P116" s="153"/>
    </row>
    <row r="117" spans="11:16" x14ac:dyDescent="0.3">
      <c r="K117" s="153"/>
      <c r="L117" s="153"/>
      <c r="M117" s="153"/>
      <c r="N117" s="153"/>
      <c r="O117" s="153"/>
      <c r="P117" s="153"/>
    </row>
    <row r="118" spans="11:16" x14ac:dyDescent="0.3">
      <c r="K118" s="153"/>
      <c r="L118" s="153"/>
      <c r="M118" s="153"/>
      <c r="N118" s="153"/>
      <c r="O118" s="153"/>
      <c r="P118" s="153"/>
    </row>
    <row r="119" spans="11:16" ht="13.5" customHeight="1" x14ac:dyDescent="0.3">
      <c r="K119" s="153"/>
      <c r="L119" s="153"/>
      <c r="M119" s="153"/>
      <c r="N119" s="153"/>
      <c r="O119" s="153"/>
      <c r="P119" s="153"/>
    </row>
    <row r="120" spans="11:16" ht="13.5" customHeight="1" x14ac:dyDescent="0.3">
      <c r="K120" s="153"/>
      <c r="L120" s="153"/>
      <c r="M120" s="153"/>
      <c r="N120" s="153"/>
      <c r="O120" s="153"/>
      <c r="P120" s="153"/>
    </row>
    <row r="121" spans="11:16" x14ac:dyDescent="0.3">
      <c r="K121" s="153"/>
      <c r="L121" s="153"/>
      <c r="M121" s="153"/>
      <c r="N121" s="153"/>
      <c r="O121" s="153"/>
      <c r="P121" s="153"/>
    </row>
    <row r="122" spans="11:16" x14ac:dyDescent="0.3">
      <c r="K122" s="153"/>
      <c r="L122" s="153"/>
      <c r="M122" s="153"/>
      <c r="N122" s="153"/>
      <c r="O122" s="153"/>
      <c r="P122" s="153"/>
    </row>
    <row r="123" spans="11:16" x14ac:dyDescent="0.3">
      <c r="K123" s="153"/>
      <c r="L123" s="153"/>
      <c r="M123" s="153"/>
      <c r="N123" s="153"/>
      <c r="O123" s="153"/>
      <c r="P123" s="153"/>
    </row>
    <row r="124" spans="11:16" x14ac:dyDescent="0.3">
      <c r="K124" s="153"/>
      <c r="L124" s="153"/>
      <c r="M124" s="153"/>
      <c r="N124" s="153"/>
      <c r="O124" s="153"/>
      <c r="P124" s="153"/>
    </row>
    <row r="125" spans="11:16" x14ac:dyDescent="0.3">
      <c r="K125" s="153"/>
      <c r="L125" s="153"/>
      <c r="M125" s="153"/>
      <c r="N125" s="153"/>
      <c r="O125" s="153"/>
      <c r="P125" s="153"/>
    </row>
    <row r="126" spans="11:16" x14ac:dyDescent="0.3">
      <c r="K126" s="153"/>
      <c r="L126" s="153"/>
      <c r="M126" s="153"/>
      <c r="N126" s="153"/>
      <c r="O126" s="153"/>
      <c r="P126" s="153"/>
    </row>
    <row r="127" spans="11:16" x14ac:dyDescent="0.3">
      <c r="K127" s="153"/>
      <c r="L127" s="153"/>
      <c r="M127" s="153"/>
      <c r="N127" s="153"/>
      <c r="O127" s="153"/>
      <c r="P127" s="153"/>
    </row>
    <row r="128" spans="11:16" x14ac:dyDescent="0.3">
      <c r="K128" s="153"/>
      <c r="L128" s="153"/>
      <c r="M128" s="153"/>
      <c r="N128" s="153"/>
      <c r="O128" s="153"/>
      <c r="P128" s="153"/>
    </row>
    <row r="129" spans="11:16" x14ac:dyDescent="0.3">
      <c r="K129" s="153"/>
      <c r="L129" s="153"/>
      <c r="M129" s="153"/>
      <c r="N129" s="153"/>
      <c r="O129" s="153"/>
      <c r="P129" s="153"/>
    </row>
    <row r="130" spans="11:16" x14ac:dyDescent="0.3">
      <c r="K130" s="153"/>
      <c r="L130" s="153"/>
      <c r="M130" s="153"/>
      <c r="N130" s="153"/>
      <c r="O130" s="153"/>
      <c r="P130" s="153"/>
    </row>
    <row r="131" spans="11:16" x14ac:dyDescent="0.3">
      <c r="K131" s="153"/>
      <c r="L131" s="153"/>
      <c r="M131" s="153"/>
      <c r="N131" s="153"/>
      <c r="O131" s="153"/>
      <c r="P131" s="153"/>
    </row>
    <row r="132" spans="11:16" x14ac:dyDescent="0.3">
      <c r="K132" s="153"/>
      <c r="L132" s="153"/>
      <c r="M132" s="153"/>
      <c r="N132" s="153"/>
      <c r="O132" s="153"/>
      <c r="P132" s="153"/>
    </row>
    <row r="133" spans="11:16" x14ac:dyDescent="0.3">
      <c r="K133" s="153"/>
      <c r="L133" s="153"/>
      <c r="M133" s="153"/>
      <c r="N133" s="153"/>
      <c r="O133" s="153"/>
      <c r="P133" s="153"/>
    </row>
    <row r="134" spans="11:16" x14ac:dyDescent="0.3">
      <c r="K134" s="153"/>
      <c r="L134" s="153"/>
      <c r="M134" s="153"/>
      <c r="N134" s="153"/>
      <c r="O134" s="153"/>
      <c r="P134" s="153"/>
    </row>
    <row r="135" spans="11:16" x14ac:dyDescent="0.3">
      <c r="K135" s="153"/>
      <c r="L135" s="153"/>
      <c r="M135" s="153"/>
      <c r="N135" s="153"/>
      <c r="O135" s="153"/>
      <c r="P135" s="153"/>
    </row>
    <row r="136" spans="11:16" x14ac:dyDescent="0.3">
      <c r="K136" s="153"/>
      <c r="L136" s="153"/>
      <c r="M136" s="153"/>
      <c r="N136" s="153"/>
      <c r="O136" s="153"/>
      <c r="P136" s="153"/>
    </row>
    <row r="137" spans="11:16" x14ac:dyDescent="0.3">
      <c r="K137" s="153"/>
      <c r="L137" s="153"/>
      <c r="M137" s="153"/>
      <c r="N137" s="153"/>
      <c r="O137" s="153"/>
      <c r="P137" s="153"/>
    </row>
    <row r="138" spans="11:16" x14ac:dyDescent="0.3">
      <c r="K138" s="153"/>
      <c r="L138" s="153"/>
      <c r="M138" s="153"/>
      <c r="N138" s="153"/>
      <c r="O138" s="153"/>
      <c r="P138" s="153"/>
    </row>
    <row r="139" spans="11:16" x14ac:dyDescent="0.3">
      <c r="K139" s="153"/>
      <c r="L139" s="153"/>
      <c r="M139" s="153"/>
      <c r="N139" s="153"/>
      <c r="O139" s="153"/>
      <c r="P139" s="153"/>
    </row>
    <row r="140" spans="11:16" x14ac:dyDescent="0.3">
      <c r="K140" s="153"/>
      <c r="L140" s="153"/>
      <c r="M140" s="153"/>
      <c r="N140" s="153"/>
      <c r="O140" s="153"/>
      <c r="P140" s="153"/>
    </row>
    <row r="141" spans="11:16" x14ac:dyDescent="0.3">
      <c r="K141" s="153"/>
      <c r="L141" s="153"/>
      <c r="M141" s="153"/>
      <c r="N141" s="153"/>
      <c r="O141" s="153"/>
      <c r="P141" s="153"/>
    </row>
    <row r="142" spans="11:16" x14ac:dyDescent="0.3">
      <c r="K142" s="153"/>
      <c r="L142" s="153"/>
      <c r="M142" s="153"/>
      <c r="N142" s="153"/>
      <c r="O142" s="153"/>
      <c r="P142" s="153"/>
    </row>
    <row r="143" spans="11:16" x14ac:dyDescent="0.3">
      <c r="K143" s="153"/>
      <c r="L143" s="153"/>
      <c r="M143" s="153"/>
      <c r="N143" s="153"/>
      <c r="O143" s="153"/>
      <c r="P143" s="153"/>
    </row>
    <row r="144" spans="11:16" x14ac:dyDescent="0.3">
      <c r="K144" s="153"/>
      <c r="L144" s="153"/>
      <c r="M144" s="153"/>
      <c r="N144" s="153"/>
      <c r="O144" s="153"/>
      <c r="P144" s="153"/>
    </row>
    <row r="145" spans="11:16" x14ac:dyDescent="0.3">
      <c r="K145" s="153"/>
      <c r="L145" s="153"/>
      <c r="M145" s="153"/>
      <c r="N145" s="153"/>
      <c r="O145" s="153"/>
      <c r="P145" s="153"/>
    </row>
    <row r="146" spans="11:16" x14ac:dyDescent="0.3">
      <c r="K146" s="153"/>
      <c r="L146" s="153"/>
      <c r="M146" s="153"/>
      <c r="N146" s="153"/>
      <c r="O146" s="153"/>
      <c r="P146" s="153"/>
    </row>
  </sheetData>
  <printOptions horizontalCentered="1"/>
  <pageMargins left="0.5" right="0.5" top="0.75" bottom="1" header="0.3" footer="0.3"/>
  <pageSetup scale="54" fitToHeight="2" orientation="portrait" r:id="rId1"/>
  <headerFooter scaleWithDoc="0" alignWithMargins="0">
    <oddFooter>&amp;CPage &amp;P of &amp;N</oddFooter>
  </headerFooter>
  <rowBreaks count="3" manualBreakCount="3">
    <brk id="50" max="16383" man="1"/>
    <brk id="96" max="16383" man="1"/>
    <brk id="1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29"/>
  <sheetViews>
    <sheetView tabSelected="1" zoomScaleNormal="100" zoomScaleSheetLayoutView="100" workbookViewId="0">
      <selection sqref="A1:H1"/>
    </sheetView>
  </sheetViews>
  <sheetFormatPr defaultColWidth="9.21875" defaultRowHeight="14.4" x14ac:dyDescent="0.3"/>
  <cols>
    <col min="1" max="1" width="20.21875" style="1" bestFit="1" customWidth="1"/>
    <col min="2" max="3" width="11.5546875" style="1" bestFit="1" customWidth="1"/>
    <col min="4" max="4" width="11.77734375" style="1" bestFit="1" customWidth="1"/>
    <col min="5" max="5" width="2.21875" style="1" customWidth="1"/>
    <col min="6" max="6" width="14" style="1" customWidth="1"/>
    <col min="7" max="7" width="13.5546875" style="1" bestFit="1" customWidth="1"/>
    <col min="8" max="8" width="13.21875" style="1" customWidth="1"/>
    <col min="9" max="9" width="3.77734375" style="1" customWidth="1"/>
    <col min="10" max="16384" width="9.21875" style="1"/>
  </cols>
  <sheetData>
    <row r="1" spans="1:11" x14ac:dyDescent="0.3">
      <c r="A1" s="161" t="s">
        <v>4</v>
      </c>
      <c r="B1" s="161"/>
      <c r="C1" s="161"/>
      <c r="D1" s="161"/>
      <c r="E1" s="161"/>
      <c r="F1" s="161"/>
      <c r="G1" s="161"/>
      <c r="H1" s="161"/>
    </row>
    <row r="2" spans="1:11" x14ac:dyDescent="0.3">
      <c r="A2" s="162" t="s">
        <v>5</v>
      </c>
      <c r="B2" s="162"/>
      <c r="C2" s="162"/>
      <c r="D2" s="162"/>
      <c r="E2" s="162"/>
      <c r="F2" s="162"/>
      <c r="G2" s="162"/>
      <c r="H2" s="162"/>
    </row>
    <row r="3" spans="1:11" x14ac:dyDescent="0.3">
      <c r="A3" s="162" t="s">
        <v>6</v>
      </c>
      <c r="B3" s="162"/>
      <c r="C3" s="162"/>
      <c r="D3" s="162"/>
      <c r="E3" s="162"/>
      <c r="F3" s="162"/>
      <c r="G3" s="162"/>
      <c r="H3" s="162"/>
    </row>
    <row r="4" spans="1:11" x14ac:dyDescent="0.3">
      <c r="A4" s="2"/>
    </row>
    <row r="5" spans="1:11" x14ac:dyDescent="0.3">
      <c r="B5" s="161" t="s">
        <v>7</v>
      </c>
      <c r="C5" s="161"/>
      <c r="D5" s="161"/>
      <c r="E5" s="161"/>
      <c r="F5" s="161"/>
      <c r="G5" s="161"/>
      <c r="H5" s="161"/>
    </row>
    <row r="6" spans="1:11" x14ac:dyDescent="0.3">
      <c r="A6" s="5"/>
      <c r="B6" s="158" t="s">
        <v>8</v>
      </c>
      <c r="C6" s="159"/>
      <c r="D6" s="160"/>
      <c r="F6" s="8" t="s">
        <v>9</v>
      </c>
      <c r="G6" s="6"/>
      <c r="H6" s="7"/>
      <c r="K6" s="3"/>
    </row>
    <row r="7" spans="1:11" x14ac:dyDescent="0.3">
      <c r="B7" s="115">
        <f>+C7-31</f>
        <v>45503</v>
      </c>
      <c r="C7" s="115">
        <f>+D7-31</f>
        <v>45534</v>
      </c>
      <c r="D7" s="115">
        <f>+StatementDate</f>
        <v>45565</v>
      </c>
      <c r="F7" s="115">
        <f>+B7</f>
        <v>45503</v>
      </c>
      <c r="G7" s="115">
        <f>+C7</f>
        <v>45534</v>
      </c>
      <c r="H7" s="115">
        <f>+D7</f>
        <v>45565</v>
      </c>
      <c r="K7" s="3"/>
    </row>
    <row r="8" spans="1:11" x14ac:dyDescent="0.3">
      <c r="A8" s="5"/>
      <c r="B8" s="116">
        <f>+C8</f>
        <v>2024</v>
      </c>
      <c r="C8" s="117">
        <f>+D8</f>
        <v>2024</v>
      </c>
      <c r="D8" s="117">
        <f>YEAR(StatementDate)</f>
        <v>2024</v>
      </c>
      <c r="F8" s="116">
        <f t="shared" ref="F8:H8" si="0">+B8</f>
        <v>2024</v>
      </c>
      <c r="G8" s="117">
        <f t="shared" si="0"/>
        <v>2024</v>
      </c>
      <c r="H8" s="117">
        <f t="shared" si="0"/>
        <v>2024</v>
      </c>
    </row>
    <row r="9" spans="1:11" ht="15" customHeight="1" x14ac:dyDescent="0.3">
      <c r="A9" s="2" t="s">
        <v>10</v>
      </c>
      <c r="B9" s="11">
        <f>+'Copy Other Data Here'!K6</f>
        <v>3131406</v>
      </c>
      <c r="C9" s="11">
        <f>+'Copy Other Data Here'!L6</f>
        <v>2190528</v>
      </c>
      <c r="D9" s="11">
        <f>+'Copy Other Data Here'!M6</f>
        <v>3325582</v>
      </c>
      <c r="F9" s="76">
        <f>+'Copy Other Data Here'!K12</f>
        <v>122493266</v>
      </c>
      <c r="G9" s="76">
        <f>+'Copy Other Data Here'!L12</f>
        <v>122152943</v>
      </c>
      <c r="H9" s="76">
        <f>+'Copy Other Data Here'!M12</f>
        <v>121494445</v>
      </c>
      <c r="J9" s="53"/>
    </row>
    <row r="10" spans="1:11" ht="14.25" customHeight="1" x14ac:dyDescent="0.3">
      <c r="A10" s="2" t="s">
        <v>11</v>
      </c>
      <c r="B10" s="76">
        <f>+'Copy Other Data Here'!K7</f>
        <v>2134320</v>
      </c>
      <c r="C10" s="76">
        <f>+'Copy Other Data Here'!L7</f>
        <v>2633306</v>
      </c>
      <c r="D10" s="76">
        <f>+'Copy Other Data Here'!M7</f>
        <v>3515961</v>
      </c>
      <c r="F10" s="76">
        <f>+'Copy Other Data Here'!K13</f>
        <v>100941472</v>
      </c>
      <c r="G10" s="76">
        <f>+'Copy Other Data Here'!L13</f>
        <v>100606713</v>
      </c>
      <c r="H10" s="76">
        <f>+'Copy Other Data Here'!M13</f>
        <v>99917883</v>
      </c>
      <c r="J10" s="53"/>
    </row>
    <row r="11" spans="1:11" ht="15" customHeight="1" x14ac:dyDescent="0.3">
      <c r="A11" s="2" t="s">
        <v>12</v>
      </c>
      <c r="B11" s="76">
        <f>+'Copy Other Data Here'!K8</f>
        <v>844981</v>
      </c>
      <c r="C11" s="76">
        <f>+'Copy Other Data Here'!L8</f>
        <v>768716</v>
      </c>
      <c r="D11" s="76">
        <f>+'Copy Other Data Here'!M8</f>
        <v>794387</v>
      </c>
      <c r="F11" s="76">
        <f>+'Copy Other Data Here'!K14</f>
        <v>16477944</v>
      </c>
      <c r="G11" s="76">
        <f>+'Copy Other Data Here'!L14</f>
        <v>16158391</v>
      </c>
      <c r="H11" s="76">
        <f>+'Copy Other Data Here'!M14</f>
        <v>16197416</v>
      </c>
      <c r="J11" s="53"/>
    </row>
    <row r="12" spans="1:11" ht="15" customHeight="1" x14ac:dyDescent="0.3">
      <c r="A12" s="2" t="s">
        <v>13</v>
      </c>
      <c r="B12" s="76">
        <f>+'Copy Other Data Here'!K9</f>
        <v>35751</v>
      </c>
      <c r="C12" s="76">
        <f>+'Copy Other Data Here'!L9</f>
        <v>37599</v>
      </c>
      <c r="D12" s="76">
        <f>+'Copy Other Data Here'!M9</f>
        <v>42323</v>
      </c>
      <c r="F12" s="76">
        <f>+'Copy Other Data Here'!K15</f>
        <v>2088497</v>
      </c>
      <c r="G12" s="76">
        <f>+'Copy Other Data Here'!L15</f>
        <v>2040965</v>
      </c>
      <c r="H12" s="76">
        <f>+'Copy Other Data Here'!M15</f>
        <v>1976015</v>
      </c>
      <c r="J12" s="53"/>
    </row>
    <row r="13" spans="1:11" ht="15" customHeight="1" x14ac:dyDescent="0.3">
      <c r="A13" s="2" t="s">
        <v>14</v>
      </c>
      <c r="B13" s="77">
        <f>+'Copy Other Data Here'!K10</f>
        <v>86244366</v>
      </c>
      <c r="C13" s="77">
        <f>+'Copy Other Data Here'!L10</f>
        <v>83606842</v>
      </c>
      <c r="D13" s="77">
        <f>+'Copy Other Data Here'!M10</f>
        <v>82443964</v>
      </c>
      <c r="F13" s="76">
        <f>+'Copy Other Data Here'!K16</f>
        <v>1133819050</v>
      </c>
      <c r="G13" s="76">
        <f>+'Copy Other Data Here'!L16</f>
        <v>1115015382</v>
      </c>
      <c r="H13" s="76">
        <f>+'Copy Other Data Here'!M16</f>
        <v>1090057661</v>
      </c>
      <c r="J13" s="78"/>
      <c r="K13" s="9"/>
    </row>
    <row r="14" spans="1:11" ht="15" customHeight="1" x14ac:dyDescent="0.3">
      <c r="A14" s="2" t="s">
        <v>15</v>
      </c>
      <c r="B14" s="79">
        <f>SUM(B9:B13)</f>
        <v>92390824</v>
      </c>
      <c r="C14" s="79">
        <f>SUM(C9:C13)</f>
        <v>89236991</v>
      </c>
      <c r="D14" s="79">
        <f>SUM(D9:D13)</f>
        <v>90122217</v>
      </c>
      <c r="F14" s="80">
        <f>SUM(F9:F13)</f>
        <v>1375820229</v>
      </c>
      <c r="G14" s="80">
        <f>SUM(G9:G13)</f>
        <v>1355974394</v>
      </c>
      <c r="H14" s="79">
        <f>SUM(H9:H13)</f>
        <v>1329643420</v>
      </c>
      <c r="J14" s="10"/>
      <c r="K14" s="9"/>
    </row>
    <row r="15" spans="1:11" x14ac:dyDescent="0.3">
      <c r="K15" s="9"/>
    </row>
    <row r="16" spans="1:11" x14ac:dyDescent="0.3">
      <c r="J16" s="54"/>
    </row>
    <row r="17" spans="1:11" x14ac:dyDescent="0.3">
      <c r="J17" s="54"/>
    </row>
    <row r="18" spans="1:11" x14ac:dyDescent="0.3">
      <c r="J18" s="54"/>
    </row>
    <row r="19" spans="1:11" x14ac:dyDescent="0.3">
      <c r="F19" s="4"/>
      <c r="G19" s="4"/>
      <c r="H19" s="4"/>
      <c r="J19" s="12"/>
    </row>
    <row r="20" spans="1:11" x14ac:dyDescent="0.3">
      <c r="B20" s="158" t="s">
        <v>16</v>
      </c>
      <c r="C20" s="159"/>
      <c r="D20" s="160"/>
      <c r="F20" s="4"/>
      <c r="G20" s="4"/>
      <c r="H20" s="4"/>
      <c r="J20" s="55"/>
    </row>
    <row r="21" spans="1:11" x14ac:dyDescent="0.3">
      <c r="B21" s="115">
        <f>+B7</f>
        <v>45503</v>
      </c>
      <c r="C21" s="115">
        <f>+C7</f>
        <v>45534</v>
      </c>
      <c r="D21" s="115">
        <f>+D7</f>
        <v>45565</v>
      </c>
      <c r="G21" s="5"/>
      <c r="H21" s="9"/>
      <c r="J21" s="56"/>
    </row>
    <row r="22" spans="1:11" x14ac:dyDescent="0.3">
      <c r="B22" s="116">
        <f t="shared" ref="B22:D22" si="1">+B8</f>
        <v>2024</v>
      </c>
      <c r="C22" s="117">
        <f t="shared" si="1"/>
        <v>2024</v>
      </c>
      <c r="D22" s="117">
        <f t="shared" si="1"/>
        <v>2024</v>
      </c>
      <c r="F22" s="9"/>
      <c r="G22" s="9"/>
      <c r="J22" s="13"/>
    </row>
    <row r="23" spans="1:11" x14ac:dyDescent="0.3">
      <c r="A23" s="2" t="s">
        <v>10</v>
      </c>
      <c r="B23" s="76">
        <f>+'Copy Other Data Here'!K20</f>
        <v>204251</v>
      </c>
      <c r="C23" s="76">
        <f>+'Copy Other Data Here'!L20</f>
        <v>204284</v>
      </c>
      <c r="D23" s="76">
        <f>+'Copy Other Data Here'!M20</f>
        <v>204420</v>
      </c>
      <c r="F23" s="10"/>
      <c r="G23" s="10"/>
    </row>
    <row r="24" spans="1:11" x14ac:dyDescent="0.3">
      <c r="A24" s="2" t="s">
        <v>11</v>
      </c>
      <c r="B24" s="76">
        <f>+'Copy Other Data Here'!K21</f>
        <v>27566</v>
      </c>
      <c r="C24" s="76">
        <f>+'Copy Other Data Here'!L21</f>
        <v>27508</v>
      </c>
      <c r="D24" s="76">
        <f>+'Copy Other Data Here'!M21</f>
        <v>27504</v>
      </c>
      <c r="F24" s="10"/>
      <c r="G24" s="10"/>
      <c r="J24" s="56"/>
    </row>
    <row r="25" spans="1:11" x14ac:dyDescent="0.3">
      <c r="A25" s="2" t="s">
        <v>12</v>
      </c>
      <c r="B25" s="76">
        <f>+'Copy Other Data Here'!K22</f>
        <v>522</v>
      </c>
      <c r="C25" s="76">
        <f>+'Copy Other Data Here'!L22</f>
        <v>521</v>
      </c>
      <c r="D25" s="76">
        <f>+'Copy Other Data Here'!M22</f>
        <v>520</v>
      </c>
      <c r="F25" s="10"/>
      <c r="G25" s="10"/>
      <c r="J25" s="3"/>
    </row>
    <row r="26" spans="1:11" x14ac:dyDescent="0.3">
      <c r="A26" s="2" t="s">
        <v>13</v>
      </c>
      <c r="B26" s="76">
        <f>+'Copy Other Data Here'!K23</f>
        <v>6</v>
      </c>
      <c r="C26" s="76">
        <f>+'Copy Other Data Here'!L23</f>
        <v>6</v>
      </c>
      <c r="D26" s="76">
        <f>+'Copy Other Data Here'!M23</f>
        <v>6</v>
      </c>
      <c r="F26" s="10"/>
      <c r="G26" s="10"/>
      <c r="J26" s="13"/>
    </row>
    <row r="27" spans="1:11" x14ac:dyDescent="0.3">
      <c r="A27" s="2" t="s">
        <v>14</v>
      </c>
      <c r="B27" s="76">
        <f>+'Copy Other Data Here'!K24</f>
        <v>201</v>
      </c>
      <c r="C27" s="76">
        <f>+'Copy Other Data Here'!L24</f>
        <v>204</v>
      </c>
      <c r="D27" s="76">
        <f>+'Copy Other Data Here'!M24</f>
        <v>205</v>
      </c>
      <c r="F27" s="10"/>
      <c r="G27" s="10"/>
      <c r="J27" s="53"/>
      <c r="K27" s="9"/>
    </row>
    <row r="28" spans="1:11" x14ac:dyDescent="0.3">
      <c r="A28" s="2" t="s">
        <v>15</v>
      </c>
      <c r="B28" s="79">
        <f>SUM(B23:B27)</f>
        <v>232546</v>
      </c>
      <c r="C28" s="79">
        <f>SUM(C23:C27)</f>
        <v>232523</v>
      </c>
      <c r="D28" s="79">
        <f>SUM(D23:D27)</f>
        <v>232655</v>
      </c>
      <c r="F28" s="10"/>
      <c r="G28" s="10"/>
      <c r="H28" s="10"/>
      <c r="J28" s="3"/>
    </row>
    <row r="29" spans="1:11" x14ac:dyDescent="0.3">
      <c r="J29" s="3"/>
    </row>
  </sheetData>
  <mergeCells count="6">
    <mergeCell ref="B20:D20"/>
    <mergeCell ref="B5:H5"/>
    <mergeCell ref="B6:D6"/>
    <mergeCell ref="A2:H2"/>
    <mergeCell ref="A1:H1"/>
    <mergeCell ref="A3:H3"/>
  </mergeCells>
  <printOptions horizontalCentered="1"/>
  <pageMargins left="0.5" right="0.5" top="1" bottom="1" header="0.5" footer="0.5"/>
  <pageSetup scale="99" orientation="portrait" r:id="rId1"/>
  <headerFooter scaleWithDoc="0" alignWithMargins="0">
    <oddFooter>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57"/>
  <sheetViews>
    <sheetView zoomScaleNormal="100" zoomScaleSheetLayoutView="85" workbookViewId="0">
      <selection activeCell="C2" sqref="C2"/>
    </sheetView>
  </sheetViews>
  <sheetFormatPr defaultColWidth="9.21875" defaultRowHeight="14.4" x14ac:dyDescent="0.3"/>
  <cols>
    <col min="1" max="1" width="6.44140625" style="1" customWidth="1"/>
    <col min="2" max="2" width="7.77734375" style="1" customWidth="1"/>
    <col min="3" max="3" width="34.21875" style="1" customWidth="1"/>
    <col min="4" max="4" width="16.21875" style="81" customWidth="1"/>
    <col min="5" max="5" width="16.21875" style="83" customWidth="1"/>
    <col min="6" max="16384" width="9.21875" style="1"/>
  </cols>
  <sheetData>
    <row r="1" spans="1:5" ht="21" customHeight="1" x14ac:dyDescent="0.3">
      <c r="E1" s="82"/>
    </row>
    <row r="2" spans="1:5" ht="18.75" customHeight="1" x14ac:dyDescent="0.3">
      <c r="A2" s="4" t="s">
        <v>17</v>
      </c>
      <c r="B2" s="4"/>
      <c r="C2" s="4"/>
      <c r="D2" s="48"/>
      <c r="E2" s="48"/>
    </row>
    <row r="3" spans="1:5" ht="18" customHeight="1" x14ac:dyDescent="0.3">
      <c r="A3" s="4" t="s">
        <v>18</v>
      </c>
      <c r="B3" s="4"/>
      <c r="C3" s="4"/>
      <c r="D3" s="48"/>
      <c r="E3" s="48"/>
    </row>
    <row r="4" spans="1:5" x14ac:dyDescent="0.3">
      <c r="A4" s="4" t="s">
        <v>19</v>
      </c>
      <c r="B4" s="4"/>
      <c r="C4" s="4"/>
      <c r="D4" s="48"/>
      <c r="E4" s="48"/>
    </row>
    <row r="5" spans="1:5" x14ac:dyDescent="0.3">
      <c r="A5" s="161" t="str">
        <f>"Month and Twelve Months Ended " &amp;TEXT('Report Controls'!E2,"m/d/yyy")</f>
        <v>Month and Twelve Months Ended 7/31/2024</v>
      </c>
      <c r="B5" s="161"/>
      <c r="C5" s="161"/>
      <c r="D5" s="161"/>
      <c r="E5" s="161"/>
    </row>
    <row r="6" spans="1:5" x14ac:dyDescent="0.3">
      <c r="A6" s="16"/>
      <c r="D6" s="17"/>
      <c r="E6" s="17"/>
    </row>
    <row r="7" spans="1:5" ht="15" thickBot="1" x14ac:dyDescent="0.35">
      <c r="A7" s="4"/>
      <c r="B7" s="14"/>
      <c r="C7" s="14"/>
      <c r="D7" s="15"/>
      <c r="E7" s="15"/>
    </row>
    <row r="8" spans="1:5" x14ac:dyDescent="0.3">
      <c r="A8" s="18"/>
      <c r="B8" s="19"/>
      <c r="C8" s="19"/>
      <c r="D8" s="20" t="s">
        <v>20</v>
      </c>
      <c r="E8" s="21" t="s">
        <v>21</v>
      </c>
    </row>
    <row r="9" spans="1:5" x14ac:dyDescent="0.3">
      <c r="A9" s="22" t="s">
        <v>22</v>
      </c>
      <c r="D9" s="1"/>
      <c r="E9" s="23"/>
    </row>
    <row r="10" spans="1:5" x14ac:dyDescent="0.3">
      <c r="A10" s="22"/>
      <c r="B10" s="1" t="s">
        <v>23</v>
      </c>
      <c r="D10" s="24">
        <f>ROUND(+'Copy Allocation Report Here'!C10,0)</f>
        <v>11210466</v>
      </c>
      <c r="E10" s="25">
        <f>ROUND(+'Copy Allocation Report Here'!F10,0)</f>
        <v>342572609</v>
      </c>
    </row>
    <row r="11" spans="1:5" x14ac:dyDescent="0.3">
      <c r="A11" s="22"/>
      <c r="B11" s="1" t="s">
        <v>24</v>
      </c>
      <c r="D11" s="24">
        <f>+ROUND('Copy Allocation Report Here'!C15,0)</f>
        <v>3248300</v>
      </c>
      <c r="E11" s="25">
        <f>+ROUND('Copy Allocation Report Here'!F15,0)</f>
        <v>34015431</v>
      </c>
    </row>
    <row r="12" spans="1:5" x14ac:dyDescent="0.3">
      <c r="A12" s="22"/>
      <c r="B12" s="1" t="s">
        <v>25</v>
      </c>
      <c r="D12" s="26">
        <f>ROUND(+'Copy Allocation Report Here'!C21-'Copy Allocation Report Here'!C15,0)</f>
        <v>2043931</v>
      </c>
      <c r="E12" s="27">
        <f>ROUND(+'Copy Allocation Report Here'!F21-'Copy Allocation Report Here'!F15,0)</f>
        <v>5286559</v>
      </c>
    </row>
    <row r="13" spans="1:5" x14ac:dyDescent="0.3">
      <c r="A13" s="22"/>
      <c r="D13" s="28">
        <f>SUM(D10:D12)+1</f>
        <v>16502698</v>
      </c>
      <c r="E13" s="23">
        <f>SUM(E10:E12)</f>
        <v>381874599</v>
      </c>
    </row>
    <row r="14" spans="1:5" x14ac:dyDescent="0.3">
      <c r="A14" s="22" t="s">
        <v>26</v>
      </c>
      <c r="B14" s="1" t="s">
        <v>27</v>
      </c>
      <c r="D14" s="24">
        <f>ROUND(+'Copy Allocation Report Here'!C32+'Copy Allocation Report Here'!C46,0)</f>
        <v>8871252</v>
      </c>
      <c r="E14" s="25">
        <f>ROUND(+'Copy Allocation Report Here'!F32+'Copy Allocation Report Here'!F46,0)</f>
        <v>215845629</v>
      </c>
    </row>
    <row r="15" spans="1:5" x14ac:dyDescent="0.3">
      <c r="A15" s="22"/>
      <c r="B15" s="1" t="s">
        <v>28</v>
      </c>
      <c r="D15" s="24">
        <f>ROUND(+'Copy Allocation Report Here'!C48,0)</f>
        <v>1305191</v>
      </c>
      <c r="E15" s="25">
        <f>ROUND(+'Copy Allocation Report Here'!F48,0)</f>
        <v>32123327</v>
      </c>
    </row>
    <row r="16" spans="1:5" x14ac:dyDescent="0.3">
      <c r="A16" s="22" t="s">
        <v>29</v>
      </c>
      <c r="D16" s="29">
        <f>D13-D14-D15</f>
        <v>6326255</v>
      </c>
      <c r="E16" s="30">
        <f>E13-E14-E15</f>
        <v>133905643</v>
      </c>
    </row>
    <row r="17" spans="1:5" x14ac:dyDescent="0.3">
      <c r="A17" s="22" t="s">
        <v>30</v>
      </c>
      <c r="D17" s="28"/>
      <c r="E17" s="23"/>
    </row>
    <row r="18" spans="1:5" x14ac:dyDescent="0.3">
      <c r="A18" s="22"/>
      <c r="B18" s="1" t="s">
        <v>31</v>
      </c>
      <c r="D18" s="28">
        <f>ROUND('Copy Allocation Report Here'!C52,0)</f>
        <v>37297</v>
      </c>
      <c r="E18" s="23">
        <f>ROUND('Copy Allocation Report Here'!F52,0)</f>
        <v>656276</v>
      </c>
    </row>
    <row r="19" spans="1:5" x14ac:dyDescent="0.3">
      <c r="A19" s="22"/>
      <c r="B19" s="1" t="s">
        <v>278</v>
      </c>
      <c r="D19" s="28">
        <f>ROUND('Copy Allocation Report Here'!C71,0)</f>
        <v>4155</v>
      </c>
      <c r="E19" s="23">
        <f>ROUND('Copy Allocation Report Here'!F71,0)</f>
        <v>71977</v>
      </c>
    </row>
    <row r="20" spans="1:5" x14ac:dyDescent="0.3">
      <c r="A20" s="22"/>
      <c r="B20" s="1" t="s">
        <v>32</v>
      </c>
      <c r="D20" s="24">
        <f>ROUND(+'Copy Allocation Report Here'!C101,0)</f>
        <v>1971651</v>
      </c>
      <c r="E20" s="25">
        <f>ROUND(+'Copy Allocation Report Here'!F101,0)</f>
        <v>22289710</v>
      </c>
    </row>
    <row r="21" spans="1:5" x14ac:dyDescent="0.3">
      <c r="A21" s="22"/>
      <c r="B21" s="1" t="s">
        <v>33</v>
      </c>
      <c r="D21" s="24">
        <f>ROUND(+'Copy Allocation Report Here'!C109,0)</f>
        <v>617185</v>
      </c>
      <c r="E21" s="25">
        <f>ROUND(+'Copy Allocation Report Here'!F109,0)</f>
        <v>7689631</v>
      </c>
    </row>
    <row r="22" spans="1:5" x14ac:dyDescent="0.3">
      <c r="A22" s="22"/>
      <c r="B22" s="1" t="s">
        <v>34</v>
      </c>
      <c r="D22" s="24">
        <f>ROUND(+'Copy Allocation Report Here'!C116,0)</f>
        <v>295504</v>
      </c>
      <c r="E22" s="25">
        <f>ROUND(+'Copy Allocation Report Here'!F116,0)</f>
        <v>10508545</v>
      </c>
    </row>
    <row r="23" spans="1:5" x14ac:dyDescent="0.3">
      <c r="A23" s="22"/>
      <c r="B23" s="1" t="s">
        <v>35</v>
      </c>
      <c r="D23" s="24">
        <f>ROUND(+'Copy Allocation Report Here'!C123,0)</f>
        <v>1284</v>
      </c>
      <c r="E23" s="25">
        <f>ROUND(+'Copy Allocation Report Here'!F123,0)</f>
        <v>14860</v>
      </c>
    </row>
    <row r="24" spans="1:5" x14ac:dyDescent="0.3">
      <c r="A24" s="22"/>
      <c r="B24" s="1" t="s">
        <v>36</v>
      </c>
      <c r="D24" s="24">
        <f>ROUND(+'Copy Allocation Report Here'!C141,0)</f>
        <v>2203013</v>
      </c>
      <c r="E24" s="25">
        <f>ROUND(+'Copy Allocation Report Here'!F141,0)</f>
        <v>26512857</v>
      </c>
    </row>
    <row r="25" spans="1:5" x14ac:dyDescent="0.3">
      <c r="A25" s="22"/>
      <c r="B25" s="1" t="s">
        <v>37</v>
      </c>
      <c r="D25" s="24">
        <f>ROUND(+'Copy Allocation Report Here'!C153,0)</f>
        <v>2763643</v>
      </c>
      <c r="E25" s="25">
        <f>ROUND(+'Copy Allocation Report Here'!F153,0)</f>
        <v>32234356</v>
      </c>
    </row>
    <row r="26" spans="1:5" x14ac:dyDescent="0.3">
      <c r="A26" s="22"/>
      <c r="B26" s="1" t="s">
        <v>38</v>
      </c>
      <c r="D26" s="24">
        <f>ROUND(+'Copy Allocation Report Here'!C159+'Copy Allocation Report Here'!C158,0)</f>
        <v>409132</v>
      </c>
      <c r="E26" s="25">
        <f>ROUND(+'Copy Allocation Report Here'!F158+'Copy Allocation Report Here'!F159,0)</f>
        <v>4327304</v>
      </c>
    </row>
    <row r="27" spans="1:5" x14ac:dyDescent="0.3">
      <c r="A27" s="22"/>
      <c r="B27" s="1" t="s">
        <v>39</v>
      </c>
      <c r="D27" s="24">
        <f>ROUND(+'Copy Allocation Report Here'!C168,0)</f>
        <v>-1039113</v>
      </c>
      <c r="E27" s="25">
        <f>ROUND(+'Copy Allocation Report Here'!F168,0)</f>
        <v>-689437</v>
      </c>
    </row>
    <row r="28" spans="1:5" x14ac:dyDescent="0.3">
      <c r="A28" s="22"/>
      <c r="C28" s="1" t="s">
        <v>40</v>
      </c>
      <c r="D28" s="29">
        <f>SUM(D18:D27)+1</f>
        <v>7263752</v>
      </c>
      <c r="E28" s="30">
        <f>SUM(E18:E27)+1</f>
        <v>103616080</v>
      </c>
    </row>
    <row r="29" spans="1:5" ht="15" thickBot="1" x14ac:dyDescent="0.35">
      <c r="A29" s="22" t="s">
        <v>41</v>
      </c>
      <c r="D29" s="31">
        <f>D16-D28</f>
        <v>-937497</v>
      </c>
      <c r="E29" s="32">
        <f>E16-E28</f>
        <v>30289563</v>
      </c>
    </row>
    <row r="30" spans="1:5" ht="15" thickTop="1" x14ac:dyDescent="0.3">
      <c r="A30" s="22"/>
      <c r="D30" s="28"/>
      <c r="E30" s="23"/>
    </row>
    <row r="31" spans="1:5" ht="15" thickBot="1" x14ac:dyDescent="0.35">
      <c r="A31" s="22" t="s">
        <v>42</v>
      </c>
      <c r="D31" s="33">
        <f>D48</f>
        <v>619447688</v>
      </c>
      <c r="E31" s="34">
        <f>E48</f>
        <v>603892666</v>
      </c>
    </row>
    <row r="32" spans="1:5" ht="15" thickTop="1" x14ac:dyDescent="0.3">
      <c r="A32" s="22"/>
      <c r="D32" s="28"/>
      <c r="E32" s="23"/>
    </row>
    <row r="33" spans="1:5" ht="15" thickBot="1" x14ac:dyDescent="0.35">
      <c r="A33" s="35" t="s">
        <v>43</v>
      </c>
      <c r="B33" s="36"/>
      <c r="C33" s="36"/>
      <c r="D33" s="37">
        <f>D29/D31</f>
        <v>-1.5134401470233592E-3</v>
      </c>
      <c r="E33" s="38">
        <f>E29/E31</f>
        <v>5.015719631210093E-2</v>
      </c>
    </row>
    <row r="34" spans="1:5" ht="15.6" thickTop="1" thickBot="1" x14ac:dyDescent="0.35">
      <c r="A34" s="39"/>
      <c r="B34" s="40"/>
      <c r="C34" s="40"/>
      <c r="D34" s="41"/>
      <c r="E34" s="42"/>
    </row>
    <row r="35" spans="1:5" x14ac:dyDescent="0.3">
      <c r="D35" s="17"/>
      <c r="E35" s="17"/>
    </row>
    <row r="36" spans="1:5" x14ac:dyDescent="0.3">
      <c r="A36" s="1" t="s">
        <v>44</v>
      </c>
      <c r="D36" s="17"/>
      <c r="E36" s="17"/>
    </row>
    <row r="37" spans="1:5" ht="15" thickBot="1" x14ac:dyDescent="0.35">
      <c r="D37" s="65" t="s">
        <v>20</v>
      </c>
      <c r="E37" s="65" t="s">
        <v>21</v>
      </c>
    </row>
    <row r="38" spans="1:5" x14ac:dyDescent="0.3">
      <c r="A38" s="44" t="s">
        <v>45</v>
      </c>
      <c r="B38" s="45"/>
      <c r="C38" s="45"/>
      <c r="D38" s="51">
        <f>ROUND('Copy Other Data Here'!C6,0)</f>
        <v>1168243137</v>
      </c>
      <c r="E38" s="52">
        <f>ROUND(+'Copy Other Data Here'!C19,0)</f>
        <v>1140220209</v>
      </c>
    </row>
    <row r="39" spans="1:5" x14ac:dyDescent="0.3">
      <c r="A39" s="22" t="s">
        <v>46</v>
      </c>
      <c r="D39" s="26">
        <f>ROUND('Copy Other Data Here'!C7,0)</f>
        <v>-498702336</v>
      </c>
      <c r="E39" s="27">
        <f>ROUND(+'Copy Other Data Here'!C20,0)</f>
        <v>-485468870</v>
      </c>
    </row>
    <row r="40" spans="1:5" x14ac:dyDescent="0.3">
      <c r="A40" s="22" t="s">
        <v>47</v>
      </c>
      <c r="D40" s="28">
        <f>D38+D39</f>
        <v>669540801</v>
      </c>
      <c r="E40" s="23">
        <f>E38+E39</f>
        <v>654751339</v>
      </c>
    </row>
    <row r="41" spans="1:5" x14ac:dyDescent="0.3">
      <c r="A41" s="22"/>
      <c r="D41" s="28"/>
      <c r="E41" s="23"/>
    </row>
    <row r="42" spans="1:5" x14ac:dyDescent="0.3">
      <c r="A42" s="22" t="s">
        <v>48</v>
      </c>
      <c r="D42" s="28"/>
      <c r="E42" s="23"/>
    </row>
    <row r="43" spans="1:5" x14ac:dyDescent="0.3">
      <c r="A43" s="22"/>
      <c r="B43" s="1" t="s">
        <v>49</v>
      </c>
      <c r="D43" s="24">
        <f>ROUND('Copy Other Data Here'!C9,0)</f>
        <v>-19315</v>
      </c>
      <c r="E43" s="25">
        <f>ROUND(+'Copy Other Data Here'!C22,0)</f>
        <v>-35197</v>
      </c>
    </row>
    <row r="44" spans="1:5" x14ac:dyDescent="0.3">
      <c r="A44" s="22"/>
      <c r="B44" s="1" t="s">
        <v>50</v>
      </c>
      <c r="D44" s="26">
        <f>ROUND('Copy Other Data Here'!C10,0)</f>
        <v>-77202030</v>
      </c>
      <c r="E44" s="27">
        <f>ROUND(+'Copy Other Data Here'!C23,0)</f>
        <v>-77259086</v>
      </c>
    </row>
    <row r="45" spans="1:5" x14ac:dyDescent="0.3">
      <c r="A45" s="22"/>
      <c r="C45" s="1" t="s">
        <v>51</v>
      </c>
      <c r="D45" s="28">
        <f>D40+SUM(D43:D44)</f>
        <v>592319456</v>
      </c>
      <c r="E45" s="23">
        <f>E40+SUM(E43:E44)</f>
        <v>577457056</v>
      </c>
    </row>
    <row r="46" spans="1:5" x14ac:dyDescent="0.3">
      <c r="A46" s="22"/>
      <c r="D46" s="28"/>
      <c r="E46" s="23"/>
    </row>
    <row r="47" spans="1:5" x14ac:dyDescent="0.3">
      <c r="A47" s="22" t="s">
        <v>52</v>
      </c>
      <c r="D47" s="26">
        <f>ROUND('Copy Other Data Here'!C12,0)</f>
        <v>27128231</v>
      </c>
      <c r="E47" s="27">
        <f>ROUND('Copy Other Data Here'!C25,0)</f>
        <v>26435610</v>
      </c>
    </row>
    <row r="48" spans="1:5" ht="15" thickBot="1" x14ac:dyDescent="0.35">
      <c r="A48" s="39" t="s">
        <v>53</v>
      </c>
      <c r="B48" s="40"/>
      <c r="C48" s="40"/>
      <c r="D48" s="46">
        <f>D45+D47+1</f>
        <v>619447688</v>
      </c>
      <c r="E48" s="47">
        <f>E45+E47</f>
        <v>603892666</v>
      </c>
    </row>
    <row r="49" spans="1:5" x14ac:dyDescent="0.3">
      <c r="D49" s="17"/>
      <c r="E49" s="17"/>
    </row>
    <row r="50" spans="1:5" x14ac:dyDescent="0.3">
      <c r="A50" s="1" t="s">
        <v>54</v>
      </c>
      <c r="D50" s="17"/>
      <c r="E50" s="17"/>
    </row>
    <row r="51" spans="1:5" x14ac:dyDescent="0.3">
      <c r="D51" s="17"/>
      <c r="E51" s="17"/>
    </row>
    <row r="52" spans="1:5" x14ac:dyDescent="0.3">
      <c r="D52" s="17"/>
      <c r="E52" s="17"/>
    </row>
    <row r="53" spans="1:5" x14ac:dyDescent="0.3">
      <c r="D53" s="17"/>
      <c r="E53" s="17"/>
    </row>
    <row r="54" spans="1:5" x14ac:dyDescent="0.3">
      <c r="D54" s="17"/>
      <c r="E54" s="17"/>
    </row>
    <row r="55" spans="1:5" x14ac:dyDescent="0.3">
      <c r="D55" s="17"/>
      <c r="E55" s="17"/>
    </row>
    <row r="56" spans="1:5" x14ac:dyDescent="0.3">
      <c r="D56" s="17"/>
      <c r="E56" s="17"/>
    </row>
    <row r="57" spans="1:5" x14ac:dyDescent="0.3">
      <c r="D57" s="17"/>
      <c r="E57" s="17"/>
    </row>
  </sheetData>
  <mergeCells count="1">
    <mergeCell ref="A5:E5"/>
  </mergeCells>
  <printOptions horizontalCentered="1"/>
  <pageMargins left="0.5" right="0.5" top="1" bottom="1" header="0.5" footer="0.5"/>
  <pageSetup scale="76" orientation="portrait" r:id="rId1"/>
  <headerFooter scaleWithDoc="0" alignWithMargins="0">
    <oddFooter>&amp;CPage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E57"/>
  <sheetViews>
    <sheetView zoomScaleNormal="100" zoomScaleSheetLayoutView="70" workbookViewId="0">
      <selection activeCell="C2" sqref="C2"/>
    </sheetView>
  </sheetViews>
  <sheetFormatPr defaultColWidth="9.21875" defaultRowHeight="14.4" x14ac:dyDescent="0.3"/>
  <cols>
    <col min="1" max="1" width="6.44140625" style="1" customWidth="1"/>
    <col min="2" max="2" width="7.77734375" style="1" customWidth="1"/>
    <col min="3" max="3" width="34.21875" style="1" customWidth="1"/>
    <col min="4" max="4" width="17.5546875" style="81" customWidth="1"/>
    <col min="5" max="5" width="17.5546875" style="83" customWidth="1"/>
    <col min="6" max="16384" width="9.21875" style="1"/>
  </cols>
  <sheetData>
    <row r="1" spans="1:5" ht="21" customHeight="1" x14ac:dyDescent="0.3">
      <c r="E1" s="82"/>
    </row>
    <row r="2" spans="1:5" ht="18.75" customHeight="1" x14ac:dyDescent="0.3">
      <c r="A2" s="4" t="s">
        <v>17</v>
      </c>
      <c r="B2" s="4"/>
      <c r="C2" s="4"/>
      <c r="D2" s="48"/>
      <c r="E2" s="48"/>
    </row>
    <row r="3" spans="1:5" ht="18" customHeight="1" x14ac:dyDescent="0.3">
      <c r="A3" s="4" t="s">
        <v>18</v>
      </c>
      <c r="B3" s="4"/>
      <c r="C3" s="4"/>
      <c r="D3" s="48"/>
      <c r="E3" s="48"/>
    </row>
    <row r="4" spans="1:5" x14ac:dyDescent="0.3">
      <c r="A4" s="4" t="s">
        <v>19</v>
      </c>
      <c r="B4" s="4"/>
      <c r="C4" s="4"/>
      <c r="D4" s="48"/>
      <c r="E4" s="48"/>
    </row>
    <row r="5" spans="1:5" x14ac:dyDescent="0.3">
      <c r="A5" s="161" t="str">
        <f>"Month and Twelve Months Ended " &amp;TEXT('Report Controls'!E3,"m/d/yyy")</f>
        <v>Month and Twelve Months Ended 8/31/2024</v>
      </c>
      <c r="B5" s="161"/>
      <c r="C5" s="161"/>
      <c r="D5" s="161"/>
      <c r="E5" s="161"/>
    </row>
    <row r="6" spans="1:5" x14ac:dyDescent="0.3">
      <c r="A6" s="16"/>
      <c r="D6" s="17"/>
      <c r="E6" s="17"/>
    </row>
    <row r="7" spans="1:5" ht="15" thickBot="1" x14ac:dyDescent="0.35">
      <c r="A7" s="4"/>
      <c r="B7" s="14"/>
      <c r="C7" s="14"/>
      <c r="D7" s="15"/>
      <c r="E7" s="15"/>
    </row>
    <row r="8" spans="1:5" x14ac:dyDescent="0.3">
      <c r="A8" s="18"/>
      <c r="B8" s="19"/>
      <c r="C8" s="19"/>
      <c r="D8" s="20" t="s">
        <v>20</v>
      </c>
      <c r="E8" s="21" t="s">
        <v>21</v>
      </c>
    </row>
    <row r="9" spans="1:5" x14ac:dyDescent="0.3">
      <c r="A9" s="22" t="s">
        <v>22</v>
      </c>
      <c r="D9" s="1"/>
      <c r="E9" s="23"/>
    </row>
    <row r="10" spans="1:5" x14ac:dyDescent="0.3">
      <c r="A10" s="22"/>
      <c r="B10" s="1" t="s">
        <v>23</v>
      </c>
      <c r="D10" s="24">
        <f>ROUND(+'Copy Allocation Report Here'!D10,0)</f>
        <v>10556507</v>
      </c>
      <c r="E10" s="25">
        <f>ROUND(+'Copy Allocation Report Here'!G10,0)</f>
        <v>342829192</v>
      </c>
    </row>
    <row r="11" spans="1:5" x14ac:dyDescent="0.3">
      <c r="A11" s="22"/>
      <c r="B11" s="1" t="s">
        <v>24</v>
      </c>
      <c r="D11" s="24">
        <f>ROUND(+'Copy Allocation Report Here'!D15,0)</f>
        <v>3391831</v>
      </c>
      <c r="E11" s="25">
        <f>ROUND(+'Copy Allocation Report Here'!G15,0)</f>
        <v>34728729</v>
      </c>
    </row>
    <row r="12" spans="1:5" x14ac:dyDescent="0.3">
      <c r="A12" s="22"/>
      <c r="B12" s="1" t="s">
        <v>25</v>
      </c>
      <c r="D12" s="26">
        <f>ROUND(+'Copy Allocation Report Here'!D21-'Copy Allocation Report Here'!D15,0)</f>
        <v>2031821</v>
      </c>
      <c r="E12" s="27">
        <f>ROUND(+'Copy Allocation Report Here'!G21-'Copy Allocation Report Here'!G15,0)</f>
        <v>7267118</v>
      </c>
    </row>
    <row r="13" spans="1:5" x14ac:dyDescent="0.3">
      <c r="A13" s="22"/>
      <c r="D13" s="28">
        <f>SUM(D10:D12)-1</f>
        <v>15980158</v>
      </c>
      <c r="E13" s="23">
        <f>SUM(E10:E12)+1</f>
        <v>384825040</v>
      </c>
    </row>
    <row r="14" spans="1:5" x14ac:dyDescent="0.3">
      <c r="A14" s="22" t="s">
        <v>26</v>
      </c>
      <c r="B14" s="1" t="s">
        <v>27</v>
      </c>
      <c r="D14" s="24">
        <f>ROUND(+'Copy Allocation Report Here'!D32+'Copy Allocation Report Here'!D46,0)</f>
        <v>8470961</v>
      </c>
      <c r="E14" s="25">
        <f>ROUND(+'Copy Allocation Report Here'!G32+'Copy Allocation Report Here'!G46,0)</f>
        <v>218585764</v>
      </c>
    </row>
    <row r="15" spans="1:5" x14ac:dyDescent="0.3">
      <c r="A15" s="22"/>
      <c r="B15" s="1" t="s">
        <v>28</v>
      </c>
      <c r="D15" s="24">
        <f>ROUND(+'Copy Allocation Report Here'!D48,0)</f>
        <v>1184268</v>
      </c>
      <c r="E15" s="25">
        <f>ROUND(+'Copy Allocation Report Here'!G48,0)</f>
        <v>32234458</v>
      </c>
    </row>
    <row r="16" spans="1:5" x14ac:dyDescent="0.3">
      <c r="A16" s="22" t="s">
        <v>29</v>
      </c>
      <c r="D16" s="29">
        <f>D13-D14-D15+1</f>
        <v>6324930</v>
      </c>
      <c r="E16" s="30">
        <f>E13-E14-E15-1</f>
        <v>134004817</v>
      </c>
    </row>
    <row r="17" spans="1:5" x14ac:dyDescent="0.3">
      <c r="A17" s="22" t="s">
        <v>30</v>
      </c>
      <c r="D17" s="28"/>
      <c r="E17" s="23"/>
    </row>
    <row r="18" spans="1:5" x14ac:dyDescent="0.3">
      <c r="A18" s="22"/>
      <c r="B18" s="1" t="s">
        <v>31</v>
      </c>
      <c r="D18" s="28">
        <f>ROUND('Copy Allocation Report Here'!D52,0)</f>
        <v>35359</v>
      </c>
      <c r="E18" s="23">
        <f>ROUND('Copy Allocation Report Here'!G52,0)</f>
        <v>656824</v>
      </c>
    </row>
    <row r="19" spans="1:5" x14ac:dyDescent="0.3">
      <c r="A19" s="22"/>
      <c r="B19" s="1" t="s">
        <v>278</v>
      </c>
      <c r="D19" s="24">
        <f>ROUND(+'Copy Allocation Report Here'!D71,0)</f>
        <v>6164</v>
      </c>
      <c r="E19" s="25">
        <f>ROUND(+'Copy Allocation Report Here'!G71,0)</f>
        <v>78141</v>
      </c>
    </row>
    <row r="20" spans="1:5" x14ac:dyDescent="0.3">
      <c r="A20" s="22"/>
      <c r="B20" s="1" t="s">
        <v>32</v>
      </c>
      <c r="D20" s="24">
        <f>ROUND(+'Copy Allocation Report Here'!D101,0)</f>
        <v>1957566</v>
      </c>
      <c r="E20" s="25">
        <f>ROUND(+'Copy Allocation Report Here'!G101,0)</f>
        <v>22172015</v>
      </c>
    </row>
    <row r="21" spans="1:5" x14ac:dyDescent="0.3">
      <c r="A21" s="22"/>
      <c r="B21" s="1" t="s">
        <v>33</v>
      </c>
      <c r="D21" s="24">
        <f>ROUND(+'Copy Allocation Report Here'!D109,0)</f>
        <v>579194</v>
      </c>
      <c r="E21" s="25">
        <f>ROUND(+'Copy Allocation Report Here'!G109,0)</f>
        <v>7567861</v>
      </c>
    </row>
    <row r="22" spans="1:5" x14ac:dyDescent="0.3">
      <c r="A22" s="22"/>
      <c r="B22" s="1" t="s">
        <v>34</v>
      </c>
      <c r="D22" s="24">
        <f>ROUND(+'Copy Allocation Report Here'!D116,0)</f>
        <v>265880</v>
      </c>
      <c r="E22" s="25">
        <f>ROUND(+'Copy Allocation Report Here'!G116,0)</f>
        <v>10577228</v>
      </c>
    </row>
    <row r="23" spans="1:5" x14ac:dyDescent="0.3">
      <c r="A23" s="22"/>
      <c r="B23" s="1" t="s">
        <v>35</v>
      </c>
      <c r="D23" s="24">
        <f>ROUND(+'Copy Allocation Report Here'!D123,0)</f>
        <v>1229</v>
      </c>
      <c r="E23" s="25">
        <f>ROUND(+'Copy Allocation Report Here'!G123,0)</f>
        <v>14883</v>
      </c>
    </row>
    <row r="24" spans="1:5" x14ac:dyDescent="0.3">
      <c r="A24" s="22"/>
      <c r="B24" s="1" t="s">
        <v>36</v>
      </c>
      <c r="D24" s="24">
        <f>ROUND(+'Copy Allocation Report Here'!D141,0)</f>
        <v>2019242</v>
      </c>
      <c r="E24" s="25">
        <f>ROUND(+'Copy Allocation Report Here'!G141,0)</f>
        <v>26670303</v>
      </c>
    </row>
    <row r="25" spans="1:5" x14ac:dyDescent="0.3">
      <c r="A25" s="22"/>
      <c r="B25" s="1" t="s">
        <v>37</v>
      </c>
      <c r="D25" s="24">
        <f>ROUND(+'Copy Allocation Report Here'!D153,0)</f>
        <v>2715825</v>
      </c>
      <c r="E25" s="25">
        <f>ROUND(+'Copy Allocation Report Here'!G153,0)</f>
        <v>32349603</v>
      </c>
    </row>
    <row r="26" spans="1:5" x14ac:dyDescent="0.3">
      <c r="A26" s="22"/>
      <c r="B26" s="1" t="s">
        <v>38</v>
      </c>
      <c r="D26" s="24">
        <f>ROUND(+'Copy Allocation Report Here'!D159+'Copy Allocation Report Here'!D158,0)</f>
        <v>339953</v>
      </c>
      <c r="E26" s="25">
        <f>ROUND(+'Copy Allocation Report Here'!G159+'Copy Allocation Report Here'!G158,0)</f>
        <v>4662608</v>
      </c>
    </row>
    <row r="27" spans="1:5" x14ac:dyDescent="0.3">
      <c r="A27" s="22"/>
      <c r="B27" s="1" t="s">
        <v>39</v>
      </c>
      <c r="D27" s="24">
        <f>ROUND(+'Copy Allocation Report Here'!D168,0)</f>
        <v>-947998</v>
      </c>
      <c r="E27" s="25">
        <f>ROUND(+'Copy Allocation Report Here'!G168,0)</f>
        <v>-914074</v>
      </c>
    </row>
    <row r="28" spans="1:5" x14ac:dyDescent="0.3">
      <c r="A28" s="22"/>
      <c r="C28" s="1" t="s">
        <v>40</v>
      </c>
      <c r="D28" s="29">
        <f>SUM(D18:D27)</f>
        <v>6972414</v>
      </c>
      <c r="E28" s="30">
        <f>SUM(E18:E27)</f>
        <v>103835392</v>
      </c>
    </row>
    <row r="29" spans="1:5" ht="15" thickBot="1" x14ac:dyDescent="0.35">
      <c r="A29" s="22" t="s">
        <v>41</v>
      </c>
      <c r="D29" s="31">
        <f>D16-D28-1</f>
        <v>-647485</v>
      </c>
      <c r="E29" s="32">
        <f>E16-E28+1</f>
        <v>30169426</v>
      </c>
    </row>
    <row r="30" spans="1:5" ht="15" thickTop="1" x14ac:dyDescent="0.3">
      <c r="A30" s="22"/>
      <c r="D30" s="28"/>
      <c r="E30" s="23"/>
    </row>
    <row r="31" spans="1:5" ht="15" thickBot="1" x14ac:dyDescent="0.35">
      <c r="A31" s="22" t="s">
        <v>42</v>
      </c>
      <c r="D31" s="33">
        <f>D48</f>
        <v>621920868</v>
      </c>
      <c r="E31" s="34">
        <f>E48</f>
        <v>608291167</v>
      </c>
    </row>
    <row r="32" spans="1:5" ht="15" thickTop="1" x14ac:dyDescent="0.3">
      <c r="A32" s="22"/>
      <c r="D32" s="28"/>
      <c r="E32" s="23"/>
    </row>
    <row r="33" spans="1:5" ht="15" thickBot="1" x14ac:dyDescent="0.35">
      <c r="A33" s="35" t="s">
        <v>43</v>
      </c>
      <c r="B33" s="36"/>
      <c r="C33" s="36"/>
      <c r="D33" s="37">
        <f>D29/D31</f>
        <v>-1.0411051201452851E-3</v>
      </c>
      <c r="E33" s="38">
        <f>E29/E31</f>
        <v>4.9597014779601427E-2</v>
      </c>
    </row>
    <row r="34" spans="1:5" ht="15.6" thickTop="1" thickBot="1" x14ac:dyDescent="0.35">
      <c r="A34" s="39"/>
      <c r="B34" s="40"/>
      <c r="C34" s="40"/>
      <c r="D34" s="41"/>
      <c r="E34" s="42"/>
    </row>
    <row r="35" spans="1:5" x14ac:dyDescent="0.3">
      <c r="D35" s="17"/>
      <c r="E35" s="17"/>
    </row>
    <row r="36" spans="1:5" x14ac:dyDescent="0.3">
      <c r="A36" s="1" t="s">
        <v>44</v>
      </c>
      <c r="D36" s="17"/>
      <c r="E36" s="17"/>
    </row>
    <row r="37" spans="1:5" ht="15" thickBot="1" x14ac:dyDescent="0.35">
      <c r="D37" s="65" t="s">
        <v>20</v>
      </c>
      <c r="E37" s="65" t="s">
        <v>21</v>
      </c>
    </row>
    <row r="38" spans="1:5" x14ac:dyDescent="0.3">
      <c r="A38" s="44" t="s">
        <v>45</v>
      </c>
      <c r="B38" s="45"/>
      <c r="C38" s="45"/>
      <c r="D38" s="51">
        <f>ROUND('Copy Other Data Here'!D6,0)</f>
        <v>1172327397</v>
      </c>
      <c r="E38" s="52">
        <f>ROUND(+'Copy Other Data Here'!D19,0)</f>
        <v>1146172054</v>
      </c>
    </row>
    <row r="39" spans="1:5" x14ac:dyDescent="0.3">
      <c r="A39" s="22" t="s">
        <v>46</v>
      </c>
      <c r="D39" s="26">
        <f>ROUND('Copy Other Data Here'!D7,0)</f>
        <v>-500925239</v>
      </c>
      <c r="E39" s="27">
        <f>ROUND(+'Copy Other Data Here'!D20,0)</f>
        <v>-487686640</v>
      </c>
    </row>
    <row r="40" spans="1:5" x14ac:dyDescent="0.3">
      <c r="A40" s="22" t="s">
        <v>47</v>
      </c>
      <c r="D40" s="28">
        <f>D38+D39</f>
        <v>671402158</v>
      </c>
      <c r="E40" s="23">
        <f>E38+E39-1</f>
        <v>658485413</v>
      </c>
    </row>
    <row r="41" spans="1:5" x14ac:dyDescent="0.3">
      <c r="A41" s="22"/>
      <c r="D41" s="28"/>
      <c r="E41" s="23"/>
    </row>
    <row r="42" spans="1:5" x14ac:dyDescent="0.3">
      <c r="A42" s="22" t="s">
        <v>48</v>
      </c>
      <c r="D42" s="28"/>
      <c r="E42" s="23"/>
    </row>
    <row r="43" spans="1:5" x14ac:dyDescent="0.3">
      <c r="A43" s="22"/>
      <c r="B43" s="1" t="s">
        <v>49</v>
      </c>
      <c r="D43" s="24">
        <f>ROUND('Copy Other Data Here'!D9,0)</f>
        <v>-19315</v>
      </c>
      <c r="E43" s="25">
        <f>ROUND(+'Copy Other Data Here'!D22,0)</f>
        <v>-31835</v>
      </c>
    </row>
    <row r="44" spans="1:5" x14ac:dyDescent="0.3">
      <c r="A44" s="22"/>
      <c r="B44" s="1" t="s">
        <v>50</v>
      </c>
      <c r="D44" s="26">
        <f>ROUND('Copy Other Data Here'!D10,0)</f>
        <v>-77153083</v>
      </c>
      <c r="E44" s="27">
        <f>ROUND(+'Copy Other Data Here'!D23,0)</f>
        <v>-77263440</v>
      </c>
    </row>
    <row r="45" spans="1:5" x14ac:dyDescent="0.3">
      <c r="A45" s="22"/>
      <c r="C45" s="1" t="s">
        <v>51</v>
      </c>
      <c r="D45" s="28">
        <f>D40+SUM(D43:D44)</f>
        <v>594229760</v>
      </c>
      <c r="E45" s="23">
        <f>E40+SUM(E43:E44)</f>
        <v>581190138</v>
      </c>
    </row>
    <row r="46" spans="1:5" x14ac:dyDescent="0.3">
      <c r="A46" s="22"/>
      <c r="D46" s="28"/>
      <c r="E46" s="23"/>
    </row>
    <row r="47" spans="1:5" x14ac:dyDescent="0.3">
      <c r="A47" s="22" t="s">
        <v>52</v>
      </c>
      <c r="D47" s="26">
        <f>ROUND('Copy Other Data Here'!D12,0)</f>
        <v>27691107</v>
      </c>
      <c r="E47" s="27">
        <f>ROUND(+'Copy Other Data Here'!D25,0)</f>
        <v>27101029</v>
      </c>
    </row>
    <row r="48" spans="1:5" ht="15" thickBot="1" x14ac:dyDescent="0.35">
      <c r="A48" s="39" t="s">
        <v>53</v>
      </c>
      <c r="B48" s="40"/>
      <c r="C48" s="40"/>
      <c r="D48" s="46">
        <f>D45+D47+1</f>
        <v>621920868</v>
      </c>
      <c r="E48" s="47">
        <f>E45+E47</f>
        <v>608291167</v>
      </c>
    </row>
    <row r="49" spans="1:5" x14ac:dyDescent="0.3">
      <c r="D49" s="17"/>
      <c r="E49" s="17"/>
    </row>
    <row r="50" spans="1:5" x14ac:dyDescent="0.3">
      <c r="A50" s="1" t="s">
        <v>54</v>
      </c>
      <c r="D50" s="17"/>
      <c r="E50" s="17"/>
    </row>
    <row r="51" spans="1:5" x14ac:dyDescent="0.3">
      <c r="D51" s="17"/>
      <c r="E51" s="17"/>
    </row>
    <row r="52" spans="1:5" x14ac:dyDescent="0.3">
      <c r="D52" s="17"/>
      <c r="E52" s="17"/>
    </row>
    <row r="53" spans="1:5" x14ac:dyDescent="0.3">
      <c r="D53" s="17"/>
      <c r="E53" s="17"/>
    </row>
    <row r="54" spans="1:5" x14ac:dyDescent="0.3">
      <c r="D54" s="17"/>
      <c r="E54" s="17"/>
    </row>
    <row r="55" spans="1:5" x14ac:dyDescent="0.3">
      <c r="D55" s="17"/>
      <c r="E55" s="17"/>
    </row>
    <row r="56" spans="1:5" x14ac:dyDescent="0.3">
      <c r="D56" s="17"/>
      <c r="E56" s="17"/>
    </row>
    <row r="57" spans="1:5" x14ac:dyDescent="0.3">
      <c r="D57" s="17"/>
      <c r="E57" s="17"/>
    </row>
  </sheetData>
  <mergeCells count="1">
    <mergeCell ref="A5:E5"/>
  </mergeCells>
  <printOptions horizontalCentered="1"/>
  <pageMargins left="0.5" right="0.5" top="1" bottom="1" header="0.5" footer="0.5"/>
  <pageSetup scale="76" orientation="portrait" r:id="rId1"/>
  <headerFooter scaleWithDoc="0" alignWithMargins="0">
    <oddFooter>&amp;CPage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E57"/>
  <sheetViews>
    <sheetView zoomScaleNormal="100" zoomScaleSheetLayoutView="80" workbookViewId="0">
      <selection activeCell="C2" sqref="C2"/>
    </sheetView>
  </sheetViews>
  <sheetFormatPr defaultColWidth="9.21875" defaultRowHeight="14.4" x14ac:dyDescent="0.3"/>
  <cols>
    <col min="1" max="1" width="6.44140625" style="1" customWidth="1"/>
    <col min="2" max="2" width="7.77734375" style="1" customWidth="1"/>
    <col min="3" max="3" width="34.21875" style="1" customWidth="1"/>
    <col min="4" max="4" width="17.77734375" style="81" customWidth="1"/>
    <col min="5" max="5" width="17.77734375" style="83" customWidth="1"/>
    <col min="6" max="16384" width="9.21875" style="1"/>
  </cols>
  <sheetData>
    <row r="1" spans="1:5" ht="21" customHeight="1" x14ac:dyDescent="0.3">
      <c r="E1" s="82"/>
    </row>
    <row r="2" spans="1:5" ht="18.75" customHeight="1" x14ac:dyDescent="0.3">
      <c r="A2" s="4" t="s">
        <v>17</v>
      </c>
      <c r="B2" s="4"/>
      <c r="C2" s="4"/>
      <c r="D2" s="48"/>
      <c r="E2" s="48"/>
    </row>
    <row r="3" spans="1:5" ht="18" customHeight="1" x14ac:dyDescent="0.3">
      <c r="A3" s="4" t="s">
        <v>18</v>
      </c>
      <c r="B3" s="4"/>
      <c r="C3" s="4"/>
      <c r="D3" s="48"/>
      <c r="E3" s="48"/>
    </row>
    <row r="4" spans="1:5" x14ac:dyDescent="0.3">
      <c r="A4" s="4" t="s">
        <v>19</v>
      </c>
      <c r="B4" s="4"/>
      <c r="C4" s="4"/>
      <c r="D4" s="48"/>
      <c r="E4" s="48"/>
    </row>
    <row r="5" spans="1:5" x14ac:dyDescent="0.3">
      <c r="A5" s="161" t="str">
        <f>"Month and Twelve Months Ended " &amp;TEXT('Report Controls'!E4,"m/d/yyy")</f>
        <v>Month and Twelve Months Ended 9/30/2024</v>
      </c>
      <c r="B5" s="161"/>
      <c r="C5" s="161"/>
      <c r="D5" s="161"/>
      <c r="E5" s="161"/>
    </row>
    <row r="6" spans="1:5" x14ac:dyDescent="0.3">
      <c r="A6" s="49"/>
      <c r="B6" s="50"/>
      <c r="C6" s="50"/>
      <c r="D6" s="43"/>
      <c r="E6" s="43"/>
    </row>
    <row r="7" spans="1:5" ht="15" thickBot="1" x14ac:dyDescent="0.35">
      <c r="A7" s="4"/>
      <c r="B7" s="14"/>
      <c r="C7" s="14"/>
      <c r="D7" s="15"/>
      <c r="E7" s="15"/>
    </row>
    <row r="8" spans="1:5" x14ac:dyDescent="0.3">
      <c r="A8" s="18"/>
      <c r="B8" s="19"/>
      <c r="C8" s="19"/>
      <c r="D8" s="20" t="s">
        <v>20</v>
      </c>
      <c r="E8" s="21" t="s">
        <v>21</v>
      </c>
    </row>
    <row r="9" spans="1:5" x14ac:dyDescent="0.3">
      <c r="A9" s="22" t="s">
        <v>22</v>
      </c>
      <c r="D9" s="1"/>
      <c r="E9" s="23"/>
    </row>
    <row r="10" spans="1:5" x14ac:dyDescent="0.3">
      <c r="A10" s="22"/>
      <c r="B10" s="1" t="s">
        <v>23</v>
      </c>
      <c r="D10" s="24">
        <f>ROUND(+'Copy Allocation Report Here'!E10,0)</f>
        <v>13216343</v>
      </c>
      <c r="E10" s="25">
        <f>ROUND(+'Copy Allocation Report Here'!H10,0)</f>
        <v>343039437</v>
      </c>
    </row>
    <row r="11" spans="1:5" x14ac:dyDescent="0.3">
      <c r="A11" s="22"/>
      <c r="B11" s="1" t="s">
        <v>24</v>
      </c>
      <c r="D11" s="24">
        <f>ROUND(+'Copy Allocation Report Here'!E15,0)</f>
        <v>3487499</v>
      </c>
      <c r="E11" s="25">
        <f>ROUND(+'Copy Allocation Report Here'!H15,0)</f>
        <v>35399066</v>
      </c>
    </row>
    <row r="12" spans="1:5" x14ac:dyDescent="0.3">
      <c r="A12" s="22"/>
      <c r="B12" s="1" t="s">
        <v>25</v>
      </c>
      <c r="D12" s="26">
        <f>ROUND(+'Copy Allocation Report Here'!E21-'Copy Allocation Report Here'!E15,0)</f>
        <v>2690273</v>
      </c>
      <c r="E12" s="27">
        <f>ROUND(+'Copy Allocation Report Here'!H21-'Copy Allocation Report Here'!H15,0)</f>
        <v>9896361</v>
      </c>
    </row>
    <row r="13" spans="1:5" x14ac:dyDescent="0.3">
      <c r="A13" s="22"/>
      <c r="D13" s="28">
        <f>SUM(D10:D12)</f>
        <v>19394115</v>
      </c>
      <c r="E13" s="23">
        <f>SUM(E10:E12)</f>
        <v>388334864</v>
      </c>
    </row>
    <row r="14" spans="1:5" x14ac:dyDescent="0.3">
      <c r="A14" s="22" t="s">
        <v>26</v>
      </c>
      <c r="B14" s="1" t="s">
        <v>27</v>
      </c>
      <c r="D14" s="24">
        <f>ROUND(+'Copy Allocation Report Here'!E32+'Copy Allocation Report Here'!E46,0)</f>
        <v>11079709</v>
      </c>
      <c r="E14" s="25">
        <f>ROUND(+'Copy Allocation Report Here'!H32+'Copy Allocation Report Here'!H46,0)</f>
        <v>221877338</v>
      </c>
    </row>
    <row r="15" spans="1:5" x14ac:dyDescent="0.3">
      <c r="A15" s="22"/>
      <c r="B15" s="1" t="s">
        <v>28</v>
      </c>
      <c r="D15" s="24">
        <f>ROUND(+'Copy Allocation Report Here'!E48,0)</f>
        <v>1301648</v>
      </c>
      <c r="E15" s="25">
        <f>ROUND(+'Copy Allocation Report Here'!H48,0)</f>
        <v>32324788</v>
      </c>
    </row>
    <row r="16" spans="1:5" x14ac:dyDescent="0.3">
      <c r="A16" s="22" t="s">
        <v>29</v>
      </c>
      <c r="D16" s="29">
        <f>D13-D14-D15</f>
        <v>7012758</v>
      </c>
      <c r="E16" s="30">
        <f>E13-E14-E15</f>
        <v>134132738</v>
      </c>
    </row>
    <row r="17" spans="1:5" x14ac:dyDescent="0.3">
      <c r="A17" s="22" t="s">
        <v>30</v>
      </c>
      <c r="D17" s="28"/>
      <c r="E17" s="23"/>
    </row>
    <row r="18" spans="1:5" x14ac:dyDescent="0.3">
      <c r="A18" s="22"/>
      <c r="B18" s="1" t="s">
        <v>31</v>
      </c>
      <c r="D18" s="28">
        <f>ROUND('Copy Allocation Report Here'!E52,0)</f>
        <v>34778</v>
      </c>
      <c r="E18" s="23">
        <f>ROUND('Copy Allocation Report Here'!H52,0)</f>
        <v>665894</v>
      </c>
    </row>
    <row r="19" spans="1:5" x14ac:dyDescent="0.3">
      <c r="A19" s="22"/>
      <c r="B19" s="1" t="s">
        <v>278</v>
      </c>
      <c r="D19" s="24">
        <f>ROUND(+'Copy Allocation Report Here'!E71,0)</f>
        <v>706</v>
      </c>
      <c r="E19" s="25">
        <f>ROUND(+'Copy Allocation Report Here'!H71,0)</f>
        <v>78847</v>
      </c>
    </row>
    <row r="20" spans="1:5" x14ac:dyDescent="0.3">
      <c r="A20" s="22"/>
      <c r="B20" s="1" t="s">
        <v>32</v>
      </c>
      <c r="D20" s="24">
        <f>ROUND(+'Copy Allocation Report Here'!E101,0)</f>
        <v>2017724</v>
      </c>
      <c r="E20" s="25">
        <f>ROUND(+'Copy Allocation Report Here'!H101,0)</f>
        <v>22151699</v>
      </c>
    </row>
    <row r="21" spans="1:5" x14ac:dyDescent="0.3">
      <c r="A21" s="22"/>
      <c r="B21" s="1" t="s">
        <v>33</v>
      </c>
      <c r="D21" s="24">
        <f>ROUND(+'Copy Allocation Report Here'!E109,0)</f>
        <v>632672</v>
      </c>
      <c r="E21" s="25">
        <f>ROUND(+'Copy Allocation Report Here'!H109,0)</f>
        <v>7690069</v>
      </c>
    </row>
    <row r="22" spans="1:5" x14ac:dyDescent="0.3">
      <c r="A22" s="22"/>
      <c r="B22" s="1" t="s">
        <v>34</v>
      </c>
      <c r="D22" s="24">
        <f>ROUND(+'Copy Allocation Report Here'!E116,0)</f>
        <v>345954</v>
      </c>
      <c r="E22" s="25">
        <f>ROUND(+'Copy Allocation Report Here'!H116,0)</f>
        <v>10640527</v>
      </c>
    </row>
    <row r="23" spans="1:5" x14ac:dyDescent="0.3">
      <c r="A23" s="22"/>
      <c r="B23" s="1" t="s">
        <v>35</v>
      </c>
      <c r="D23" s="24">
        <f>ROUND(+'Copy Allocation Report Here'!E123,0)</f>
        <v>1171</v>
      </c>
      <c r="E23" s="25">
        <f>ROUND(+'Copy Allocation Report Here'!H123,0)</f>
        <v>14954</v>
      </c>
    </row>
    <row r="24" spans="1:5" x14ac:dyDescent="0.3">
      <c r="A24" s="22"/>
      <c r="B24" s="1" t="s">
        <v>36</v>
      </c>
      <c r="D24" s="24">
        <f>ROUND(+'Copy Allocation Report Here'!E141,0)</f>
        <v>2024041</v>
      </c>
      <c r="E24" s="25">
        <f>ROUND(+'Copy Allocation Report Here'!H141,0)</f>
        <v>26493155</v>
      </c>
    </row>
    <row r="25" spans="1:5" x14ac:dyDescent="0.3">
      <c r="A25" s="22"/>
      <c r="B25" s="1" t="s">
        <v>37</v>
      </c>
      <c r="D25" s="24">
        <f>ROUND(+'Copy Allocation Report Here'!E153,0)</f>
        <v>2731690</v>
      </c>
      <c r="E25" s="25">
        <f>ROUND(+'Copy Allocation Report Here'!H153,0)</f>
        <v>32472072</v>
      </c>
    </row>
    <row r="26" spans="1:5" x14ac:dyDescent="0.3">
      <c r="A26" s="22"/>
      <c r="B26" s="1" t="s">
        <v>38</v>
      </c>
      <c r="D26" s="24">
        <f>ROUND(+'Copy Allocation Report Here'!E159+'Copy Allocation Report Here'!E158,0)</f>
        <v>371543</v>
      </c>
      <c r="E26" s="25">
        <f>ROUND(+'Copy Allocation Report Here'!H159+'Copy Allocation Report Here'!H158,0)</f>
        <v>4655588</v>
      </c>
    </row>
    <row r="27" spans="1:5" x14ac:dyDescent="0.3">
      <c r="A27" s="22"/>
      <c r="B27" s="1" t="s">
        <v>39</v>
      </c>
      <c r="D27" s="24">
        <f>ROUND(+'Copy Allocation Report Here'!E168,0)</f>
        <v>-820409</v>
      </c>
      <c r="E27" s="25">
        <f>ROUND(+'Copy Allocation Report Here'!H168,0)</f>
        <v>-858306</v>
      </c>
    </row>
    <row r="28" spans="1:5" x14ac:dyDescent="0.3">
      <c r="A28" s="22"/>
      <c r="C28" s="1" t="s">
        <v>40</v>
      </c>
      <c r="D28" s="29">
        <f>SUM(D18:D27)</f>
        <v>7339870</v>
      </c>
      <c r="E28" s="30">
        <f>SUM(E18:E27)</f>
        <v>104004499</v>
      </c>
    </row>
    <row r="29" spans="1:5" ht="15" thickBot="1" x14ac:dyDescent="0.35">
      <c r="A29" s="22" t="s">
        <v>41</v>
      </c>
      <c r="D29" s="31">
        <f>D16-D28</f>
        <v>-327112</v>
      </c>
      <c r="E29" s="32">
        <f>E16-E28</f>
        <v>30128239</v>
      </c>
    </row>
    <row r="30" spans="1:5" ht="15" thickTop="1" x14ac:dyDescent="0.3">
      <c r="A30" s="22"/>
      <c r="D30" s="28"/>
      <c r="E30" s="23"/>
    </row>
    <row r="31" spans="1:5" ht="15" thickBot="1" x14ac:dyDescent="0.35">
      <c r="A31" s="22" t="s">
        <v>42</v>
      </c>
      <c r="D31" s="33">
        <f>D48</f>
        <v>627918012</v>
      </c>
      <c r="E31" s="34">
        <f>E48</f>
        <v>612591090</v>
      </c>
    </row>
    <row r="32" spans="1:5" ht="15" thickTop="1" x14ac:dyDescent="0.3">
      <c r="A32" s="22"/>
      <c r="D32" s="28"/>
      <c r="E32" s="23"/>
    </row>
    <row r="33" spans="1:5" ht="15" thickBot="1" x14ac:dyDescent="0.35">
      <c r="A33" s="35" t="s">
        <v>43</v>
      </c>
      <c r="B33" s="36"/>
      <c r="C33" s="36"/>
      <c r="D33" s="37">
        <f>D29/D31</f>
        <v>-5.2094699267840085E-4</v>
      </c>
      <c r="E33" s="38">
        <f>E29/E31</f>
        <v>4.9181647418345575E-2</v>
      </c>
    </row>
    <row r="34" spans="1:5" ht="15.6" thickTop="1" thickBot="1" x14ac:dyDescent="0.35">
      <c r="A34" s="39"/>
      <c r="B34" s="40"/>
      <c r="C34" s="40"/>
      <c r="D34" s="41"/>
      <c r="E34" s="42"/>
    </row>
    <row r="35" spans="1:5" x14ac:dyDescent="0.3">
      <c r="D35" s="17"/>
      <c r="E35" s="17"/>
    </row>
    <row r="36" spans="1:5" x14ac:dyDescent="0.3">
      <c r="A36" s="1" t="s">
        <v>44</v>
      </c>
      <c r="D36" s="17"/>
      <c r="E36" s="17"/>
    </row>
    <row r="37" spans="1:5" ht="15" thickBot="1" x14ac:dyDescent="0.35">
      <c r="D37" s="65" t="s">
        <v>20</v>
      </c>
      <c r="E37" s="65" t="s">
        <v>21</v>
      </c>
    </row>
    <row r="38" spans="1:5" x14ac:dyDescent="0.3">
      <c r="A38" s="44" t="s">
        <v>45</v>
      </c>
      <c r="B38" s="45"/>
      <c r="C38" s="45"/>
      <c r="D38" s="51">
        <f>ROUND('Copy Other Data Here'!E6,0)</f>
        <v>1180036431</v>
      </c>
      <c r="E38" s="52">
        <f>ROUND(+'Copy Other Data Here'!E19,0)</f>
        <v>1151702168</v>
      </c>
    </row>
    <row r="39" spans="1:5" x14ac:dyDescent="0.3">
      <c r="A39" s="22" t="s">
        <v>46</v>
      </c>
      <c r="D39" s="26">
        <f>ROUND('Copy Other Data Here'!E7,0)</f>
        <v>-503811739</v>
      </c>
      <c r="E39" s="27">
        <f>ROUND(+'Copy Other Data Here'!E20,0)</f>
        <v>-489948226</v>
      </c>
    </row>
    <row r="40" spans="1:5" x14ac:dyDescent="0.3">
      <c r="A40" s="22" t="s">
        <v>47</v>
      </c>
      <c r="D40" s="28">
        <f>D38+D39</f>
        <v>676224692</v>
      </c>
      <c r="E40" s="23">
        <f>E38+E39</f>
        <v>661753942</v>
      </c>
    </row>
    <row r="41" spans="1:5" x14ac:dyDescent="0.3">
      <c r="A41" s="22"/>
      <c r="D41" s="28"/>
      <c r="E41" s="23"/>
    </row>
    <row r="42" spans="1:5" x14ac:dyDescent="0.3">
      <c r="A42" s="22" t="s">
        <v>48</v>
      </c>
      <c r="D42" s="28"/>
      <c r="E42" s="23"/>
    </row>
    <row r="43" spans="1:5" x14ac:dyDescent="0.3">
      <c r="A43" s="22"/>
      <c r="B43" s="1" t="s">
        <v>49</v>
      </c>
      <c r="D43" s="24">
        <f>ROUND('Copy Other Data Here'!E9,0)</f>
        <v>-19315</v>
      </c>
      <c r="E43" s="25">
        <f>ROUND(+'Copy Other Data Here'!E22,0)</f>
        <v>-29539</v>
      </c>
    </row>
    <row r="44" spans="1:5" x14ac:dyDescent="0.3">
      <c r="A44" s="22"/>
      <c r="B44" s="1" t="s">
        <v>50</v>
      </c>
      <c r="D44" s="26">
        <f>ROUND('Copy Other Data Here'!E10,0)</f>
        <v>-77104136</v>
      </c>
      <c r="E44" s="27">
        <f>ROUND(+'Copy Other Data Here'!E23,0)</f>
        <v>-77270101</v>
      </c>
    </row>
    <row r="45" spans="1:5" x14ac:dyDescent="0.3">
      <c r="A45" s="22"/>
      <c r="C45" s="1" t="s">
        <v>51</v>
      </c>
      <c r="D45" s="28">
        <f>D40+SUM(D43:D44)</f>
        <v>599101241</v>
      </c>
      <c r="E45" s="23">
        <f>E40+SUM(E43:E44)</f>
        <v>584454302</v>
      </c>
    </row>
    <row r="46" spans="1:5" x14ac:dyDescent="0.3">
      <c r="A46" s="22"/>
      <c r="D46" s="28"/>
      <c r="E46" s="23"/>
    </row>
    <row r="47" spans="1:5" x14ac:dyDescent="0.3">
      <c r="A47" s="22" t="s">
        <v>52</v>
      </c>
      <c r="D47" s="26">
        <f>ROUND('Copy Other Data Here'!E12,0)</f>
        <v>28816770</v>
      </c>
      <c r="E47" s="27">
        <f>ROUND(+'Copy Other Data Here'!E25,0)</f>
        <v>28136788</v>
      </c>
    </row>
    <row r="48" spans="1:5" ht="15" thickBot="1" x14ac:dyDescent="0.35">
      <c r="A48" s="39" t="s">
        <v>53</v>
      </c>
      <c r="B48" s="40"/>
      <c r="C48" s="40"/>
      <c r="D48" s="46">
        <f>D45+D47+1</f>
        <v>627918012</v>
      </c>
      <c r="E48" s="47">
        <f>E45+E47</f>
        <v>612591090</v>
      </c>
    </row>
    <row r="49" spans="1:5" x14ac:dyDescent="0.3">
      <c r="D49" s="17"/>
      <c r="E49" s="17"/>
    </row>
    <row r="50" spans="1:5" x14ac:dyDescent="0.3">
      <c r="A50" s="1" t="s">
        <v>54</v>
      </c>
      <c r="D50" s="17"/>
      <c r="E50" s="17"/>
    </row>
    <row r="51" spans="1:5" x14ac:dyDescent="0.3">
      <c r="D51" s="17"/>
      <c r="E51" s="17"/>
    </row>
    <row r="52" spans="1:5" x14ac:dyDescent="0.3">
      <c r="D52" s="17"/>
      <c r="E52" s="17"/>
    </row>
    <row r="53" spans="1:5" x14ac:dyDescent="0.3">
      <c r="D53" s="17"/>
      <c r="E53" s="17"/>
    </row>
    <row r="54" spans="1:5" x14ac:dyDescent="0.3">
      <c r="D54" s="17"/>
      <c r="E54" s="17"/>
    </row>
    <row r="55" spans="1:5" x14ac:dyDescent="0.3">
      <c r="D55" s="17"/>
      <c r="E55" s="17"/>
    </row>
    <row r="56" spans="1:5" x14ac:dyDescent="0.3">
      <c r="D56" s="17"/>
      <c r="E56" s="17"/>
    </row>
    <row r="57" spans="1:5" x14ac:dyDescent="0.3">
      <c r="D57" s="17"/>
      <c r="E57" s="17"/>
    </row>
  </sheetData>
  <mergeCells count="1">
    <mergeCell ref="A5:E5"/>
  </mergeCells>
  <printOptions horizontalCentered="1"/>
  <pageMargins left="0.5" right="0.5" top="1" bottom="1" header="0.5" footer="0.5"/>
  <pageSetup scale="76" orientation="portrait" r:id="rId1"/>
  <headerFooter scaleWithDoc="0" alignWithMargins="0">
    <oddFooter>&amp;CPage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O171"/>
  <sheetViews>
    <sheetView zoomScale="90" zoomScaleNormal="90" zoomScaleSheetLayoutView="100" workbookViewId="0">
      <pane xSplit="2" topLeftCell="C1" activePane="topRight" state="frozen"/>
      <selection activeCell="K40" sqref="K40"/>
      <selection pane="topRight"/>
    </sheetView>
  </sheetViews>
  <sheetFormatPr defaultColWidth="9.21875" defaultRowHeight="14.4" x14ac:dyDescent="0.3"/>
  <cols>
    <col min="1" max="1" width="14.5546875" style="1" customWidth="1"/>
    <col min="2" max="2" width="53.109375" style="1" customWidth="1"/>
    <col min="3" max="3" width="15.21875" style="1" bestFit="1" customWidth="1"/>
    <col min="4" max="4" width="15.77734375" style="1" bestFit="1" customWidth="1"/>
    <col min="5" max="5" width="15" style="1" bestFit="1" customWidth="1"/>
    <col min="6" max="6" width="16.77734375" style="1" bestFit="1" customWidth="1"/>
    <col min="7" max="7" width="17.21875" style="1" customWidth="1"/>
    <col min="8" max="8" width="16.77734375" style="1" bestFit="1" customWidth="1"/>
    <col min="9" max="9" width="9.21875" style="1"/>
    <col min="10" max="15" width="11.5546875" style="151" customWidth="1"/>
    <col min="16" max="16384" width="9.21875" style="1"/>
  </cols>
  <sheetData>
    <row r="1" spans="1:15" x14ac:dyDescent="0.3">
      <c r="A1" s="1" t="s">
        <v>17</v>
      </c>
    </row>
    <row r="2" spans="1:15" x14ac:dyDescent="0.3">
      <c r="A2" s="1" t="s">
        <v>5</v>
      </c>
    </row>
    <row r="3" spans="1:15" x14ac:dyDescent="0.3">
      <c r="A3" s="1" t="s">
        <v>55</v>
      </c>
      <c r="B3" s="96">
        <f>E6</f>
        <v>45565</v>
      </c>
      <c r="C3" s="57"/>
      <c r="G3" s="57"/>
      <c r="H3" s="57"/>
    </row>
    <row r="4" spans="1:15" ht="15" thickBot="1" x14ac:dyDescent="0.35">
      <c r="B4" s="96"/>
      <c r="C4" s="57"/>
      <c r="D4" s="57"/>
      <c r="E4" s="57"/>
      <c r="F4" s="57"/>
      <c r="G4" s="57"/>
      <c r="H4" s="57"/>
    </row>
    <row r="5" spans="1:15" ht="18.75" customHeight="1" thickBot="1" x14ac:dyDescent="0.35">
      <c r="A5" s="170"/>
      <c r="B5" s="171"/>
      <c r="C5" s="167" t="s">
        <v>56</v>
      </c>
      <c r="D5" s="168"/>
      <c r="E5" s="169"/>
      <c r="F5" s="167" t="s">
        <v>57</v>
      </c>
      <c r="G5" s="168"/>
      <c r="H5" s="169"/>
    </row>
    <row r="6" spans="1:15" s="97" customFormat="1" ht="52.5" customHeight="1" thickBot="1" x14ac:dyDescent="0.35">
      <c r="A6" s="165" t="s">
        <v>58</v>
      </c>
      <c r="B6" s="166"/>
      <c r="C6" s="137">
        <f>'Report Controls'!E2</f>
        <v>45504</v>
      </c>
      <c r="D6" s="137">
        <f>'Report Controls'!E3</f>
        <v>45535</v>
      </c>
      <c r="E6" s="137">
        <f>'Report Controls'!E4</f>
        <v>45565</v>
      </c>
      <c r="F6" s="149" t="str">
        <f>'Report Controls'!H2</f>
        <v>August 1, 2023 THROUGH            July 31, 2024</v>
      </c>
      <c r="G6" s="149" t="str">
        <f>'Report Controls'!H3</f>
        <v>September 1, 2023 THROUGH            August 31, 2024</v>
      </c>
      <c r="H6" s="149" t="str">
        <f>'Report Controls'!H4</f>
        <v>October 1, 2023 THROUGH            September 30, 2024</v>
      </c>
      <c r="J6" s="150"/>
      <c r="K6" s="150"/>
      <c r="L6" s="150"/>
      <c r="M6" s="150"/>
      <c r="N6" s="150"/>
      <c r="O6" s="150"/>
    </row>
    <row r="7" spans="1:15" x14ac:dyDescent="0.3">
      <c r="A7" s="98" t="s">
        <v>59</v>
      </c>
      <c r="B7" s="99"/>
      <c r="C7" s="140"/>
      <c r="D7" s="84"/>
      <c r="E7" s="85"/>
      <c r="F7" s="140"/>
      <c r="G7" s="84"/>
      <c r="H7" s="86"/>
    </row>
    <row r="8" spans="1:15" x14ac:dyDescent="0.3">
      <c r="A8" s="100" t="s">
        <v>60</v>
      </c>
      <c r="B8" s="101" t="s">
        <v>61</v>
      </c>
      <c r="C8" s="141">
        <v>5796859.4900000002</v>
      </c>
      <c r="D8" s="141">
        <v>4698783.62</v>
      </c>
      <c r="E8" s="141">
        <v>6143550.96</v>
      </c>
      <c r="F8" s="141">
        <v>184270124.97999996</v>
      </c>
      <c r="G8" s="141">
        <v>184246374.31999999</v>
      </c>
      <c r="H8" s="63">
        <v>184079753.87</v>
      </c>
      <c r="J8" s="153"/>
      <c r="K8" s="153"/>
      <c r="L8" s="153"/>
      <c r="M8" s="153"/>
      <c r="N8" s="153"/>
      <c r="O8" s="153"/>
    </row>
    <row r="9" spans="1:15" x14ac:dyDescent="0.3">
      <c r="A9" s="100" t="s">
        <v>62</v>
      </c>
      <c r="B9" s="101" t="s">
        <v>63</v>
      </c>
      <c r="C9" s="141">
        <v>5413606.8799999999</v>
      </c>
      <c r="D9" s="141">
        <v>5857723.3700000001</v>
      </c>
      <c r="E9" s="141">
        <v>7072792.1799999997</v>
      </c>
      <c r="F9" s="141">
        <v>158302483.94</v>
      </c>
      <c r="G9" s="141">
        <v>158582818.10000002</v>
      </c>
      <c r="H9" s="63">
        <v>158959682.88999999</v>
      </c>
      <c r="J9" s="153"/>
      <c r="K9" s="153"/>
      <c r="L9" s="153"/>
      <c r="M9" s="153"/>
      <c r="N9" s="153"/>
      <c r="O9" s="153"/>
    </row>
    <row r="10" spans="1:15" x14ac:dyDescent="0.3">
      <c r="A10" s="98" t="s">
        <v>64</v>
      </c>
      <c r="B10" s="99"/>
      <c r="C10" s="118">
        <f>+C8+C9</f>
        <v>11210466.370000001</v>
      </c>
      <c r="D10" s="118">
        <f t="shared" ref="D10:H10" si="0">+D8+D9</f>
        <v>10556506.99</v>
      </c>
      <c r="E10" s="118">
        <f t="shared" si="0"/>
        <v>13216343.140000001</v>
      </c>
      <c r="F10" s="118">
        <f t="shared" si="0"/>
        <v>342572608.91999996</v>
      </c>
      <c r="G10" s="118">
        <f t="shared" si="0"/>
        <v>342829192.42000002</v>
      </c>
      <c r="H10" s="133">
        <f t="shared" si="0"/>
        <v>343039436.75999999</v>
      </c>
      <c r="J10" s="153"/>
      <c r="K10" s="153"/>
      <c r="L10" s="153"/>
      <c r="M10" s="153"/>
      <c r="N10" s="153"/>
      <c r="O10" s="153"/>
    </row>
    <row r="11" spans="1:15" x14ac:dyDescent="0.3">
      <c r="A11" s="102"/>
      <c r="B11" s="99"/>
      <c r="C11" s="59"/>
      <c r="D11" s="60"/>
      <c r="E11" s="61"/>
      <c r="F11" s="59"/>
      <c r="G11" s="60"/>
      <c r="H11" s="63"/>
      <c r="J11" s="153"/>
      <c r="K11" s="153"/>
      <c r="L11" s="153"/>
      <c r="M11" s="153"/>
      <c r="N11" s="153"/>
      <c r="O11" s="153"/>
    </row>
    <row r="12" spans="1:15" x14ac:dyDescent="0.3">
      <c r="A12" s="98" t="s">
        <v>65</v>
      </c>
      <c r="B12" s="99"/>
      <c r="C12" s="59"/>
      <c r="D12" s="60"/>
      <c r="E12" s="61"/>
      <c r="F12" s="59"/>
      <c r="G12" s="60"/>
      <c r="H12" s="63"/>
      <c r="J12" s="153"/>
      <c r="K12" s="153"/>
      <c r="L12" s="153"/>
      <c r="M12" s="153"/>
      <c r="N12" s="153"/>
      <c r="O12" s="153"/>
    </row>
    <row r="13" spans="1:15" x14ac:dyDescent="0.3">
      <c r="A13" s="100" t="s">
        <v>279</v>
      </c>
      <c r="B13" s="101" t="s">
        <v>280</v>
      </c>
      <c r="C13" s="141">
        <v>2056825.17</v>
      </c>
      <c r="D13" s="141">
        <v>2049101.08</v>
      </c>
      <c r="E13" s="141">
        <v>2664856.69</v>
      </c>
      <c r="F13" s="141">
        <v>4610573.8899999997</v>
      </c>
      <c r="G13" s="141">
        <v>6659674.9699999997</v>
      </c>
      <c r="H13" s="63">
        <v>9324531.6600000001</v>
      </c>
      <c r="J13" s="153"/>
      <c r="K13" s="153"/>
      <c r="L13" s="153"/>
      <c r="M13" s="153"/>
      <c r="N13" s="153"/>
      <c r="O13" s="153"/>
    </row>
    <row r="14" spans="1:15" x14ac:dyDescent="0.3">
      <c r="A14" s="100" t="s">
        <v>66</v>
      </c>
      <c r="B14" s="101" t="s">
        <v>67</v>
      </c>
      <c r="C14" s="141">
        <v>21232.36</v>
      </c>
      <c r="D14" s="141">
        <v>16767.53</v>
      </c>
      <c r="E14" s="141">
        <v>23835.41</v>
      </c>
      <c r="F14" s="141">
        <v>301993.83999999997</v>
      </c>
      <c r="G14" s="141">
        <v>287819.08999999997</v>
      </c>
      <c r="H14" s="63">
        <v>289916.43999999994</v>
      </c>
      <c r="J14" s="153"/>
      <c r="K14" s="153"/>
      <c r="L14" s="153"/>
      <c r="M14" s="153"/>
      <c r="N14" s="153"/>
      <c r="O14" s="153"/>
    </row>
    <row r="15" spans="1:15" x14ac:dyDescent="0.3">
      <c r="A15" s="103" t="s">
        <v>68</v>
      </c>
      <c r="B15" s="101" t="s">
        <v>69</v>
      </c>
      <c r="C15" s="141">
        <v>3248300.34</v>
      </c>
      <c r="D15" s="141">
        <v>3391830.74</v>
      </c>
      <c r="E15" s="141">
        <v>3487498.67</v>
      </c>
      <c r="F15" s="141">
        <v>34015431.149999999</v>
      </c>
      <c r="G15" s="141">
        <v>34728729.039999999</v>
      </c>
      <c r="H15" s="63">
        <v>35399065.649999999</v>
      </c>
      <c r="J15" s="153"/>
      <c r="K15" s="153"/>
      <c r="L15" s="153"/>
      <c r="M15" s="153"/>
      <c r="N15" s="153"/>
      <c r="O15" s="153"/>
    </row>
    <row r="16" spans="1:15" x14ac:dyDescent="0.3">
      <c r="A16" s="103" t="s">
        <v>70</v>
      </c>
      <c r="B16" s="101" t="s">
        <v>71</v>
      </c>
      <c r="C16" s="141">
        <v>1116.75</v>
      </c>
      <c r="D16" s="141">
        <v>1871.75</v>
      </c>
      <c r="E16" s="141">
        <v>1333.64</v>
      </c>
      <c r="F16" s="141">
        <v>369558.93999999994</v>
      </c>
      <c r="G16" s="141">
        <v>327253.5</v>
      </c>
      <c r="H16" s="63">
        <v>287497.57999999996</v>
      </c>
      <c r="J16" s="153"/>
      <c r="K16" s="153"/>
      <c r="L16" s="153"/>
      <c r="M16" s="153"/>
      <c r="N16" s="153"/>
      <c r="O16" s="153"/>
    </row>
    <row r="17" spans="1:15" x14ac:dyDescent="0.3">
      <c r="A17" s="103" t="s">
        <v>72</v>
      </c>
      <c r="B17" s="101" t="s">
        <v>73</v>
      </c>
      <c r="C17" s="141">
        <v>5474.9</v>
      </c>
      <c r="D17" s="141">
        <v>5474.9</v>
      </c>
      <c r="E17" s="141">
        <v>5474.9</v>
      </c>
      <c r="F17" s="141">
        <v>88907.47</v>
      </c>
      <c r="G17" s="141">
        <v>86328.110000000015</v>
      </c>
      <c r="H17" s="63">
        <v>83748.75</v>
      </c>
      <c r="J17" s="153"/>
      <c r="K17" s="153"/>
      <c r="L17" s="153"/>
      <c r="M17" s="153"/>
      <c r="N17" s="153"/>
      <c r="O17" s="153"/>
    </row>
    <row r="18" spans="1:15" x14ac:dyDescent="0.3">
      <c r="A18" s="103" t="s">
        <v>74</v>
      </c>
      <c r="B18" s="101" t="s">
        <v>75</v>
      </c>
      <c r="C18" s="141">
        <v>0</v>
      </c>
      <c r="D18" s="141">
        <v>917.97</v>
      </c>
      <c r="E18" s="141">
        <v>31849.8</v>
      </c>
      <c r="F18" s="141">
        <v>-34632.660000000025</v>
      </c>
      <c r="G18" s="141">
        <v>-37344.660000000025</v>
      </c>
      <c r="H18" s="63">
        <v>-23367.279999999988</v>
      </c>
      <c r="J18" s="153"/>
      <c r="K18" s="153"/>
      <c r="L18" s="153"/>
      <c r="M18" s="153"/>
      <c r="N18" s="153"/>
      <c r="O18" s="153"/>
    </row>
    <row r="19" spans="1:15" x14ac:dyDescent="0.3">
      <c r="A19" s="100" t="s">
        <v>76</v>
      </c>
      <c r="B19" s="101" t="s">
        <v>77</v>
      </c>
      <c r="C19" s="141">
        <v>0</v>
      </c>
      <c r="D19" s="141">
        <v>0</v>
      </c>
      <c r="E19" s="141">
        <v>0</v>
      </c>
      <c r="F19" s="141">
        <v>0</v>
      </c>
      <c r="G19" s="141">
        <v>0</v>
      </c>
      <c r="H19" s="63">
        <v>0</v>
      </c>
      <c r="J19" s="153"/>
      <c r="K19" s="153"/>
      <c r="L19" s="153"/>
      <c r="M19" s="153"/>
      <c r="N19" s="153"/>
      <c r="O19" s="153"/>
    </row>
    <row r="20" spans="1:15" x14ac:dyDescent="0.3">
      <c r="A20" s="104">
        <v>4962</v>
      </c>
      <c r="B20" s="101" t="s">
        <v>78</v>
      </c>
      <c r="C20" s="141">
        <v>-40717.74</v>
      </c>
      <c r="D20" s="141">
        <v>-42312.7</v>
      </c>
      <c r="E20" s="141">
        <v>-37077.160000000003</v>
      </c>
      <c r="F20" s="141">
        <v>-49842.669999999925</v>
      </c>
      <c r="G20" s="141">
        <v>-56612.75</v>
      </c>
      <c r="H20" s="63">
        <v>-65965.969999999972</v>
      </c>
      <c r="J20" s="153"/>
      <c r="K20" s="153"/>
      <c r="L20" s="153"/>
      <c r="M20" s="153"/>
      <c r="N20" s="153"/>
      <c r="O20" s="153"/>
    </row>
    <row r="21" spans="1:15" x14ac:dyDescent="0.3">
      <c r="A21" s="98" t="s">
        <v>79</v>
      </c>
      <c r="B21" s="99"/>
      <c r="C21" s="118">
        <f>SUM(C13:C20)</f>
        <v>5292231.78</v>
      </c>
      <c r="D21" s="118">
        <f t="shared" ref="D21:G21" si="1">SUM(D13:D20)</f>
        <v>5423651.2700000005</v>
      </c>
      <c r="E21" s="118">
        <f t="shared" si="1"/>
        <v>6177771.9499999993</v>
      </c>
      <c r="F21" s="118">
        <f t="shared" si="1"/>
        <v>39301989.959999993</v>
      </c>
      <c r="G21" s="118">
        <f t="shared" si="1"/>
        <v>41995847.300000004</v>
      </c>
      <c r="H21" s="133">
        <f>SUM(H13:H20)</f>
        <v>45295426.829999998</v>
      </c>
      <c r="J21" s="153"/>
      <c r="K21" s="153"/>
      <c r="L21" s="153"/>
      <c r="M21" s="153"/>
      <c r="N21" s="153"/>
      <c r="O21" s="153"/>
    </row>
    <row r="22" spans="1:15" ht="15" thickBot="1" x14ac:dyDescent="0.35">
      <c r="A22" s="98" t="s">
        <v>80</v>
      </c>
      <c r="B22" s="99"/>
      <c r="C22" s="120">
        <f>+C21+C10</f>
        <v>16502698.150000002</v>
      </c>
      <c r="D22" s="120">
        <f t="shared" ref="D22:H22" si="2">+D21+D10</f>
        <v>15980158.260000002</v>
      </c>
      <c r="E22" s="120">
        <f t="shared" si="2"/>
        <v>19394115.09</v>
      </c>
      <c r="F22" s="120">
        <f t="shared" si="2"/>
        <v>381874598.87999994</v>
      </c>
      <c r="G22" s="120">
        <f t="shared" si="2"/>
        <v>384825039.72000003</v>
      </c>
      <c r="H22" s="134">
        <f t="shared" si="2"/>
        <v>388334863.58999997</v>
      </c>
      <c r="J22" s="153"/>
      <c r="K22" s="153"/>
      <c r="L22" s="153"/>
      <c r="M22" s="153"/>
      <c r="N22" s="153"/>
      <c r="O22" s="153"/>
    </row>
    <row r="23" spans="1:15" ht="15" thickTop="1" x14ac:dyDescent="0.3">
      <c r="A23" s="105"/>
      <c r="B23" s="99"/>
      <c r="C23" s="59"/>
      <c r="D23" s="60"/>
      <c r="E23" s="61"/>
      <c r="F23" s="59"/>
      <c r="G23" s="60"/>
      <c r="H23" s="63"/>
      <c r="J23" s="153"/>
      <c r="K23" s="153"/>
      <c r="L23" s="153"/>
      <c r="M23" s="153"/>
      <c r="N23" s="153"/>
      <c r="O23" s="153"/>
    </row>
    <row r="24" spans="1:15" x14ac:dyDescent="0.3">
      <c r="A24" s="98" t="s">
        <v>81</v>
      </c>
      <c r="B24" s="99"/>
      <c r="C24" s="59"/>
      <c r="D24" s="60"/>
      <c r="E24" s="61"/>
      <c r="F24" s="59"/>
      <c r="G24" s="60"/>
      <c r="H24" s="63"/>
      <c r="J24" s="153"/>
      <c r="K24" s="153"/>
      <c r="L24" s="153"/>
      <c r="M24" s="153"/>
      <c r="N24" s="153"/>
      <c r="O24" s="153"/>
    </row>
    <row r="25" spans="1:15" x14ac:dyDescent="0.3">
      <c r="A25" s="100" t="s">
        <v>82</v>
      </c>
      <c r="B25" s="101" t="s">
        <v>83</v>
      </c>
      <c r="C25" s="141">
        <v>6585543.8899999997</v>
      </c>
      <c r="D25" s="141">
        <v>7271917.7599999998</v>
      </c>
      <c r="E25" s="141">
        <v>6296435.1699999999</v>
      </c>
      <c r="F25" s="141">
        <v>177100468.55000001</v>
      </c>
      <c r="G25" s="141">
        <v>175982818.20000002</v>
      </c>
      <c r="H25" s="63">
        <v>174675441.12</v>
      </c>
      <c r="J25" s="153"/>
      <c r="K25" s="153"/>
      <c r="L25" s="153"/>
      <c r="M25" s="153"/>
      <c r="N25" s="153"/>
      <c r="O25" s="153"/>
    </row>
    <row r="26" spans="1:15" x14ac:dyDescent="0.3">
      <c r="A26" s="100" t="s">
        <v>84</v>
      </c>
      <c r="B26" s="101" t="s">
        <v>85</v>
      </c>
      <c r="C26" s="141">
        <v>0</v>
      </c>
      <c r="D26" s="141">
        <v>0</v>
      </c>
      <c r="E26" s="141">
        <v>0</v>
      </c>
      <c r="F26" s="141">
        <v>0</v>
      </c>
      <c r="G26" s="141">
        <v>0</v>
      </c>
      <c r="H26" s="63">
        <v>0</v>
      </c>
      <c r="J26" s="153"/>
      <c r="K26" s="153"/>
      <c r="L26" s="153"/>
      <c r="M26" s="153"/>
      <c r="N26" s="153"/>
      <c r="O26" s="153"/>
    </row>
    <row r="27" spans="1:15" x14ac:dyDescent="0.3">
      <c r="A27" s="100" t="s">
        <v>82</v>
      </c>
      <c r="B27" s="101" t="s">
        <v>293</v>
      </c>
      <c r="C27" s="141">
        <v>3601985.94</v>
      </c>
      <c r="D27" s="141">
        <v>3647802.95</v>
      </c>
      <c r="E27" s="141">
        <v>4497192.04</v>
      </c>
      <c r="F27" s="141">
        <v>0</v>
      </c>
      <c r="G27" s="141">
        <v>0</v>
      </c>
      <c r="H27" s="63">
        <v>0</v>
      </c>
      <c r="J27" s="153"/>
      <c r="K27" s="153"/>
      <c r="L27" s="153"/>
      <c r="M27" s="153"/>
      <c r="N27" s="153"/>
      <c r="O27" s="153"/>
    </row>
    <row r="28" spans="1:15" x14ac:dyDescent="0.3">
      <c r="A28" s="100" t="s">
        <v>86</v>
      </c>
      <c r="B28" s="101" t="s">
        <v>87</v>
      </c>
      <c r="C28" s="141">
        <v>-529522.69999999995</v>
      </c>
      <c r="D28" s="141">
        <v>-1449267.02</v>
      </c>
      <c r="E28" s="141">
        <v>862503.57</v>
      </c>
      <c r="F28" s="141">
        <v>41452464.390000001</v>
      </c>
      <c r="G28" s="141">
        <v>44356276.539999992</v>
      </c>
      <c r="H28" s="63">
        <v>48487156.469999999</v>
      </c>
      <c r="J28" s="153"/>
      <c r="K28" s="153"/>
      <c r="L28" s="153"/>
      <c r="M28" s="153"/>
      <c r="N28" s="153"/>
      <c r="O28" s="153"/>
    </row>
    <row r="29" spans="1:15" x14ac:dyDescent="0.3">
      <c r="A29" s="100" t="s">
        <v>88</v>
      </c>
      <c r="B29" s="101" t="s">
        <v>89</v>
      </c>
      <c r="C29" s="141">
        <v>0</v>
      </c>
      <c r="D29" s="141">
        <v>0</v>
      </c>
      <c r="E29" s="141">
        <v>0</v>
      </c>
      <c r="F29" s="141">
        <v>9089497.9000000004</v>
      </c>
      <c r="G29" s="141">
        <v>9089497.9000000004</v>
      </c>
      <c r="H29" s="63">
        <v>9089497.9000000004</v>
      </c>
      <c r="J29" s="153"/>
      <c r="K29" s="153"/>
      <c r="L29" s="153"/>
      <c r="M29" s="153"/>
      <c r="N29" s="153"/>
      <c r="O29" s="153"/>
    </row>
    <row r="30" spans="1:15" x14ac:dyDescent="0.3">
      <c r="A30" s="100" t="s">
        <v>90</v>
      </c>
      <c r="B30" s="101" t="s">
        <v>91</v>
      </c>
      <c r="C30" s="141">
        <v>-780810.27</v>
      </c>
      <c r="D30" s="141">
        <v>-994615.37</v>
      </c>
      <c r="E30" s="141">
        <v>-572472.71</v>
      </c>
      <c r="F30" s="141">
        <v>-11537070.109999999</v>
      </c>
      <c r="G30" s="141">
        <v>-10585928.75</v>
      </c>
      <c r="H30" s="63">
        <v>-10178864.530000001</v>
      </c>
      <c r="J30" s="153"/>
      <c r="K30" s="153"/>
      <c r="L30" s="153"/>
      <c r="M30" s="153"/>
      <c r="N30" s="153"/>
      <c r="O30" s="153"/>
    </row>
    <row r="31" spans="1:15" x14ac:dyDescent="0.3">
      <c r="A31" s="100" t="s">
        <v>92</v>
      </c>
      <c r="B31" s="101" t="s">
        <v>93</v>
      </c>
      <c r="C31" s="141">
        <v>-5944.56</v>
      </c>
      <c r="D31" s="141">
        <v>-4877.4799999999996</v>
      </c>
      <c r="E31" s="141">
        <v>-3949.13</v>
      </c>
      <c r="F31" s="141">
        <v>-259731.95000000004</v>
      </c>
      <c r="G31" s="141">
        <v>-256900.01</v>
      </c>
      <c r="H31" s="63">
        <v>-195893.15000000002</v>
      </c>
      <c r="J31" s="153"/>
      <c r="K31" s="153"/>
      <c r="L31" s="153"/>
      <c r="M31" s="153"/>
      <c r="N31" s="153"/>
      <c r="O31" s="153"/>
    </row>
    <row r="32" spans="1:15" x14ac:dyDescent="0.3">
      <c r="A32" s="98" t="s">
        <v>94</v>
      </c>
      <c r="B32" s="99"/>
      <c r="C32" s="118">
        <f>SUM(C25:C31)</f>
        <v>8871252.3000000007</v>
      </c>
      <c r="D32" s="118">
        <f t="shared" ref="D32:E32" si="3">SUM(D25:D31)</f>
        <v>8470960.8400000017</v>
      </c>
      <c r="E32" s="118">
        <f t="shared" si="3"/>
        <v>11079708.939999999</v>
      </c>
      <c r="F32" s="118">
        <f t="shared" ref="F32:H32" si="4">SUM(F25:F31)</f>
        <v>215845628.78000003</v>
      </c>
      <c r="G32" s="118">
        <f t="shared" si="4"/>
        <v>218585763.88000003</v>
      </c>
      <c r="H32" s="133">
        <f t="shared" si="4"/>
        <v>221877337.81</v>
      </c>
      <c r="J32" s="153"/>
      <c r="K32" s="153"/>
      <c r="L32" s="153"/>
      <c r="M32" s="153"/>
      <c r="N32" s="153"/>
      <c r="O32" s="153"/>
    </row>
    <row r="33" spans="1:15" x14ac:dyDescent="0.3">
      <c r="A33" s="105"/>
      <c r="B33" s="99"/>
      <c r="C33" s="59"/>
      <c r="D33" s="60"/>
      <c r="E33" s="61"/>
      <c r="F33" s="59"/>
      <c r="G33" s="60"/>
      <c r="H33" s="63"/>
      <c r="J33" s="153"/>
      <c r="K33" s="153"/>
      <c r="L33" s="153"/>
      <c r="M33" s="153"/>
      <c r="N33" s="153"/>
      <c r="O33" s="153"/>
    </row>
    <row r="34" spans="1:15" x14ac:dyDescent="0.3">
      <c r="A34" s="98" t="s">
        <v>95</v>
      </c>
      <c r="B34" s="99"/>
      <c r="C34" s="59"/>
      <c r="D34" s="60"/>
      <c r="E34" s="61"/>
      <c r="F34" s="59"/>
      <c r="G34" s="60"/>
      <c r="H34" s="63"/>
      <c r="J34" s="153"/>
      <c r="K34" s="153"/>
      <c r="L34" s="153"/>
      <c r="M34" s="153"/>
      <c r="N34" s="153"/>
      <c r="O34" s="153"/>
    </row>
    <row r="35" spans="1:15" x14ac:dyDescent="0.3">
      <c r="A35" s="100" t="s">
        <v>96</v>
      </c>
      <c r="B35" s="101" t="s">
        <v>97</v>
      </c>
      <c r="C35" s="141">
        <v>0</v>
      </c>
      <c r="D35" s="141">
        <v>0</v>
      </c>
      <c r="E35" s="141">
        <v>0</v>
      </c>
      <c r="F35" s="141">
        <v>0</v>
      </c>
      <c r="G35" s="141">
        <v>0</v>
      </c>
      <c r="H35" s="63">
        <v>0</v>
      </c>
      <c r="J35" s="153"/>
      <c r="K35" s="153"/>
      <c r="L35" s="153"/>
      <c r="M35" s="153"/>
      <c r="N35" s="153"/>
      <c r="O35" s="153"/>
    </row>
    <row r="36" spans="1:15" x14ac:dyDescent="0.3">
      <c r="A36" s="100" t="s">
        <v>98</v>
      </c>
      <c r="B36" s="101" t="s">
        <v>99</v>
      </c>
      <c r="C36" s="141">
        <v>0</v>
      </c>
      <c r="D36" s="141">
        <v>0</v>
      </c>
      <c r="E36" s="141">
        <v>0</v>
      </c>
      <c r="F36" s="141">
        <v>0</v>
      </c>
      <c r="G36" s="141">
        <v>0</v>
      </c>
      <c r="H36" s="63">
        <v>0</v>
      </c>
      <c r="J36" s="153"/>
      <c r="K36" s="153"/>
      <c r="L36" s="153"/>
      <c r="M36" s="153"/>
      <c r="N36" s="153"/>
      <c r="O36" s="153"/>
    </row>
    <row r="37" spans="1:15" x14ac:dyDescent="0.3">
      <c r="A37" s="100" t="s">
        <v>100</v>
      </c>
      <c r="B37" s="101" t="s">
        <v>101</v>
      </c>
      <c r="C37" s="141">
        <v>0</v>
      </c>
      <c r="D37" s="141">
        <v>0</v>
      </c>
      <c r="E37" s="141">
        <v>0</v>
      </c>
      <c r="F37" s="141">
        <v>0</v>
      </c>
      <c r="G37" s="141">
        <v>0</v>
      </c>
      <c r="H37" s="63">
        <v>0</v>
      </c>
      <c r="J37" s="153"/>
      <c r="K37" s="153"/>
      <c r="L37" s="153"/>
      <c r="M37" s="153"/>
      <c r="N37" s="153"/>
      <c r="O37" s="153"/>
    </row>
    <row r="38" spans="1:15" x14ac:dyDescent="0.3">
      <c r="A38" s="100" t="s">
        <v>102</v>
      </c>
      <c r="B38" s="101" t="s">
        <v>103</v>
      </c>
      <c r="C38" s="141">
        <v>0</v>
      </c>
      <c r="D38" s="141">
        <v>0</v>
      </c>
      <c r="E38" s="141">
        <v>0</v>
      </c>
      <c r="F38" s="141">
        <v>0</v>
      </c>
      <c r="G38" s="141">
        <v>0</v>
      </c>
      <c r="H38" s="63">
        <v>0</v>
      </c>
      <c r="J38" s="153"/>
      <c r="K38" s="153"/>
      <c r="L38" s="153"/>
      <c r="M38" s="153"/>
      <c r="N38" s="153"/>
      <c r="O38" s="153"/>
    </row>
    <row r="39" spans="1:15" x14ac:dyDescent="0.3">
      <c r="A39" s="100" t="s">
        <v>104</v>
      </c>
      <c r="B39" s="101" t="s">
        <v>105</v>
      </c>
      <c r="C39" s="141">
        <v>0</v>
      </c>
      <c r="D39" s="141">
        <v>0</v>
      </c>
      <c r="E39" s="141">
        <v>0</v>
      </c>
      <c r="F39" s="141">
        <v>0</v>
      </c>
      <c r="G39" s="141">
        <v>0</v>
      </c>
      <c r="H39" s="63">
        <v>0</v>
      </c>
      <c r="J39" s="153"/>
      <c r="K39" s="153"/>
      <c r="L39" s="153"/>
      <c r="M39" s="153"/>
      <c r="N39" s="153"/>
      <c r="O39" s="153"/>
    </row>
    <row r="40" spans="1:15" x14ac:dyDescent="0.3">
      <c r="A40" s="100" t="s">
        <v>106</v>
      </c>
      <c r="B40" s="101" t="s">
        <v>107</v>
      </c>
      <c r="C40" s="141">
        <v>0</v>
      </c>
      <c r="D40" s="141">
        <v>0</v>
      </c>
      <c r="E40" s="141">
        <v>0</v>
      </c>
      <c r="F40" s="141">
        <v>0</v>
      </c>
      <c r="G40" s="141">
        <v>0</v>
      </c>
      <c r="H40" s="63">
        <v>0</v>
      </c>
      <c r="J40" s="153"/>
      <c r="K40" s="153"/>
      <c r="L40" s="153"/>
      <c r="M40" s="153"/>
      <c r="N40" s="153"/>
      <c r="O40" s="153"/>
    </row>
    <row r="41" spans="1:15" x14ac:dyDescent="0.3">
      <c r="A41" s="100" t="s">
        <v>108</v>
      </c>
      <c r="B41" s="101" t="s">
        <v>109</v>
      </c>
      <c r="C41" s="141">
        <v>0</v>
      </c>
      <c r="D41" s="141">
        <v>0</v>
      </c>
      <c r="E41" s="141">
        <v>0</v>
      </c>
      <c r="F41" s="141">
        <v>0</v>
      </c>
      <c r="G41" s="141">
        <v>0</v>
      </c>
      <c r="H41" s="63">
        <v>0</v>
      </c>
      <c r="J41" s="153"/>
      <c r="K41" s="153"/>
      <c r="L41" s="153"/>
      <c r="M41" s="153"/>
      <c r="N41" s="153"/>
      <c r="O41" s="153"/>
    </row>
    <row r="42" spans="1:15" x14ac:dyDescent="0.3">
      <c r="A42" s="100" t="s">
        <v>110</v>
      </c>
      <c r="B42" s="101" t="s">
        <v>111</v>
      </c>
      <c r="C42" s="141">
        <v>0</v>
      </c>
      <c r="D42" s="141">
        <v>0</v>
      </c>
      <c r="E42" s="141">
        <v>0</v>
      </c>
      <c r="F42" s="141">
        <v>0</v>
      </c>
      <c r="G42" s="141">
        <v>0</v>
      </c>
      <c r="H42" s="63">
        <v>0</v>
      </c>
      <c r="J42" s="153"/>
      <c r="K42" s="153"/>
      <c r="L42" s="153"/>
      <c r="M42" s="153"/>
      <c r="N42" s="153"/>
      <c r="O42" s="153"/>
    </row>
    <row r="43" spans="1:15" x14ac:dyDescent="0.3">
      <c r="A43" s="100" t="s">
        <v>112</v>
      </c>
      <c r="B43" s="101" t="s">
        <v>113</v>
      </c>
      <c r="C43" s="141">
        <v>0</v>
      </c>
      <c r="D43" s="141">
        <v>0</v>
      </c>
      <c r="E43" s="141">
        <v>0</v>
      </c>
      <c r="F43" s="141">
        <v>0</v>
      </c>
      <c r="G43" s="141">
        <v>0</v>
      </c>
      <c r="H43" s="63">
        <v>0</v>
      </c>
      <c r="J43" s="153"/>
      <c r="K43" s="153"/>
      <c r="L43" s="153"/>
      <c r="M43" s="153"/>
      <c r="N43" s="153"/>
      <c r="O43" s="153"/>
    </row>
    <row r="44" spans="1:15" x14ac:dyDescent="0.3">
      <c r="A44" s="100" t="s">
        <v>114</v>
      </c>
      <c r="B44" s="101" t="s">
        <v>115</v>
      </c>
      <c r="C44" s="141">
        <v>0</v>
      </c>
      <c r="D44" s="141">
        <v>0</v>
      </c>
      <c r="E44" s="141">
        <v>0</v>
      </c>
      <c r="F44" s="141">
        <v>0</v>
      </c>
      <c r="G44" s="141">
        <v>0</v>
      </c>
      <c r="H44" s="63">
        <v>0</v>
      </c>
      <c r="J44" s="153"/>
      <c r="K44" s="153"/>
      <c r="L44" s="153"/>
      <c r="M44" s="153"/>
      <c r="N44" s="153"/>
      <c r="O44" s="153"/>
    </row>
    <row r="45" spans="1:15" x14ac:dyDescent="0.3">
      <c r="A45" s="100" t="s">
        <v>116</v>
      </c>
      <c r="B45" s="101" t="s">
        <v>117</v>
      </c>
      <c r="C45" s="141">
        <v>0</v>
      </c>
      <c r="D45" s="141">
        <v>0</v>
      </c>
      <c r="E45" s="141">
        <v>0</v>
      </c>
      <c r="F45" s="141">
        <v>0</v>
      </c>
      <c r="G45" s="141">
        <v>0</v>
      </c>
      <c r="H45" s="63">
        <v>0</v>
      </c>
      <c r="J45" s="153"/>
      <c r="K45" s="153"/>
      <c r="L45" s="153"/>
      <c r="M45" s="153"/>
      <c r="N45" s="153"/>
      <c r="O45" s="153"/>
    </row>
    <row r="46" spans="1:15" x14ac:dyDescent="0.3">
      <c r="A46" s="98" t="s">
        <v>118</v>
      </c>
      <c r="B46" s="106"/>
      <c r="C46" s="118">
        <v>0</v>
      </c>
      <c r="D46" s="121">
        <f>SUM(D35:D45)</f>
        <v>0</v>
      </c>
      <c r="E46" s="121">
        <f t="shared" ref="E46:H46" si="5">SUM(E35:E45)</f>
        <v>0</v>
      </c>
      <c r="F46" s="121">
        <f t="shared" si="5"/>
        <v>0</v>
      </c>
      <c r="G46" s="121">
        <f t="shared" si="5"/>
        <v>0</v>
      </c>
      <c r="H46" s="133">
        <f t="shared" si="5"/>
        <v>0</v>
      </c>
      <c r="J46" s="153"/>
      <c r="K46" s="153"/>
      <c r="L46" s="153"/>
      <c r="M46" s="153"/>
      <c r="N46" s="153"/>
      <c r="O46" s="153"/>
    </row>
    <row r="47" spans="1:15" x14ac:dyDescent="0.3">
      <c r="A47" s="105"/>
      <c r="B47" s="99"/>
      <c r="C47" s="59"/>
      <c r="D47" s="60"/>
      <c r="E47" s="61"/>
      <c r="F47" s="59"/>
      <c r="G47" s="60"/>
      <c r="H47" s="63"/>
      <c r="J47" s="153"/>
      <c r="K47" s="153"/>
      <c r="L47" s="153"/>
      <c r="M47" s="153"/>
      <c r="N47" s="153"/>
      <c r="O47" s="153"/>
    </row>
    <row r="48" spans="1:15" x14ac:dyDescent="0.3">
      <c r="A48" s="100" t="s">
        <v>119</v>
      </c>
      <c r="B48" s="101" t="s">
        <v>28</v>
      </c>
      <c r="C48" s="141">
        <v>1305191.32</v>
      </c>
      <c r="D48" s="141">
        <v>1184267.8500000001</v>
      </c>
      <c r="E48" s="141">
        <v>1301647.8999999999</v>
      </c>
      <c r="F48" s="141">
        <v>32123327.34</v>
      </c>
      <c r="G48" s="141">
        <v>32234458.41</v>
      </c>
      <c r="H48" s="63">
        <v>32324787.780000001</v>
      </c>
      <c r="J48" s="153"/>
      <c r="K48" s="153"/>
      <c r="L48" s="153"/>
      <c r="M48" s="153"/>
      <c r="N48" s="153"/>
      <c r="O48" s="153"/>
    </row>
    <row r="49" spans="1:15" ht="15" thickBot="1" x14ac:dyDescent="0.35">
      <c r="A49" s="98" t="s">
        <v>120</v>
      </c>
      <c r="B49" s="99"/>
      <c r="C49" s="120">
        <f>+C22-C32-C48</f>
        <v>6326254.5300000012</v>
      </c>
      <c r="D49" s="120">
        <f t="shared" ref="D49:H49" si="6">+D22-D32-D48</f>
        <v>6324929.5700000003</v>
      </c>
      <c r="E49" s="120">
        <f t="shared" si="6"/>
        <v>7012758.25</v>
      </c>
      <c r="F49" s="120">
        <f t="shared" si="6"/>
        <v>133905642.7599999</v>
      </c>
      <c r="G49" s="120">
        <f t="shared" si="6"/>
        <v>134004817.43000001</v>
      </c>
      <c r="H49" s="135">
        <f t="shared" si="6"/>
        <v>134132737.99999997</v>
      </c>
      <c r="J49" s="153"/>
      <c r="K49" s="153"/>
      <c r="L49" s="153"/>
      <c r="M49" s="153"/>
      <c r="N49" s="153"/>
      <c r="O49" s="153"/>
    </row>
    <row r="50" spans="1:15" ht="15" thickTop="1" x14ac:dyDescent="0.3">
      <c r="A50" s="98"/>
      <c r="B50" s="99"/>
      <c r="C50" s="59"/>
      <c r="D50" s="60"/>
      <c r="E50" s="62"/>
      <c r="F50" s="59"/>
      <c r="G50" s="60"/>
      <c r="H50" s="63"/>
      <c r="J50" s="153"/>
      <c r="K50" s="153"/>
      <c r="L50" s="153"/>
      <c r="M50" s="153"/>
      <c r="N50" s="153"/>
      <c r="O50" s="153"/>
    </row>
    <row r="51" spans="1:15" x14ac:dyDescent="0.3">
      <c r="A51" s="98" t="s">
        <v>121</v>
      </c>
      <c r="B51" s="99"/>
      <c r="C51" s="59"/>
      <c r="D51" s="60"/>
      <c r="E51" s="62"/>
      <c r="F51" s="59"/>
      <c r="G51" s="60"/>
      <c r="H51" s="63"/>
      <c r="J51" s="153"/>
      <c r="K51" s="153"/>
      <c r="L51" s="153"/>
      <c r="M51" s="153"/>
      <c r="N51" s="153"/>
      <c r="O51" s="153"/>
    </row>
    <row r="52" spans="1:15" x14ac:dyDescent="0.3">
      <c r="A52" s="107">
        <v>813</v>
      </c>
      <c r="B52" s="101" t="s">
        <v>122</v>
      </c>
      <c r="C52" s="141">
        <v>37297.120000000003</v>
      </c>
      <c r="D52" s="141">
        <v>35358.67</v>
      </c>
      <c r="E52" s="141">
        <v>34778.43</v>
      </c>
      <c r="F52" s="141">
        <v>656276.19000000006</v>
      </c>
      <c r="G52" s="141">
        <v>656823.53</v>
      </c>
      <c r="H52" s="63">
        <v>665893.80000000005</v>
      </c>
      <c r="J52" s="153"/>
      <c r="K52" s="153"/>
      <c r="L52" s="153"/>
      <c r="M52" s="153"/>
      <c r="N52" s="153"/>
      <c r="O52" s="153"/>
    </row>
    <row r="53" spans="1:15" x14ac:dyDescent="0.3">
      <c r="A53" s="105"/>
      <c r="B53" s="99"/>
      <c r="C53" s="59"/>
      <c r="D53" s="60"/>
      <c r="E53" s="61"/>
      <c r="F53" s="59"/>
      <c r="G53" s="60"/>
      <c r="H53" s="63"/>
      <c r="J53" s="153"/>
      <c r="K53" s="153"/>
      <c r="L53" s="153"/>
      <c r="M53" s="153"/>
      <c r="N53" s="153"/>
      <c r="O53" s="153"/>
    </row>
    <row r="54" spans="1:15" x14ac:dyDescent="0.3">
      <c r="A54" s="105" t="s">
        <v>281</v>
      </c>
      <c r="B54" s="99"/>
      <c r="C54" s="59"/>
      <c r="D54" s="60"/>
      <c r="E54" s="61"/>
      <c r="F54" s="59"/>
      <c r="G54" s="60"/>
      <c r="H54" s="63"/>
      <c r="J54" s="153"/>
      <c r="K54" s="153"/>
      <c r="L54" s="153"/>
      <c r="M54" s="153"/>
      <c r="N54" s="153"/>
      <c r="O54" s="153"/>
    </row>
    <row r="55" spans="1:15" x14ac:dyDescent="0.3">
      <c r="A55" s="98" t="s">
        <v>124</v>
      </c>
      <c r="B55" s="99"/>
      <c r="C55" s="59"/>
      <c r="D55" s="60"/>
      <c r="E55" s="61"/>
      <c r="F55" s="59"/>
      <c r="G55" s="60"/>
      <c r="H55" s="63"/>
      <c r="J55" s="153"/>
      <c r="K55" s="153"/>
      <c r="L55" s="153"/>
      <c r="M55" s="153"/>
      <c r="N55" s="153"/>
      <c r="O55" s="153"/>
    </row>
    <row r="56" spans="1:15" x14ac:dyDescent="0.3">
      <c r="A56" s="114">
        <v>850</v>
      </c>
      <c r="B56" s="99" t="s">
        <v>282</v>
      </c>
      <c r="C56" s="141">
        <v>0</v>
      </c>
      <c r="D56" s="141">
        <v>0</v>
      </c>
      <c r="E56" s="141">
        <v>0</v>
      </c>
      <c r="F56" s="141">
        <v>0</v>
      </c>
      <c r="G56" s="141">
        <v>0</v>
      </c>
      <c r="H56" s="63">
        <v>0</v>
      </c>
      <c r="J56" s="153"/>
      <c r="K56" s="153"/>
      <c r="L56" s="153"/>
      <c r="M56" s="153"/>
      <c r="N56" s="153"/>
      <c r="O56" s="153"/>
    </row>
    <row r="57" spans="1:15" x14ac:dyDescent="0.3">
      <c r="A57" s="114">
        <v>851</v>
      </c>
      <c r="B57" s="99" t="s">
        <v>283</v>
      </c>
      <c r="C57" s="141">
        <v>0</v>
      </c>
      <c r="D57" s="141">
        <v>0</v>
      </c>
      <c r="E57" s="141">
        <v>0</v>
      </c>
      <c r="F57" s="141">
        <v>0</v>
      </c>
      <c r="G57" s="141">
        <v>0</v>
      </c>
      <c r="H57" s="63">
        <v>0</v>
      </c>
      <c r="J57" s="153"/>
      <c r="K57" s="153"/>
      <c r="L57" s="153"/>
      <c r="M57" s="153"/>
      <c r="N57" s="153"/>
      <c r="O57" s="153"/>
    </row>
    <row r="58" spans="1:15" x14ac:dyDescent="0.3">
      <c r="A58" s="157">
        <v>852</v>
      </c>
      <c r="B58" s="99" t="s">
        <v>284</v>
      </c>
      <c r="C58" s="141">
        <v>0</v>
      </c>
      <c r="D58" s="141">
        <v>0</v>
      </c>
      <c r="E58" s="141">
        <v>0</v>
      </c>
      <c r="F58" s="141">
        <v>0</v>
      </c>
      <c r="G58" s="141">
        <v>0</v>
      </c>
      <c r="H58" s="63">
        <v>0</v>
      </c>
      <c r="J58" s="153"/>
      <c r="K58" s="153"/>
      <c r="L58" s="153"/>
      <c r="M58" s="153"/>
      <c r="N58" s="153"/>
      <c r="O58" s="153"/>
    </row>
    <row r="59" spans="1:15" x14ac:dyDescent="0.3">
      <c r="A59" s="157">
        <v>853</v>
      </c>
      <c r="B59" s="99" t="s">
        <v>285</v>
      </c>
      <c r="C59" s="141">
        <v>1109.54</v>
      </c>
      <c r="D59" s="141">
        <v>3285.41</v>
      </c>
      <c r="E59" s="141">
        <v>237.88000000000005</v>
      </c>
      <c r="F59" s="141">
        <v>3452.45</v>
      </c>
      <c r="G59" s="141">
        <v>6737.8600000000006</v>
      </c>
      <c r="H59" s="63">
        <v>6975.74</v>
      </c>
      <c r="J59" s="153"/>
      <c r="K59" s="153"/>
      <c r="L59" s="153"/>
      <c r="M59" s="153"/>
      <c r="N59" s="153"/>
      <c r="O59" s="153"/>
    </row>
    <row r="60" spans="1:15" x14ac:dyDescent="0.3">
      <c r="A60" s="114">
        <v>856</v>
      </c>
      <c r="B60" s="99" t="s">
        <v>286</v>
      </c>
      <c r="C60" s="141">
        <v>0</v>
      </c>
      <c r="D60" s="141">
        <v>0</v>
      </c>
      <c r="E60" s="141">
        <v>0</v>
      </c>
      <c r="F60" s="141">
        <v>0</v>
      </c>
      <c r="G60" s="141">
        <v>0</v>
      </c>
      <c r="H60" s="63">
        <v>0</v>
      </c>
      <c r="J60" s="153"/>
      <c r="K60" s="153"/>
      <c r="L60" s="153"/>
      <c r="M60" s="153"/>
      <c r="N60" s="153"/>
      <c r="O60" s="153"/>
    </row>
    <row r="61" spans="1:15" x14ac:dyDescent="0.3">
      <c r="A61" s="114">
        <v>857</v>
      </c>
      <c r="B61" s="99" t="s">
        <v>287</v>
      </c>
      <c r="C61" s="141">
        <v>0</v>
      </c>
      <c r="D61" s="141">
        <v>0</v>
      </c>
      <c r="E61" s="141">
        <v>0</v>
      </c>
      <c r="F61" s="141">
        <v>0</v>
      </c>
      <c r="G61" s="141">
        <v>0</v>
      </c>
      <c r="H61" s="63">
        <v>0</v>
      </c>
      <c r="J61" s="153"/>
      <c r="K61" s="153"/>
      <c r="L61" s="153"/>
      <c r="M61" s="153"/>
      <c r="N61" s="153"/>
      <c r="O61" s="153"/>
    </row>
    <row r="62" spans="1:15" x14ac:dyDescent="0.3">
      <c r="A62" s="105"/>
      <c r="B62" s="108" t="s">
        <v>148</v>
      </c>
      <c r="C62" s="118">
        <f>SUM(C56:C61)</f>
        <v>1109.54</v>
      </c>
      <c r="D62" s="118">
        <f t="shared" ref="D62:G62" si="7">SUM(D56:D61)</f>
        <v>3285.41</v>
      </c>
      <c r="E62" s="118">
        <f t="shared" si="7"/>
        <v>237.88000000000005</v>
      </c>
      <c r="F62" s="118">
        <f t="shared" si="7"/>
        <v>3452.45</v>
      </c>
      <c r="G62" s="118">
        <f t="shared" si="7"/>
        <v>6737.8600000000006</v>
      </c>
      <c r="H62" s="133">
        <f>SUM(H56:H61)</f>
        <v>6975.74</v>
      </c>
      <c r="J62" s="153"/>
      <c r="K62" s="153"/>
      <c r="L62" s="153"/>
      <c r="M62" s="153"/>
      <c r="N62" s="153"/>
      <c r="O62" s="153"/>
    </row>
    <row r="63" spans="1:15" x14ac:dyDescent="0.3">
      <c r="A63" s="105"/>
      <c r="B63" s="99"/>
      <c r="C63" s="59"/>
      <c r="D63" s="60"/>
      <c r="E63" s="61"/>
      <c r="F63" s="59"/>
      <c r="G63" s="60"/>
      <c r="H63" s="63"/>
      <c r="J63" s="153"/>
      <c r="K63" s="153"/>
      <c r="L63" s="153"/>
      <c r="M63" s="153"/>
      <c r="N63" s="153"/>
      <c r="O63" s="153"/>
    </row>
    <row r="64" spans="1:15" x14ac:dyDescent="0.3">
      <c r="A64" s="98" t="s">
        <v>149</v>
      </c>
      <c r="B64" s="99"/>
      <c r="C64" s="59"/>
      <c r="D64" s="60"/>
      <c r="E64" s="61"/>
      <c r="F64" s="59"/>
      <c r="G64" s="60"/>
      <c r="H64" s="63"/>
      <c r="J64" s="153"/>
      <c r="K64" s="153"/>
      <c r="L64" s="153"/>
      <c r="M64" s="153"/>
      <c r="N64" s="153"/>
      <c r="O64" s="153"/>
    </row>
    <row r="65" spans="1:15" x14ac:dyDescent="0.3">
      <c r="A65" s="114">
        <v>863</v>
      </c>
      <c r="B65" s="99" t="s">
        <v>137</v>
      </c>
      <c r="C65" s="141">
        <v>0</v>
      </c>
      <c r="D65" s="141">
        <v>824.27</v>
      </c>
      <c r="E65" s="141">
        <v>-83.41</v>
      </c>
      <c r="F65" s="141">
        <v>0</v>
      </c>
      <c r="G65" s="141">
        <v>824.27</v>
      </c>
      <c r="H65" s="63">
        <v>740.86</v>
      </c>
      <c r="J65" s="153"/>
      <c r="K65" s="153"/>
      <c r="L65" s="153"/>
      <c r="M65" s="153"/>
      <c r="N65" s="153"/>
      <c r="O65" s="153"/>
    </row>
    <row r="66" spans="1:15" x14ac:dyDescent="0.3">
      <c r="A66" s="114">
        <v>863.1</v>
      </c>
      <c r="B66" s="99" t="s">
        <v>288</v>
      </c>
      <c r="C66" s="141">
        <v>0</v>
      </c>
      <c r="D66" s="141">
        <v>0</v>
      </c>
      <c r="E66" s="141">
        <v>0</v>
      </c>
      <c r="F66" s="141">
        <v>0</v>
      </c>
      <c r="G66" s="141">
        <v>0</v>
      </c>
      <c r="H66" s="63">
        <v>0</v>
      </c>
      <c r="J66" s="153"/>
      <c r="K66" s="153"/>
      <c r="L66" s="153"/>
      <c r="M66" s="153"/>
      <c r="N66" s="153"/>
      <c r="O66" s="153"/>
    </row>
    <row r="67" spans="1:15" x14ac:dyDescent="0.3">
      <c r="A67" s="114">
        <v>864</v>
      </c>
      <c r="B67" s="99" t="s">
        <v>289</v>
      </c>
      <c r="C67" s="141">
        <v>3045.68</v>
      </c>
      <c r="D67" s="141">
        <v>2054.09</v>
      </c>
      <c r="E67" s="141">
        <v>551.37</v>
      </c>
      <c r="F67" s="141">
        <v>68524.789999999994</v>
      </c>
      <c r="G67" s="141">
        <v>70578.880000000005</v>
      </c>
      <c r="H67" s="63">
        <v>71130.25</v>
      </c>
      <c r="J67" s="153"/>
      <c r="K67" s="153"/>
      <c r="L67" s="153"/>
      <c r="M67" s="153"/>
      <c r="N67" s="153"/>
      <c r="O67" s="153"/>
    </row>
    <row r="68" spans="1:15" x14ac:dyDescent="0.3">
      <c r="A68" s="157">
        <v>865</v>
      </c>
      <c r="B68" s="99" t="s">
        <v>290</v>
      </c>
      <c r="C68" s="141">
        <v>0</v>
      </c>
      <c r="D68" s="141">
        <v>0</v>
      </c>
      <c r="E68" s="141">
        <v>0</v>
      </c>
      <c r="F68" s="141">
        <v>0</v>
      </c>
      <c r="G68" s="141">
        <v>0</v>
      </c>
      <c r="H68" s="63">
        <v>0</v>
      </c>
      <c r="J68" s="153"/>
      <c r="K68" s="153"/>
      <c r="L68" s="153"/>
      <c r="M68" s="153"/>
      <c r="N68" s="153"/>
      <c r="O68" s="153"/>
    </row>
    <row r="69" spans="1:15" x14ac:dyDescent="0.3">
      <c r="A69" s="114">
        <v>866</v>
      </c>
      <c r="B69" s="99" t="s">
        <v>291</v>
      </c>
      <c r="C69" s="141">
        <v>0</v>
      </c>
      <c r="D69" s="141">
        <v>0</v>
      </c>
      <c r="E69" s="141">
        <v>0</v>
      </c>
      <c r="F69" s="141">
        <v>0</v>
      </c>
      <c r="G69" s="141">
        <v>0</v>
      </c>
      <c r="H69" s="63">
        <v>0</v>
      </c>
      <c r="J69" s="153"/>
      <c r="K69" s="153"/>
      <c r="L69" s="153"/>
      <c r="M69" s="153"/>
      <c r="N69" s="153"/>
      <c r="O69" s="153"/>
    </row>
    <row r="70" spans="1:15" x14ac:dyDescent="0.3">
      <c r="A70" s="105"/>
      <c r="B70" s="108" t="s">
        <v>167</v>
      </c>
      <c r="C70" s="118">
        <f>SUM(C65:C69)</f>
        <v>3045.68</v>
      </c>
      <c r="D70" s="118">
        <f t="shared" ref="D70:G70" si="8">SUM(D65:D69)</f>
        <v>2878.36</v>
      </c>
      <c r="E70" s="118">
        <f t="shared" si="8"/>
        <v>467.96000000000004</v>
      </c>
      <c r="F70" s="118">
        <f t="shared" si="8"/>
        <v>68524.789999999994</v>
      </c>
      <c r="G70" s="118">
        <f t="shared" si="8"/>
        <v>71403.150000000009</v>
      </c>
      <c r="H70" s="133">
        <f>SUM(H65:H69)</f>
        <v>71871.11</v>
      </c>
      <c r="J70" s="153"/>
      <c r="K70" s="153"/>
      <c r="L70" s="153"/>
      <c r="M70" s="153"/>
      <c r="N70" s="153"/>
      <c r="O70" s="153"/>
    </row>
    <row r="71" spans="1:15" x14ac:dyDescent="0.3">
      <c r="A71" s="98" t="s">
        <v>292</v>
      </c>
      <c r="B71" s="99"/>
      <c r="C71" s="122">
        <f>+C70+C62</f>
        <v>4155.2199999999993</v>
      </c>
      <c r="D71" s="122">
        <f t="shared" ref="D71:G71" si="9">+D70+D62</f>
        <v>6163.77</v>
      </c>
      <c r="E71" s="122">
        <f t="shared" si="9"/>
        <v>705.84000000000015</v>
      </c>
      <c r="F71" s="122">
        <f t="shared" si="9"/>
        <v>71977.239999999991</v>
      </c>
      <c r="G71" s="122">
        <f t="shared" si="9"/>
        <v>78141.010000000009</v>
      </c>
      <c r="H71" s="119">
        <f>+H70+H62</f>
        <v>78846.850000000006</v>
      </c>
      <c r="J71" s="153"/>
      <c r="K71" s="153"/>
      <c r="L71" s="153"/>
      <c r="M71" s="153"/>
      <c r="N71" s="153"/>
      <c r="O71" s="153"/>
    </row>
    <row r="72" spans="1:15" x14ac:dyDescent="0.3">
      <c r="A72" s="105"/>
      <c r="B72" s="99"/>
      <c r="C72" s="59"/>
      <c r="D72" s="60"/>
      <c r="E72" s="61"/>
      <c r="F72" s="59"/>
      <c r="G72" s="60"/>
      <c r="H72" s="63"/>
      <c r="J72" s="153"/>
      <c r="K72" s="153"/>
      <c r="L72" s="153"/>
      <c r="M72" s="153"/>
      <c r="N72" s="153"/>
      <c r="O72" s="153"/>
    </row>
    <row r="73" spans="1:15" x14ac:dyDescent="0.3">
      <c r="A73" s="98" t="s">
        <v>123</v>
      </c>
      <c r="B73" s="99"/>
      <c r="C73" s="59"/>
      <c r="D73" s="60"/>
      <c r="E73" s="61"/>
      <c r="F73" s="59"/>
      <c r="G73" s="60"/>
      <c r="H73" s="63"/>
      <c r="J73" s="153"/>
      <c r="K73" s="153"/>
      <c r="L73" s="153"/>
      <c r="M73" s="153"/>
      <c r="N73" s="153"/>
      <c r="O73" s="153"/>
    </row>
    <row r="74" spans="1:15" x14ac:dyDescent="0.3">
      <c r="A74" s="98" t="s">
        <v>124</v>
      </c>
      <c r="B74" s="99"/>
      <c r="C74" s="59"/>
      <c r="D74" s="60"/>
      <c r="E74" s="61"/>
      <c r="F74" s="59"/>
      <c r="G74" s="60"/>
      <c r="H74" s="63"/>
      <c r="J74" s="153"/>
      <c r="K74" s="153"/>
      <c r="L74" s="153"/>
      <c r="M74" s="153"/>
      <c r="N74" s="153"/>
      <c r="O74" s="153"/>
    </row>
    <row r="75" spans="1:15" x14ac:dyDescent="0.3">
      <c r="A75" s="100" t="s">
        <v>125</v>
      </c>
      <c r="B75" s="101" t="s">
        <v>126</v>
      </c>
      <c r="C75" s="141">
        <v>295232.84999999998</v>
      </c>
      <c r="D75" s="141">
        <v>260497.65999999997</v>
      </c>
      <c r="E75" s="141">
        <v>254300.50999999998</v>
      </c>
      <c r="F75" s="141">
        <v>3301078.51</v>
      </c>
      <c r="G75" s="141">
        <v>3313260.21</v>
      </c>
      <c r="H75" s="63">
        <v>3339375.0300000003</v>
      </c>
      <c r="J75" s="153"/>
      <c r="K75" s="153"/>
      <c r="L75" s="153"/>
      <c r="M75" s="153"/>
      <c r="N75" s="153"/>
      <c r="O75" s="153"/>
    </row>
    <row r="76" spans="1:15" x14ac:dyDescent="0.3">
      <c r="A76" s="100" t="s">
        <v>127</v>
      </c>
      <c r="B76" s="101" t="s">
        <v>128</v>
      </c>
      <c r="C76" s="141">
        <v>21802.6</v>
      </c>
      <c r="D76" s="141">
        <v>19174.95</v>
      </c>
      <c r="E76" s="141">
        <v>18769.899999999998</v>
      </c>
      <c r="F76" s="141">
        <v>237412.06999999998</v>
      </c>
      <c r="G76" s="141">
        <v>238629.43999999997</v>
      </c>
      <c r="H76" s="63">
        <v>238675.66999999998</v>
      </c>
      <c r="J76" s="153"/>
      <c r="K76" s="153"/>
      <c r="L76" s="153"/>
      <c r="M76" s="153"/>
      <c r="N76" s="153"/>
      <c r="O76" s="153"/>
    </row>
    <row r="77" spans="1:15" x14ac:dyDescent="0.3">
      <c r="A77" s="103" t="s">
        <v>129</v>
      </c>
      <c r="B77" s="101" t="s">
        <v>130</v>
      </c>
      <c r="C77" s="141">
        <v>3649.91</v>
      </c>
      <c r="D77" s="141">
        <v>3556.82</v>
      </c>
      <c r="E77" s="141">
        <v>3395.12</v>
      </c>
      <c r="F77" s="141">
        <v>52893.440000000002</v>
      </c>
      <c r="G77" s="141">
        <v>51935.680000000008</v>
      </c>
      <c r="H77" s="63">
        <v>51807.43</v>
      </c>
      <c r="J77" s="153"/>
      <c r="K77" s="153"/>
      <c r="L77" s="153"/>
      <c r="M77" s="153"/>
      <c r="N77" s="153"/>
      <c r="O77" s="153"/>
    </row>
    <row r="78" spans="1:15" x14ac:dyDescent="0.3">
      <c r="A78" s="103" t="s">
        <v>131</v>
      </c>
      <c r="B78" s="101" t="s">
        <v>132</v>
      </c>
      <c r="C78" s="141">
        <v>535097.02</v>
      </c>
      <c r="D78" s="141">
        <v>427442.78</v>
      </c>
      <c r="E78" s="141">
        <v>472118.67999999993</v>
      </c>
      <c r="F78" s="141">
        <v>3951132.13</v>
      </c>
      <c r="G78" s="141">
        <v>4082008.41</v>
      </c>
      <c r="H78" s="63">
        <v>4293495.21</v>
      </c>
      <c r="J78" s="153"/>
      <c r="K78" s="153"/>
      <c r="L78" s="153"/>
      <c r="M78" s="153"/>
      <c r="N78" s="153"/>
      <c r="O78" s="153"/>
    </row>
    <row r="79" spans="1:15" x14ac:dyDescent="0.3">
      <c r="A79" s="100" t="s">
        <v>133</v>
      </c>
      <c r="B79" s="101" t="s">
        <v>134</v>
      </c>
      <c r="C79" s="141">
        <v>33443.949999999997</v>
      </c>
      <c r="D79" s="141">
        <v>45403.469999999994</v>
      </c>
      <c r="E79" s="141">
        <v>49606.07</v>
      </c>
      <c r="F79" s="141">
        <v>472470.13</v>
      </c>
      <c r="G79" s="141">
        <v>493728.08</v>
      </c>
      <c r="H79" s="63">
        <v>490001.36</v>
      </c>
      <c r="J79" s="153"/>
      <c r="K79" s="153"/>
      <c r="L79" s="153"/>
      <c r="M79" s="153"/>
      <c r="N79" s="153"/>
      <c r="O79" s="153"/>
    </row>
    <row r="80" spans="1:15" x14ac:dyDescent="0.3">
      <c r="A80" s="100" t="s">
        <v>135</v>
      </c>
      <c r="B80" s="101" t="s">
        <v>136</v>
      </c>
      <c r="C80" s="141">
        <v>34739.909999999996</v>
      </c>
      <c r="D80" s="141">
        <v>34481.229999999996</v>
      </c>
      <c r="E80" s="141">
        <v>40290.22</v>
      </c>
      <c r="F80" s="141">
        <v>481836.88</v>
      </c>
      <c r="G80" s="141">
        <v>461426.42999999993</v>
      </c>
      <c r="H80" s="63">
        <v>436030.76999999996</v>
      </c>
      <c r="J80" s="153"/>
      <c r="K80" s="153"/>
      <c r="L80" s="153"/>
      <c r="M80" s="153"/>
      <c r="N80" s="153"/>
      <c r="O80" s="153"/>
    </row>
    <row r="81" spans="1:15" x14ac:dyDescent="0.3">
      <c r="A81" s="114">
        <v>877</v>
      </c>
      <c r="B81" s="101" t="s">
        <v>137</v>
      </c>
      <c r="C81" s="141">
        <v>14793.949999999999</v>
      </c>
      <c r="D81" s="141">
        <v>4926.0499999999993</v>
      </c>
      <c r="E81" s="141">
        <v>9411.2900000000009</v>
      </c>
      <c r="F81" s="141">
        <v>126423.18999999999</v>
      </c>
      <c r="G81" s="141">
        <v>127168.51999999999</v>
      </c>
      <c r="H81" s="63">
        <v>119323.26999999999</v>
      </c>
      <c r="J81" s="153"/>
      <c r="K81" s="153"/>
      <c r="L81" s="153"/>
      <c r="M81" s="153"/>
      <c r="N81" s="153"/>
      <c r="O81" s="153"/>
    </row>
    <row r="82" spans="1:15" x14ac:dyDescent="0.3">
      <c r="A82" s="100" t="s">
        <v>138</v>
      </c>
      <c r="B82" s="101" t="s">
        <v>139</v>
      </c>
      <c r="C82" s="141">
        <v>16976.059999999998</v>
      </c>
      <c r="D82" s="141">
        <v>99763.569999999992</v>
      </c>
      <c r="E82" s="141">
        <v>4066.0500000000029</v>
      </c>
      <c r="F82" s="141">
        <v>423343.57999999996</v>
      </c>
      <c r="G82" s="141">
        <v>505011.27000000014</v>
      </c>
      <c r="H82" s="63">
        <v>571859.55000000005</v>
      </c>
      <c r="J82" s="153"/>
      <c r="K82" s="153"/>
      <c r="L82" s="153"/>
      <c r="M82" s="153"/>
      <c r="N82" s="153"/>
      <c r="O82" s="153"/>
    </row>
    <row r="83" spans="1:15" x14ac:dyDescent="0.3">
      <c r="A83" s="100" t="s">
        <v>140</v>
      </c>
      <c r="B83" s="101" t="s">
        <v>141</v>
      </c>
      <c r="C83" s="141">
        <v>23490.39</v>
      </c>
      <c r="D83" s="141">
        <v>24087.38</v>
      </c>
      <c r="E83" s="141">
        <v>24360.65</v>
      </c>
      <c r="F83" s="141">
        <v>358395.01999999996</v>
      </c>
      <c r="G83" s="141">
        <v>350974.73</v>
      </c>
      <c r="H83" s="63">
        <v>321065.27999999997</v>
      </c>
      <c r="J83" s="153"/>
      <c r="K83" s="153"/>
      <c r="L83" s="153"/>
      <c r="M83" s="153"/>
      <c r="N83" s="153"/>
      <c r="O83" s="153"/>
    </row>
    <row r="84" spans="1:15" x14ac:dyDescent="0.3">
      <c r="A84" s="100" t="s">
        <v>142</v>
      </c>
      <c r="B84" s="101" t="s">
        <v>143</v>
      </c>
      <c r="C84" s="141">
        <v>312072.08</v>
      </c>
      <c r="D84" s="141">
        <v>300379.70999999996</v>
      </c>
      <c r="E84" s="141">
        <v>296180.91000000003</v>
      </c>
      <c r="F84" s="141">
        <v>4559444.21</v>
      </c>
      <c r="G84" s="141">
        <v>4427554.07</v>
      </c>
      <c r="H84" s="63">
        <v>4268872.51</v>
      </c>
      <c r="J84" s="153"/>
      <c r="K84" s="153"/>
      <c r="L84" s="153"/>
      <c r="M84" s="153"/>
      <c r="N84" s="153"/>
      <c r="O84" s="153"/>
    </row>
    <row r="85" spans="1:15" x14ac:dyDescent="0.3">
      <c r="A85" s="100" t="s">
        <v>144</v>
      </c>
      <c r="B85" s="101" t="s">
        <v>145</v>
      </c>
      <c r="C85" s="141">
        <v>15705.06</v>
      </c>
      <c r="D85" s="141">
        <v>21420.16</v>
      </c>
      <c r="E85" s="141">
        <v>7003.6900000000005</v>
      </c>
      <c r="F85" s="141">
        <v>190555.66</v>
      </c>
      <c r="G85" s="141">
        <v>197260.71</v>
      </c>
      <c r="H85" s="63">
        <v>184974.02999999997</v>
      </c>
      <c r="J85" s="153"/>
      <c r="K85" s="153"/>
      <c r="L85" s="153"/>
      <c r="M85" s="153"/>
      <c r="N85" s="153"/>
      <c r="O85" s="153"/>
    </row>
    <row r="86" spans="1:15" x14ac:dyDescent="0.3">
      <c r="A86" s="100" t="s">
        <v>146</v>
      </c>
      <c r="B86" s="101" t="s">
        <v>147</v>
      </c>
      <c r="C86" s="141">
        <v>0</v>
      </c>
      <c r="D86" s="141">
        <v>0</v>
      </c>
      <c r="E86" s="141">
        <v>0</v>
      </c>
      <c r="F86" s="141">
        <v>0</v>
      </c>
      <c r="G86" s="141">
        <v>0</v>
      </c>
      <c r="H86" s="63">
        <v>0</v>
      </c>
      <c r="J86" s="153"/>
      <c r="K86" s="153"/>
      <c r="L86" s="153"/>
      <c r="M86" s="153"/>
      <c r="N86" s="153"/>
      <c r="O86" s="153"/>
    </row>
    <row r="87" spans="1:15" x14ac:dyDescent="0.3">
      <c r="A87" s="105"/>
      <c r="B87" s="108" t="s">
        <v>148</v>
      </c>
      <c r="C87" s="118">
        <f>SUM(C75:C86)</f>
        <v>1307003.7799999998</v>
      </c>
      <c r="D87" s="118">
        <f t="shared" ref="D87:H87" si="10">SUM(D75:D86)</f>
        <v>1241133.7799999998</v>
      </c>
      <c r="E87" s="118">
        <f t="shared" si="10"/>
        <v>1179503.0899999999</v>
      </c>
      <c r="F87" s="118">
        <f t="shared" si="10"/>
        <v>14154984.82</v>
      </c>
      <c r="G87" s="118">
        <f t="shared" si="10"/>
        <v>14248957.550000001</v>
      </c>
      <c r="H87" s="133">
        <f t="shared" si="10"/>
        <v>14315480.109999998</v>
      </c>
      <c r="J87" s="153"/>
      <c r="K87" s="153"/>
      <c r="L87" s="153"/>
      <c r="M87" s="153"/>
      <c r="N87" s="153"/>
      <c r="O87" s="153"/>
    </row>
    <row r="88" spans="1:15" x14ac:dyDescent="0.3">
      <c r="A88" s="105"/>
      <c r="B88" s="99"/>
      <c r="C88" s="59"/>
      <c r="D88" s="60"/>
      <c r="E88" s="61"/>
      <c r="F88" s="59"/>
      <c r="G88" s="60"/>
      <c r="H88" s="63"/>
      <c r="J88" s="153"/>
      <c r="K88" s="153"/>
      <c r="L88" s="153"/>
      <c r="M88" s="153"/>
      <c r="N88" s="153"/>
      <c r="O88" s="153"/>
    </row>
    <row r="89" spans="1:15" x14ac:dyDescent="0.3">
      <c r="A89" s="98" t="s">
        <v>149</v>
      </c>
      <c r="B89" s="99"/>
      <c r="C89" s="59"/>
      <c r="D89" s="60"/>
      <c r="E89" s="61"/>
      <c r="F89" s="59"/>
      <c r="G89" s="60"/>
      <c r="H89" s="63"/>
      <c r="J89" s="153"/>
      <c r="K89" s="153"/>
      <c r="L89" s="153"/>
      <c r="M89" s="153"/>
      <c r="N89" s="153"/>
      <c r="O89" s="153"/>
    </row>
    <row r="90" spans="1:15" x14ac:dyDescent="0.3">
      <c r="A90" s="100" t="s">
        <v>150</v>
      </c>
      <c r="B90" s="101" t="s">
        <v>151</v>
      </c>
      <c r="C90" s="141">
        <v>112234.67</v>
      </c>
      <c r="D90" s="141">
        <v>105829.76000000001</v>
      </c>
      <c r="E90" s="141">
        <v>103139.70999999999</v>
      </c>
      <c r="F90" s="141">
        <v>1184401.56</v>
      </c>
      <c r="G90" s="141">
        <v>1194438.1000000001</v>
      </c>
      <c r="H90" s="63">
        <v>1207615.72</v>
      </c>
      <c r="J90" s="153"/>
      <c r="K90" s="153"/>
      <c r="L90" s="153"/>
      <c r="M90" s="153"/>
      <c r="N90" s="153"/>
      <c r="O90" s="153"/>
    </row>
    <row r="91" spans="1:15" x14ac:dyDescent="0.3">
      <c r="A91" s="100" t="s">
        <v>152</v>
      </c>
      <c r="B91" s="101" t="s">
        <v>153</v>
      </c>
      <c r="C91" s="141">
        <v>0</v>
      </c>
      <c r="D91" s="141">
        <v>0</v>
      </c>
      <c r="E91" s="141">
        <v>0</v>
      </c>
      <c r="F91" s="141">
        <v>2511.9</v>
      </c>
      <c r="G91" s="141">
        <v>2024.94</v>
      </c>
      <c r="H91" s="63">
        <v>2024.94</v>
      </c>
      <c r="J91" s="153"/>
      <c r="K91" s="153"/>
      <c r="L91" s="153"/>
      <c r="M91" s="153"/>
      <c r="N91" s="153"/>
      <c r="O91" s="153"/>
    </row>
    <row r="92" spans="1:15" x14ac:dyDescent="0.3">
      <c r="A92" s="100" t="s">
        <v>154</v>
      </c>
      <c r="B92" s="101" t="s">
        <v>155</v>
      </c>
      <c r="C92" s="141">
        <v>157690.21000000002</v>
      </c>
      <c r="D92" s="141">
        <v>203276.59999999998</v>
      </c>
      <c r="E92" s="141">
        <v>362647.28</v>
      </c>
      <c r="F92" s="141">
        <v>2446734.0999999996</v>
      </c>
      <c r="G92" s="141">
        <v>2242490.39</v>
      </c>
      <c r="H92" s="63">
        <v>2310735.31</v>
      </c>
      <c r="J92" s="153"/>
      <c r="K92" s="153"/>
      <c r="L92" s="153"/>
      <c r="M92" s="153"/>
      <c r="N92" s="153"/>
      <c r="O92" s="153"/>
    </row>
    <row r="93" spans="1:15" x14ac:dyDescent="0.3">
      <c r="A93" s="103" t="s">
        <v>156</v>
      </c>
      <c r="B93" s="101" t="s">
        <v>130</v>
      </c>
      <c r="C93" s="141">
        <v>0</v>
      </c>
      <c r="D93" s="141">
        <v>0</v>
      </c>
      <c r="E93" s="141">
        <v>0</v>
      </c>
      <c r="F93" s="141">
        <v>318903.49000000005</v>
      </c>
      <c r="G93" s="141">
        <v>303015.45</v>
      </c>
      <c r="H93" s="63">
        <v>226569.25</v>
      </c>
      <c r="J93" s="153"/>
      <c r="K93" s="153"/>
      <c r="L93" s="153"/>
      <c r="M93" s="153"/>
      <c r="N93" s="153"/>
      <c r="O93" s="153"/>
    </row>
    <row r="94" spans="1:15" x14ac:dyDescent="0.3">
      <c r="A94" s="100" t="s">
        <v>157</v>
      </c>
      <c r="B94" s="101" t="s">
        <v>158</v>
      </c>
      <c r="C94" s="141">
        <v>20949.79</v>
      </c>
      <c r="D94" s="141">
        <v>16660.79</v>
      </c>
      <c r="E94" s="141">
        <v>30539.05</v>
      </c>
      <c r="F94" s="141">
        <v>276998.63999999996</v>
      </c>
      <c r="G94" s="141">
        <v>260788.86</v>
      </c>
      <c r="H94" s="63">
        <v>264546.18</v>
      </c>
      <c r="J94" s="153"/>
      <c r="K94" s="153"/>
      <c r="L94" s="153"/>
      <c r="M94" s="153"/>
      <c r="N94" s="153"/>
      <c r="O94" s="153"/>
    </row>
    <row r="95" spans="1:15" x14ac:dyDescent="0.3">
      <c r="A95" s="100" t="s">
        <v>159</v>
      </c>
      <c r="B95" s="101" t="s">
        <v>160</v>
      </c>
      <c r="C95" s="141">
        <v>53054.229999999996</v>
      </c>
      <c r="D95" s="141">
        <v>49122.79</v>
      </c>
      <c r="E95" s="141">
        <v>15385.62</v>
      </c>
      <c r="F95" s="141">
        <v>381715.44000000006</v>
      </c>
      <c r="G95" s="141">
        <v>365543.80000000005</v>
      </c>
      <c r="H95" s="63">
        <v>358847.97000000003</v>
      </c>
      <c r="J95" s="153"/>
      <c r="K95" s="153"/>
      <c r="L95" s="153"/>
      <c r="M95" s="153"/>
      <c r="N95" s="153"/>
      <c r="O95" s="153"/>
    </row>
    <row r="96" spans="1:15" x14ac:dyDescent="0.3">
      <c r="A96" s="114">
        <v>891</v>
      </c>
      <c r="B96" s="101" t="s">
        <v>160</v>
      </c>
      <c r="C96" s="141">
        <v>20519.89</v>
      </c>
      <c r="D96" s="141">
        <v>14641.72</v>
      </c>
      <c r="E96" s="141">
        <v>28485.74</v>
      </c>
      <c r="F96" s="141">
        <v>164134.49000000002</v>
      </c>
      <c r="G96" s="141">
        <v>171752.75</v>
      </c>
      <c r="H96" s="63">
        <v>179555.69</v>
      </c>
      <c r="J96" s="153"/>
      <c r="K96" s="153"/>
      <c r="L96" s="153"/>
      <c r="M96" s="153"/>
      <c r="N96" s="153"/>
      <c r="O96" s="153"/>
    </row>
    <row r="97" spans="1:15" x14ac:dyDescent="0.3">
      <c r="A97" s="100" t="s">
        <v>161</v>
      </c>
      <c r="B97" s="101" t="s">
        <v>162</v>
      </c>
      <c r="C97" s="141">
        <v>89143.71</v>
      </c>
      <c r="D97" s="141">
        <v>108333.77</v>
      </c>
      <c r="E97" s="141">
        <v>64792.639999999999</v>
      </c>
      <c r="F97" s="141">
        <v>1004013.66</v>
      </c>
      <c r="G97" s="141">
        <v>1029166.53</v>
      </c>
      <c r="H97" s="63">
        <v>1014072.43</v>
      </c>
      <c r="J97" s="153"/>
      <c r="K97" s="153"/>
      <c r="L97" s="153"/>
      <c r="M97" s="153"/>
      <c r="N97" s="153"/>
      <c r="O97" s="153"/>
    </row>
    <row r="98" spans="1:15" x14ac:dyDescent="0.3">
      <c r="A98" s="100" t="s">
        <v>163</v>
      </c>
      <c r="B98" s="101" t="s">
        <v>164</v>
      </c>
      <c r="C98" s="141">
        <v>116327.26999999999</v>
      </c>
      <c r="D98" s="141">
        <v>132730.91999999998</v>
      </c>
      <c r="E98" s="141">
        <v>142778.77000000002</v>
      </c>
      <c r="F98" s="141">
        <v>1277960.06</v>
      </c>
      <c r="G98" s="141">
        <v>1283210.73</v>
      </c>
      <c r="H98" s="63">
        <v>1316219.1199999999</v>
      </c>
      <c r="J98" s="153"/>
      <c r="K98" s="153"/>
      <c r="L98" s="153"/>
      <c r="M98" s="153"/>
      <c r="N98" s="153"/>
      <c r="O98" s="153"/>
    </row>
    <row r="99" spans="1:15" x14ac:dyDescent="0.3">
      <c r="A99" s="100" t="s">
        <v>165</v>
      </c>
      <c r="B99" s="101" t="s">
        <v>166</v>
      </c>
      <c r="C99" s="141">
        <v>94727.46</v>
      </c>
      <c r="D99" s="141">
        <v>85836</v>
      </c>
      <c r="E99" s="141">
        <v>90451.839999999997</v>
      </c>
      <c r="F99" s="141">
        <v>1077351.8699999996</v>
      </c>
      <c r="G99" s="141">
        <v>1070626.0899999999</v>
      </c>
      <c r="H99" s="63">
        <v>956032.72</v>
      </c>
      <c r="J99" s="153"/>
      <c r="K99" s="153"/>
      <c r="L99" s="153"/>
      <c r="M99" s="153"/>
      <c r="N99" s="153"/>
      <c r="O99" s="153"/>
    </row>
    <row r="100" spans="1:15" x14ac:dyDescent="0.3">
      <c r="A100" s="105"/>
      <c r="B100" s="108" t="s">
        <v>167</v>
      </c>
      <c r="C100" s="118">
        <f>SUM(C90:C99)</f>
        <v>664647.23</v>
      </c>
      <c r="D100" s="118">
        <f t="shared" ref="D100:H100" si="11">SUM(D90:D99)</f>
        <v>716432.34999999986</v>
      </c>
      <c r="E100" s="118">
        <f t="shared" si="11"/>
        <v>838220.65</v>
      </c>
      <c r="F100" s="118">
        <f t="shared" si="11"/>
        <v>8134725.209999999</v>
      </c>
      <c r="G100" s="118">
        <f t="shared" si="11"/>
        <v>7923057.6400000006</v>
      </c>
      <c r="H100" s="133">
        <f t="shared" si="11"/>
        <v>7836219.3300000001</v>
      </c>
      <c r="J100" s="153"/>
      <c r="K100" s="153"/>
      <c r="L100" s="153"/>
      <c r="M100" s="153"/>
      <c r="N100" s="153"/>
      <c r="O100" s="153"/>
    </row>
    <row r="101" spans="1:15" x14ac:dyDescent="0.3">
      <c r="A101" s="98" t="s">
        <v>168</v>
      </c>
      <c r="B101" s="99"/>
      <c r="C101" s="122">
        <f>+C100+C87</f>
        <v>1971651.0099999998</v>
      </c>
      <c r="D101" s="122">
        <f t="shared" ref="D101:H101" si="12">+D100+D87</f>
        <v>1957566.1299999997</v>
      </c>
      <c r="E101" s="122">
        <f t="shared" si="12"/>
        <v>2017723.7399999998</v>
      </c>
      <c r="F101" s="122">
        <f t="shared" si="12"/>
        <v>22289710.030000001</v>
      </c>
      <c r="G101" s="122">
        <f t="shared" si="12"/>
        <v>22172015.190000001</v>
      </c>
      <c r="H101" s="119">
        <f t="shared" si="12"/>
        <v>22151699.439999998</v>
      </c>
      <c r="J101" s="153"/>
      <c r="K101" s="153"/>
      <c r="L101" s="153"/>
      <c r="M101" s="153"/>
      <c r="N101" s="153"/>
      <c r="O101" s="153"/>
    </row>
    <row r="102" spans="1:15" x14ac:dyDescent="0.3">
      <c r="A102" s="105"/>
      <c r="B102" s="99"/>
      <c r="C102" s="59"/>
      <c r="D102" s="60"/>
      <c r="E102" s="61"/>
      <c r="F102" s="59"/>
      <c r="G102" s="60"/>
      <c r="H102" s="63"/>
      <c r="J102" s="153"/>
      <c r="K102" s="153"/>
      <c r="L102" s="153"/>
      <c r="M102" s="153"/>
      <c r="N102" s="153"/>
      <c r="O102" s="153"/>
    </row>
    <row r="103" spans="1:15" x14ac:dyDescent="0.3">
      <c r="A103" s="98" t="s">
        <v>169</v>
      </c>
      <c r="B103" s="99"/>
      <c r="C103" s="59"/>
      <c r="D103" s="60"/>
      <c r="E103" s="61"/>
      <c r="F103" s="59"/>
      <c r="G103" s="60"/>
      <c r="H103" s="63"/>
      <c r="J103" s="153"/>
      <c r="K103" s="153"/>
      <c r="L103" s="153"/>
      <c r="M103" s="153"/>
      <c r="N103" s="153"/>
      <c r="O103" s="153"/>
    </row>
    <row r="104" spans="1:15" x14ac:dyDescent="0.3">
      <c r="A104" s="100" t="s">
        <v>170</v>
      </c>
      <c r="B104" s="101" t="s">
        <v>171</v>
      </c>
      <c r="C104" s="141">
        <v>8469.9699999999993</v>
      </c>
      <c r="D104" s="141">
        <v>12465.28</v>
      </c>
      <c r="E104" s="141">
        <v>12540.04</v>
      </c>
      <c r="F104" s="141">
        <v>126543.96</v>
      </c>
      <c r="G104" s="141">
        <v>128706.98</v>
      </c>
      <c r="H104" s="63">
        <v>131931.89000000001</v>
      </c>
      <c r="J104" s="153"/>
      <c r="K104" s="153"/>
      <c r="L104" s="153"/>
      <c r="M104" s="153"/>
      <c r="N104" s="153"/>
      <c r="O104" s="153"/>
    </row>
    <row r="105" spans="1:15" x14ac:dyDescent="0.3">
      <c r="A105" s="100" t="s">
        <v>172</v>
      </c>
      <c r="B105" s="101" t="s">
        <v>173</v>
      </c>
      <c r="C105" s="141">
        <v>43022.67</v>
      </c>
      <c r="D105" s="141">
        <v>52387.119999999995</v>
      </c>
      <c r="E105" s="141">
        <v>42002.81</v>
      </c>
      <c r="F105" s="141">
        <v>595714.42999999993</v>
      </c>
      <c r="G105" s="141">
        <v>594958.46</v>
      </c>
      <c r="H105" s="63">
        <v>598330.92999999993</v>
      </c>
      <c r="J105" s="153"/>
      <c r="K105" s="153"/>
      <c r="L105" s="153"/>
      <c r="M105" s="153"/>
      <c r="N105" s="153"/>
      <c r="O105" s="153"/>
    </row>
    <row r="106" spans="1:15" x14ac:dyDescent="0.3">
      <c r="A106" s="100" t="s">
        <v>174</v>
      </c>
      <c r="B106" s="101" t="s">
        <v>175</v>
      </c>
      <c r="C106" s="141">
        <v>383383.05</v>
      </c>
      <c r="D106" s="141">
        <v>390755.26999999996</v>
      </c>
      <c r="E106" s="141">
        <v>322507.34000000003</v>
      </c>
      <c r="F106" s="141">
        <v>4673479.6199999992</v>
      </c>
      <c r="G106" s="141">
        <v>4655255.9499999993</v>
      </c>
      <c r="H106" s="63">
        <v>4616285.379999999</v>
      </c>
      <c r="J106" s="153"/>
      <c r="K106" s="153"/>
      <c r="L106" s="153"/>
      <c r="M106" s="153"/>
      <c r="N106" s="153"/>
      <c r="O106" s="153"/>
    </row>
    <row r="107" spans="1:15" x14ac:dyDescent="0.3">
      <c r="A107" s="100" t="s">
        <v>176</v>
      </c>
      <c r="B107" s="101" t="s">
        <v>177</v>
      </c>
      <c r="C107" s="141">
        <v>182309.69</v>
      </c>
      <c r="D107" s="141">
        <v>123586.51</v>
      </c>
      <c r="E107" s="141">
        <v>255622.04</v>
      </c>
      <c r="F107" s="141">
        <v>2293471.04</v>
      </c>
      <c r="G107" s="141">
        <v>2188517.6900000004</v>
      </c>
      <c r="H107" s="63">
        <v>2343520.88</v>
      </c>
      <c r="J107" s="153"/>
      <c r="K107" s="153"/>
      <c r="L107" s="153"/>
      <c r="M107" s="153"/>
      <c r="N107" s="153"/>
      <c r="O107" s="153"/>
    </row>
    <row r="108" spans="1:15" x14ac:dyDescent="0.3">
      <c r="A108" s="100" t="s">
        <v>178</v>
      </c>
      <c r="B108" s="101" t="s">
        <v>179</v>
      </c>
      <c r="C108" s="141">
        <v>0</v>
      </c>
      <c r="D108" s="141">
        <v>0</v>
      </c>
      <c r="E108" s="141">
        <v>0</v>
      </c>
      <c r="F108" s="141">
        <v>422.05</v>
      </c>
      <c r="G108" s="141">
        <v>422.05</v>
      </c>
      <c r="H108" s="63">
        <v>0</v>
      </c>
      <c r="J108" s="153"/>
      <c r="K108" s="153"/>
      <c r="L108" s="153"/>
      <c r="M108" s="153"/>
      <c r="N108" s="153"/>
      <c r="O108" s="153"/>
    </row>
    <row r="109" spans="1:15" x14ac:dyDescent="0.3">
      <c r="A109" s="98" t="s">
        <v>180</v>
      </c>
      <c r="B109" s="99"/>
      <c r="C109" s="118">
        <f>SUM(C104:C108)</f>
        <v>617185.38</v>
      </c>
      <c r="D109" s="118">
        <f t="shared" ref="D109:H109" si="13">SUM(D104:D108)</f>
        <v>579194.17999999993</v>
      </c>
      <c r="E109" s="118">
        <f t="shared" si="13"/>
        <v>632672.23</v>
      </c>
      <c r="F109" s="118">
        <f t="shared" si="13"/>
        <v>7689631.0999999987</v>
      </c>
      <c r="G109" s="118">
        <f t="shared" si="13"/>
        <v>7567861.129999999</v>
      </c>
      <c r="H109" s="133">
        <f t="shared" si="13"/>
        <v>7690069.0799999991</v>
      </c>
      <c r="J109" s="153"/>
      <c r="K109" s="153"/>
      <c r="L109" s="153"/>
      <c r="M109" s="153"/>
      <c r="N109" s="153"/>
      <c r="O109" s="153"/>
    </row>
    <row r="110" spans="1:15" x14ac:dyDescent="0.3">
      <c r="A110" s="105"/>
      <c r="B110" s="99"/>
      <c r="C110" s="59"/>
      <c r="D110" s="60"/>
      <c r="E110" s="61"/>
      <c r="F110" s="59"/>
      <c r="G110" s="60"/>
      <c r="H110" s="63"/>
      <c r="J110" s="153"/>
      <c r="K110" s="153"/>
      <c r="L110" s="153"/>
      <c r="M110" s="153"/>
      <c r="N110" s="153"/>
      <c r="O110" s="153"/>
    </row>
    <row r="111" spans="1:15" x14ac:dyDescent="0.3">
      <c r="A111" s="98" t="s">
        <v>181</v>
      </c>
      <c r="B111" s="99"/>
      <c r="C111" s="59"/>
      <c r="D111" s="60"/>
      <c r="E111" s="61"/>
      <c r="F111" s="59"/>
      <c r="G111" s="60"/>
      <c r="H111" s="63"/>
      <c r="J111" s="153"/>
      <c r="K111" s="153"/>
      <c r="L111" s="153"/>
      <c r="M111" s="153"/>
      <c r="N111" s="153"/>
      <c r="O111" s="153"/>
    </row>
    <row r="112" spans="1:15" x14ac:dyDescent="0.3">
      <c r="A112" s="100" t="s">
        <v>182</v>
      </c>
      <c r="B112" s="101" t="s">
        <v>171</v>
      </c>
      <c r="C112" s="141">
        <v>0</v>
      </c>
      <c r="D112" s="141">
        <v>0</v>
      </c>
      <c r="E112" s="141">
        <v>0</v>
      </c>
      <c r="F112" s="141">
        <v>0</v>
      </c>
      <c r="G112" s="141">
        <v>0</v>
      </c>
      <c r="H112" s="63">
        <v>0</v>
      </c>
      <c r="J112" s="153"/>
      <c r="K112" s="153"/>
      <c r="L112" s="153"/>
      <c r="M112" s="153"/>
      <c r="N112" s="153"/>
      <c r="O112" s="153"/>
    </row>
    <row r="113" spans="1:15" x14ac:dyDescent="0.3">
      <c r="A113" s="100" t="s">
        <v>183</v>
      </c>
      <c r="B113" s="101" t="s">
        <v>184</v>
      </c>
      <c r="C113" s="141">
        <v>259553.99</v>
      </c>
      <c r="D113" s="141">
        <v>237252.37</v>
      </c>
      <c r="E113" s="141">
        <v>329032.27</v>
      </c>
      <c r="F113" s="141">
        <v>10120613.489999998</v>
      </c>
      <c r="G113" s="141">
        <v>10173266.040000001</v>
      </c>
      <c r="H113" s="63">
        <v>10247195.960000001</v>
      </c>
      <c r="J113" s="153"/>
      <c r="K113" s="153"/>
      <c r="L113" s="153"/>
      <c r="M113" s="153"/>
      <c r="N113" s="153"/>
      <c r="O113" s="153"/>
    </row>
    <row r="114" spans="1:15" x14ac:dyDescent="0.3">
      <c r="A114" s="100" t="s">
        <v>185</v>
      </c>
      <c r="B114" s="101" t="s">
        <v>186</v>
      </c>
      <c r="C114" s="141">
        <v>7082.15</v>
      </c>
      <c r="D114" s="141">
        <v>298.83999999999997</v>
      </c>
      <c r="E114" s="141">
        <v>287.10000000000002</v>
      </c>
      <c r="F114" s="141">
        <v>132238.93</v>
      </c>
      <c r="G114" s="141">
        <v>128660.81</v>
      </c>
      <c r="H114" s="63">
        <v>113882.45000000001</v>
      </c>
      <c r="J114" s="153"/>
      <c r="K114" s="153"/>
      <c r="L114" s="153"/>
      <c r="M114" s="153"/>
      <c r="N114" s="153"/>
      <c r="O114" s="153"/>
    </row>
    <row r="115" spans="1:15" x14ac:dyDescent="0.3">
      <c r="A115" s="109" t="s">
        <v>187</v>
      </c>
      <c r="B115" s="101" t="s">
        <v>188</v>
      </c>
      <c r="C115" s="141">
        <v>28867.69</v>
      </c>
      <c r="D115" s="141">
        <v>28328.94</v>
      </c>
      <c r="E115" s="141">
        <v>16634.82</v>
      </c>
      <c r="F115" s="141">
        <v>255692.16000000003</v>
      </c>
      <c r="G115" s="141">
        <v>275301.15000000002</v>
      </c>
      <c r="H115" s="63">
        <v>279448.7</v>
      </c>
      <c r="J115" s="153"/>
      <c r="K115" s="153"/>
      <c r="L115" s="153"/>
      <c r="M115" s="153"/>
      <c r="N115" s="153"/>
      <c r="O115" s="153"/>
    </row>
    <row r="116" spans="1:15" x14ac:dyDescent="0.3">
      <c r="A116" s="102" t="s">
        <v>189</v>
      </c>
      <c r="B116" s="99"/>
      <c r="C116" s="118">
        <f>SUM(C112:C115)</f>
        <v>295503.83</v>
      </c>
      <c r="D116" s="118">
        <f t="shared" ref="D116:H116" si="14">SUM(D112:D115)</f>
        <v>265880.14999999997</v>
      </c>
      <c r="E116" s="118">
        <f t="shared" si="14"/>
        <v>345954.19</v>
      </c>
      <c r="F116" s="118">
        <f t="shared" si="14"/>
        <v>10508544.579999998</v>
      </c>
      <c r="G116" s="118">
        <f t="shared" si="14"/>
        <v>10577228.000000002</v>
      </c>
      <c r="H116" s="133">
        <f t="shared" si="14"/>
        <v>10640527.109999999</v>
      </c>
      <c r="J116" s="153"/>
      <c r="K116" s="153"/>
      <c r="L116" s="153"/>
      <c r="M116" s="153"/>
      <c r="N116" s="153"/>
      <c r="O116" s="153"/>
    </row>
    <row r="117" spans="1:15" x14ac:dyDescent="0.3">
      <c r="A117" s="105"/>
      <c r="B117" s="99"/>
      <c r="C117" s="59"/>
      <c r="D117" s="60"/>
      <c r="E117" s="61"/>
      <c r="F117" s="59"/>
      <c r="G117" s="60"/>
      <c r="H117" s="63"/>
      <c r="J117" s="153"/>
      <c r="K117" s="153"/>
      <c r="L117" s="153"/>
      <c r="M117" s="153"/>
      <c r="N117" s="153"/>
      <c r="O117" s="153"/>
    </row>
    <row r="118" spans="1:15" x14ac:dyDescent="0.3">
      <c r="A118" s="98" t="s">
        <v>190</v>
      </c>
      <c r="B118" s="99"/>
      <c r="C118" s="59"/>
      <c r="D118" s="60"/>
      <c r="E118" s="61"/>
      <c r="F118" s="59"/>
      <c r="G118" s="60"/>
      <c r="H118" s="63"/>
      <c r="J118" s="153"/>
      <c r="K118" s="153"/>
      <c r="L118" s="153"/>
      <c r="M118" s="153"/>
      <c r="N118" s="153"/>
      <c r="O118" s="153"/>
    </row>
    <row r="119" spans="1:15" x14ac:dyDescent="0.3">
      <c r="A119" s="100" t="s">
        <v>191</v>
      </c>
      <c r="B119" s="101" t="s">
        <v>171</v>
      </c>
      <c r="C119" s="141">
        <v>0</v>
      </c>
      <c r="D119" s="141">
        <v>0</v>
      </c>
      <c r="E119" s="141">
        <v>0</v>
      </c>
      <c r="F119" s="141">
        <v>0</v>
      </c>
      <c r="G119" s="141">
        <v>0</v>
      </c>
      <c r="H119" s="63">
        <v>0</v>
      </c>
      <c r="J119" s="153"/>
      <c r="K119" s="153"/>
      <c r="L119" s="153"/>
      <c r="M119" s="153"/>
      <c r="N119" s="153"/>
      <c r="O119" s="153"/>
    </row>
    <row r="120" spans="1:15" x14ac:dyDescent="0.3">
      <c r="A120" s="100" t="s">
        <v>192</v>
      </c>
      <c r="B120" s="101" t="s">
        <v>193</v>
      </c>
      <c r="C120" s="141">
        <v>1283.68</v>
      </c>
      <c r="D120" s="141">
        <v>1229.0999999999999</v>
      </c>
      <c r="E120" s="141">
        <v>1171.3599999999999</v>
      </c>
      <c r="F120" s="141">
        <v>14859.779999999999</v>
      </c>
      <c r="G120" s="141">
        <v>14883.129999999997</v>
      </c>
      <c r="H120" s="63">
        <v>14953.689999999999</v>
      </c>
      <c r="J120" s="153"/>
      <c r="K120" s="153"/>
      <c r="L120" s="153"/>
      <c r="M120" s="153"/>
      <c r="N120" s="153"/>
      <c r="O120" s="153"/>
    </row>
    <row r="121" spans="1:15" x14ac:dyDescent="0.3">
      <c r="A121" s="100" t="s">
        <v>194</v>
      </c>
      <c r="B121" s="101" t="s">
        <v>195</v>
      </c>
      <c r="C121" s="141">
        <v>0</v>
      </c>
      <c r="D121" s="141">
        <v>0</v>
      </c>
      <c r="E121" s="141">
        <v>0</v>
      </c>
      <c r="F121" s="141">
        <v>0</v>
      </c>
      <c r="G121" s="141">
        <v>0</v>
      </c>
      <c r="H121" s="63">
        <v>0</v>
      </c>
      <c r="J121" s="153"/>
      <c r="K121" s="153"/>
      <c r="L121" s="153"/>
      <c r="M121" s="153"/>
      <c r="N121" s="153"/>
      <c r="O121" s="153"/>
    </row>
    <row r="122" spans="1:15" x14ac:dyDescent="0.3">
      <c r="A122" s="100" t="s">
        <v>196</v>
      </c>
      <c r="B122" s="101" t="s">
        <v>197</v>
      </c>
      <c r="C122" s="141">
        <v>0</v>
      </c>
      <c r="D122" s="141">
        <v>0</v>
      </c>
      <c r="E122" s="141">
        <v>0</v>
      </c>
      <c r="F122" s="141">
        <v>0</v>
      </c>
      <c r="G122" s="141">
        <v>0</v>
      </c>
      <c r="H122" s="63">
        <v>0</v>
      </c>
      <c r="J122" s="153"/>
      <c r="K122" s="153"/>
      <c r="L122" s="153"/>
      <c r="M122" s="153"/>
      <c r="N122" s="153"/>
      <c r="O122" s="153"/>
    </row>
    <row r="123" spans="1:15" x14ac:dyDescent="0.3">
      <c r="A123" s="98" t="s">
        <v>198</v>
      </c>
      <c r="B123" s="99"/>
      <c r="C123" s="118">
        <f>SUM(C119:C122)</f>
        <v>1283.68</v>
      </c>
      <c r="D123" s="118">
        <f t="shared" ref="D123:H123" si="15">SUM(D119:D122)</f>
        <v>1229.0999999999999</v>
      </c>
      <c r="E123" s="118">
        <f t="shared" si="15"/>
        <v>1171.3599999999999</v>
      </c>
      <c r="F123" s="118">
        <f t="shared" si="15"/>
        <v>14859.779999999999</v>
      </c>
      <c r="G123" s="118">
        <f t="shared" si="15"/>
        <v>14883.129999999997</v>
      </c>
      <c r="H123" s="133">
        <f t="shared" si="15"/>
        <v>14953.689999999999</v>
      </c>
      <c r="J123" s="153"/>
      <c r="K123" s="153"/>
      <c r="L123" s="153"/>
      <c r="M123" s="153"/>
      <c r="N123" s="153"/>
      <c r="O123" s="153"/>
    </row>
    <row r="124" spans="1:15" x14ac:dyDescent="0.3">
      <c r="A124" s="105"/>
      <c r="B124" s="99"/>
      <c r="C124" s="59"/>
      <c r="D124" s="60"/>
      <c r="E124" s="61"/>
      <c r="F124" s="59"/>
      <c r="G124" s="60"/>
      <c r="H124" s="63"/>
      <c r="J124" s="153"/>
      <c r="K124" s="153"/>
      <c r="L124" s="153"/>
      <c r="M124" s="153"/>
      <c r="N124" s="153"/>
      <c r="O124" s="153"/>
    </row>
    <row r="125" spans="1:15" x14ac:dyDescent="0.3">
      <c r="A125" s="98" t="s">
        <v>199</v>
      </c>
      <c r="B125" s="99"/>
      <c r="C125" s="59"/>
      <c r="D125" s="60"/>
      <c r="E125" s="61"/>
      <c r="F125" s="59"/>
      <c r="G125" s="60"/>
      <c r="H125" s="63"/>
      <c r="J125" s="153"/>
      <c r="K125" s="153"/>
      <c r="L125" s="153"/>
      <c r="M125" s="153"/>
      <c r="N125" s="153"/>
      <c r="O125" s="153"/>
    </row>
    <row r="126" spans="1:15" x14ac:dyDescent="0.3">
      <c r="A126" s="100" t="s">
        <v>200</v>
      </c>
      <c r="B126" s="101" t="s">
        <v>201</v>
      </c>
      <c r="C126" s="141">
        <v>793634.34</v>
      </c>
      <c r="D126" s="141">
        <v>769873.31</v>
      </c>
      <c r="E126" s="141">
        <v>743838.71</v>
      </c>
      <c r="F126" s="141">
        <v>9486907.6400000006</v>
      </c>
      <c r="G126" s="141">
        <v>9650776.1799999997</v>
      </c>
      <c r="H126" s="63">
        <v>9424533.5999999978</v>
      </c>
      <c r="J126" s="153"/>
      <c r="K126" s="153"/>
      <c r="L126" s="153"/>
      <c r="M126" s="153"/>
      <c r="N126" s="153"/>
      <c r="O126" s="153"/>
    </row>
    <row r="127" spans="1:15" x14ac:dyDescent="0.3">
      <c r="A127" s="100" t="s">
        <v>202</v>
      </c>
      <c r="B127" s="101" t="s">
        <v>203</v>
      </c>
      <c r="C127" s="141">
        <v>341742.74</v>
      </c>
      <c r="D127" s="141">
        <v>255898.96999999997</v>
      </c>
      <c r="E127" s="141">
        <v>118195.19999999998</v>
      </c>
      <c r="F127" s="141">
        <v>4081218.99</v>
      </c>
      <c r="G127" s="141">
        <v>4079861.4399999995</v>
      </c>
      <c r="H127" s="63">
        <v>4080015.63</v>
      </c>
      <c r="J127" s="153"/>
      <c r="K127" s="153"/>
      <c r="L127" s="153"/>
      <c r="M127" s="153"/>
      <c r="N127" s="153"/>
      <c r="O127" s="153"/>
    </row>
    <row r="128" spans="1:15" x14ac:dyDescent="0.3">
      <c r="A128" s="100" t="s">
        <v>204</v>
      </c>
      <c r="B128" s="101" t="s">
        <v>205</v>
      </c>
      <c r="C128" s="141">
        <v>222260.2</v>
      </c>
      <c r="D128" s="141">
        <v>192755.8</v>
      </c>
      <c r="E128" s="141">
        <v>328236.76</v>
      </c>
      <c r="F128" s="141">
        <v>2544903.2800000003</v>
      </c>
      <c r="G128" s="141">
        <v>2534207.5</v>
      </c>
      <c r="H128" s="63">
        <v>2718112.42</v>
      </c>
      <c r="J128" s="153"/>
      <c r="K128" s="153"/>
      <c r="L128" s="153"/>
      <c r="M128" s="153"/>
      <c r="N128" s="153"/>
      <c r="O128" s="153"/>
    </row>
    <row r="129" spans="1:15" x14ac:dyDescent="0.3">
      <c r="A129" s="100" t="s">
        <v>206</v>
      </c>
      <c r="B129" s="101" t="s">
        <v>207</v>
      </c>
      <c r="C129" s="141">
        <v>9507.8700000000008</v>
      </c>
      <c r="D129" s="141">
        <v>9507.8700000000008</v>
      </c>
      <c r="E129" s="141">
        <v>9507.8700000000008</v>
      </c>
      <c r="F129" s="141">
        <v>107264.56</v>
      </c>
      <c r="G129" s="141">
        <v>108683.62</v>
      </c>
      <c r="H129" s="63">
        <v>110102.68999999999</v>
      </c>
      <c r="J129" s="153"/>
      <c r="K129" s="153"/>
      <c r="L129" s="153"/>
      <c r="M129" s="153"/>
      <c r="N129" s="153"/>
      <c r="O129" s="153"/>
    </row>
    <row r="130" spans="1:15" x14ac:dyDescent="0.3">
      <c r="A130" s="100" t="s">
        <v>208</v>
      </c>
      <c r="B130" s="101" t="s">
        <v>209</v>
      </c>
      <c r="C130" s="141">
        <v>166922.54</v>
      </c>
      <c r="D130" s="141">
        <v>145809.99</v>
      </c>
      <c r="E130" s="141">
        <v>164393.29999999999</v>
      </c>
      <c r="F130" s="141">
        <v>2226007.77</v>
      </c>
      <c r="G130" s="141">
        <v>2235375.02</v>
      </c>
      <c r="H130" s="63">
        <v>2230862.19</v>
      </c>
      <c r="J130" s="153"/>
      <c r="K130" s="153"/>
      <c r="L130" s="153"/>
      <c r="M130" s="153"/>
      <c r="N130" s="153"/>
      <c r="O130" s="153"/>
    </row>
    <row r="131" spans="1:15" x14ac:dyDescent="0.3">
      <c r="A131" s="100" t="s">
        <v>210</v>
      </c>
      <c r="B131" s="101" t="s">
        <v>211</v>
      </c>
      <c r="C131" s="141">
        <v>529970</v>
      </c>
      <c r="D131" s="141">
        <v>501168.66000000003</v>
      </c>
      <c r="E131" s="141">
        <v>498871.65</v>
      </c>
      <c r="F131" s="141">
        <v>5819201.8000000007</v>
      </c>
      <c r="G131" s="141">
        <v>5839626.9300000006</v>
      </c>
      <c r="H131" s="63">
        <v>5707250.8300000001</v>
      </c>
      <c r="J131" s="153"/>
      <c r="K131" s="153"/>
      <c r="L131" s="153"/>
      <c r="M131" s="153"/>
      <c r="N131" s="153"/>
      <c r="O131" s="153"/>
    </row>
    <row r="132" spans="1:15" x14ac:dyDescent="0.3">
      <c r="A132" s="100" t="s">
        <v>212</v>
      </c>
      <c r="B132" s="101" t="s">
        <v>213</v>
      </c>
      <c r="C132" s="141">
        <v>0</v>
      </c>
      <c r="D132" s="141">
        <v>0</v>
      </c>
      <c r="E132" s="141">
        <v>0</v>
      </c>
      <c r="F132" s="141">
        <v>0</v>
      </c>
      <c r="G132" s="141">
        <v>0</v>
      </c>
      <c r="H132" s="63">
        <v>0</v>
      </c>
      <c r="J132" s="153"/>
      <c r="K132" s="153"/>
      <c r="L132" s="153"/>
      <c r="M132" s="153"/>
      <c r="N132" s="153"/>
      <c r="O132" s="153"/>
    </row>
    <row r="133" spans="1:15" x14ac:dyDescent="0.3">
      <c r="A133" s="100" t="s">
        <v>214</v>
      </c>
      <c r="B133" s="101" t="s">
        <v>215</v>
      </c>
      <c r="C133" s="141">
        <v>5532.8</v>
      </c>
      <c r="D133" s="141">
        <v>1420.51</v>
      </c>
      <c r="E133" s="141">
        <v>4804.3</v>
      </c>
      <c r="F133" s="141">
        <v>45273.55</v>
      </c>
      <c r="G133" s="141">
        <v>45499.55</v>
      </c>
      <c r="H133" s="63">
        <v>48178.65</v>
      </c>
      <c r="J133" s="153"/>
      <c r="K133" s="153"/>
      <c r="L133" s="153"/>
      <c r="M133" s="153"/>
      <c r="N133" s="153"/>
      <c r="O133" s="153"/>
    </row>
    <row r="134" spans="1:15" x14ac:dyDescent="0.3">
      <c r="A134" s="100" t="s">
        <v>216</v>
      </c>
      <c r="B134" s="101" t="s">
        <v>217</v>
      </c>
      <c r="C134" s="141">
        <v>4294.3099999999995</v>
      </c>
      <c r="D134" s="141">
        <v>3927.29</v>
      </c>
      <c r="E134" s="141">
        <v>3084.6000000000004</v>
      </c>
      <c r="F134" s="141">
        <v>273522.01</v>
      </c>
      <c r="G134" s="141">
        <v>276144.90999999997</v>
      </c>
      <c r="H134" s="63">
        <v>277821.63</v>
      </c>
      <c r="J134" s="153"/>
      <c r="K134" s="153"/>
      <c r="L134" s="153"/>
      <c r="M134" s="153"/>
      <c r="N134" s="153"/>
      <c r="O134" s="153"/>
    </row>
    <row r="135" spans="1:15" x14ac:dyDescent="0.3">
      <c r="A135" s="100" t="s">
        <v>216</v>
      </c>
      <c r="B135" s="101" t="s">
        <v>217</v>
      </c>
      <c r="C135" s="141">
        <v>31638.92</v>
      </c>
      <c r="D135" s="141">
        <v>42128.97</v>
      </c>
      <c r="E135" s="141">
        <v>52704.28</v>
      </c>
      <c r="F135" s="141">
        <v>364225.6</v>
      </c>
      <c r="G135" s="141">
        <v>375893.07999999996</v>
      </c>
      <c r="H135" s="63">
        <v>409558</v>
      </c>
      <c r="J135" s="153"/>
      <c r="K135" s="153"/>
      <c r="L135" s="153"/>
      <c r="M135" s="153"/>
      <c r="N135" s="153"/>
      <c r="O135" s="153"/>
    </row>
    <row r="136" spans="1:15" x14ac:dyDescent="0.3">
      <c r="A136" s="100" t="s">
        <v>216</v>
      </c>
      <c r="B136" s="101" t="s">
        <v>217</v>
      </c>
      <c r="C136" s="141">
        <v>0</v>
      </c>
      <c r="D136" s="141">
        <v>0</v>
      </c>
      <c r="E136" s="141">
        <v>0</v>
      </c>
      <c r="F136" s="141">
        <v>2076.9400000000005</v>
      </c>
      <c r="G136" s="141">
        <v>1705.5699999999997</v>
      </c>
      <c r="H136" s="63">
        <v>1699.4400000000005</v>
      </c>
      <c r="J136" s="153"/>
      <c r="K136" s="153"/>
      <c r="L136" s="153"/>
      <c r="M136" s="153"/>
      <c r="N136" s="153"/>
      <c r="O136" s="153"/>
    </row>
    <row r="137" spans="1:15" x14ac:dyDescent="0.3">
      <c r="A137" s="100" t="s">
        <v>218</v>
      </c>
      <c r="B137" s="101" t="s">
        <v>145</v>
      </c>
      <c r="C137" s="141">
        <v>94695.88</v>
      </c>
      <c r="D137" s="141">
        <v>95477.09</v>
      </c>
      <c r="E137" s="141">
        <v>94819.17</v>
      </c>
      <c r="F137" s="141">
        <v>1503695.3199999998</v>
      </c>
      <c r="G137" s="141">
        <v>1463978.64</v>
      </c>
      <c r="H137" s="63">
        <v>1423587.5399999998</v>
      </c>
      <c r="J137" s="153"/>
      <c r="K137" s="153"/>
      <c r="L137" s="153"/>
      <c r="M137" s="153"/>
      <c r="N137" s="153"/>
      <c r="O137" s="153"/>
    </row>
    <row r="138" spans="1:15" x14ac:dyDescent="0.3">
      <c r="A138" s="100" t="s">
        <v>219</v>
      </c>
      <c r="B138" s="101" t="s">
        <v>220</v>
      </c>
      <c r="C138" s="141">
        <v>2813.8700000000003</v>
      </c>
      <c r="D138" s="141">
        <v>1273.69</v>
      </c>
      <c r="E138" s="141">
        <v>5585.18</v>
      </c>
      <c r="F138" s="141">
        <v>58559.979999999996</v>
      </c>
      <c r="G138" s="141">
        <v>58550.28</v>
      </c>
      <c r="H138" s="63">
        <v>61432.6</v>
      </c>
      <c r="J138" s="153"/>
      <c r="K138" s="153"/>
      <c r="L138" s="153"/>
      <c r="M138" s="153"/>
      <c r="N138" s="153"/>
      <c r="O138" s="153"/>
    </row>
    <row r="139" spans="1:15" x14ac:dyDescent="0.3">
      <c r="A139" s="105"/>
      <c r="B139" s="99"/>
      <c r="C139" s="123">
        <f>SUM(C126:C138)</f>
        <v>2203013.4700000002</v>
      </c>
      <c r="D139" s="123">
        <f t="shared" ref="D139:H139" si="16">SUM(D126:D138)</f>
        <v>2019242.1500000001</v>
      </c>
      <c r="E139" s="123">
        <f t="shared" si="16"/>
        <v>2024041.0200000003</v>
      </c>
      <c r="F139" s="123">
        <f t="shared" si="16"/>
        <v>26512857.440000009</v>
      </c>
      <c r="G139" s="123">
        <f t="shared" si="16"/>
        <v>26670302.719999999</v>
      </c>
      <c r="H139" s="136">
        <f t="shared" si="16"/>
        <v>26493155.219999999</v>
      </c>
      <c r="J139" s="153"/>
      <c r="K139" s="153"/>
      <c r="L139" s="153"/>
      <c r="M139" s="153"/>
      <c r="N139" s="153"/>
      <c r="O139" s="153"/>
    </row>
    <row r="140" spans="1:15" x14ac:dyDescent="0.3">
      <c r="A140" s="100" t="s">
        <v>221</v>
      </c>
      <c r="B140" s="101" t="s">
        <v>222</v>
      </c>
      <c r="C140" s="141">
        <v>0</v>
      </c>
      <c r="D140" s="141">
        <v>0</v>
      </c>
      <c r="E140" s="141">
        <v>0</v>
      </c>
      <c r="F140" s="141">
        <v>0</v>
      </c>
      <c r="G140" s="141">
        <v>0</v>
      </c>
      <c r="H140" s="63">
        <v>0</v>
      </c>
      <c r="J140" s="153"/>
      <c r="K140" s="153"/>
      <c r="L140" s="153"/>
      <c r="M140" s="153"/>
      <c r="N140" s="153"/>
      <c r="O140" s="153"/>
    </row>
    <row r="141" spans="1:15" x14ac:dyDescent="0.3">
      <c r="A141" s="98" t="s">
        <v>223</v>
      </c>
      <c r="B141" s="99"/>
      <c r="C141" s="118">
        <f>+C139+C140</f>
        <v>2203013.4700000002</v>
      </c>
      <c r="D141" s="118">
        <f t="shared" ref="D141:H141" si="17">+D139+D140</f>
        <v>2019242.1500000001</v>
      </c>
      <c r="E141" s="118">
        <f t="shared" si="17"/>
        <v>2024041.0200000003</v>
      </c>
      <c r="F141" s="118">
        <f t="shared" si="17"/>
        <v>26512857.440000009</v>
      </c>
      <c r="G141" s="118">
        <f t="shared" si="17"/>
        <v>26670302.719999999</v>
      </c>
      <c r="H141" s="133">
        <f t="shared" si="17"/>
        <v>26493155.219999999</v>
      </c>
      <c r="J141" s="153"/>
      <c r="K141" s="153"/>
      <c r="L141" s="153"/>
      <c r="M141" s="153"/>
      <c r="N141" s="153"/>
      <c r="O141" s="153"/>
    </row>
    <row r="142" spans="1:15" ht="13.5" customHeight="1" x14ac:dyDescent="0.3">
      <c r="A142" s="105"/>
      <c r="B142" s="99"/>
      <c r="C142" s="59"/>
      <c r="D142" s="60"/>
      <c r="E142" s="61"/>
      <c r="F142" s="59"/>
      <c r="G142" s="60"/>
      <c r="H142" s="63"/>
      <c r="J142" s="153"/>
      <c r="K142" s="153"/>
      <c r="L142" s="153"/>
      <c r="M142" s="153"/>
      <c r="N142" s="153"/>
      <c r="O142" s="153"/>
    </row>
    <row r="143" spans="1:15" ht="13.5" customHeight="1" thickBot="1" x14ac:dyDescent="0.35">
      <c r="A143" s="163" t="s">
        <v>224</v>
      </c>
      <c r="B143" s="164"/>
      <c r="C143" s="120">
        <f t="shared" ref="C143:H143" si="18">C141+C123+C116+C109+C101+C71+C52</f>
        <v>5130089.71</v>
      </c>
      <c r="D143" s="120">
        <f t="shared" si="18"/>
        <v>4864634.1499999994</v>
      </c>
      <c r="E143" s="120">
        <f t="shared" si="18"/>
        <v>5057046.8099999996</v>
      </c>
      <c r="F143" s="120">
        <f t="shared" si="18"/>
        <v>67743856.360000014</v>
      </c>
      <c r="G143" s="120">
        <f t="shared" si="18"/>
        <v>67737254.709999993</v>
      </c>
      <c r="H143" s="134">
        <f t="shared" si="18"/>
        <v>67735145.189999998</v>
      </c>
      <c r="J143" s="153"/>
      <c r="K143" s="153"/>
      <c r="L143" s="153"/>
      <c r="M143" s="153"/>
      <c r="N143" s="153"/>
      <c r="O143" s="153"/>
    </row>
    <row r="144" spans="1:15" ht="15" thickTop="1" x14ac:dyDescent="0.3">
      <c r="A144" s="105"/>
      <c r="B144" s="99"/>
      <c r="C144" s="59"/>
      <c r="D144" s="60"/>
      <c r="E144" s="61"/>
      <c r="F144" s="59"/>
      <c r="G144" s="60"/>
      <c r="H144" s="63"/>
      <c r="J144" s="153"/>
      <c r="K144" s="153"/>
      <c r="L144" s="153"/>
      <c r="M144" s="153"/>
      <c r="N144" s="153"/>
      <c r="O144" s="153"/>
    </row>
    <row r="145" spans="1:15" x14ac:dyDescent="0.3">
      <c r="A145" s="98" t="s">
        <v>225</v>
      </c>
      <c r="B145" s="99"/>
      <c r="C145" s="59"/>
      <c r="D145" s="60"/>
      <c r="E145" s="61"/>
      <c r="F145" s="59"/>
      <c r="G145" s="60"/>
      <c r="H145" s="63"/>
      <c r="J145" s="153"/>
      <c r="K145" s="153"/>
      <c r="L145" s="153"/>
      <c r="M145" s="153"/>
      <c r="N145" s="153"/>
      <c r="O145" s="153"/>
    </row>
    <row r="146" spans="1:15" x14ac:dyDescent="0.3">
      <c r="A146" s="100" t="s">
        <v>226</v>
      </c>
      <c r="B146" s="101" t="s">
        <v>227</v>
      </c>
      <c r="C146" s="141">
        <v>2763642.56</v>
      </c>
      <c r="D146" s="141">
        <v>2715825.2</v>
      </c>
      <c r="E146" s="141">
        <v>2731689.96</v>
      </c>
      <c r="F146" s="141">
        <v>32234356.16</v>
      </c>
      <c r="G146" s="141">
        <v>32349603.32</v>
      </c>
      <c r="H146" s="63">
        <v>32472072.469999999</v>
      </c>
      <c r="J146" s="153"/>
      <c r="K146" s="153"/>
      <c r="L146" s="153"/>
      <c r="M146" s="153"/>
      <c r="N146" s="153"/>
      <c r="O146" s="153"/>
    </row>
    <row r="147" spans="1:15" x14ac:dyDescent="0.3">
      <c r="A147" s="105"/>
      <c r="B147" s="101" t="s">
        <v>228</v>
      </c>
      <c r="C147" s="141">
        <v>0</v>
      </c>
      <c r="D147" s="141">
        <v>0</v>
      </c>
      <c r="E147" s="141">
        <v>0</v>
      </c>
      <c r="F147" s="141">
        <v>0</v>
      </c>
      <c r="G147" s="141">
        <v>0</v>
      </c>
      <c r="H147" s="63">
        <v>0</v>
      </c>
      <c r="J147" s="153"/>
      <c r="K147" s="153"/>
      <c r="L147" s="153"/>
      <c r="M147" s="153"/>
      <c r="N147" s="153"/>
      <c r="O147" s="153"/>
    </row>
    <row r="148" spans="1:15" x14ac:dyDescent="0.3">
      <c r="A148" s="105"/>
      <c r="B148" s="101" t="s">
        <v>229</v>
      </c>
      <c r="C148" s="141">
        <v>0</v>
      </c>
      <c r="D148" s="141">
        <v>0</v>
      </c>
      <c r="E148" s="141">
        <v>0</v>
      </c>
      <c r="F148" s="141">
        <v>0</v>
      </c>
      <c r="G148" s="141">
        <v>0</v>
      </c>
      <c r="H148" s="63">
        <v>0</v>
      </c>
      <c r="J148" s="153"/>
      <c r="K148" s="153"/>
      <c r="L148" s="153"/>
      <c r="M148" s="153"/>
      <c r="N148" s="153"/>
      <c r="O148" s="153"/>
    </row>
    <row r="149" spans="1:15" x14ac:dyDescent="0.3">
      <c r="A149" s="105"/>
      <c r="B149" s="101" t="s">
        <v>230</v>
      </c>
      <c r="C149" s="141">
        <v>0</v>
      </c>
      <c r="D149" s="141">
        <v>0</v>
      </c>
      <c r="E149" s="141">
        <v>0</v>
      </c>
      <c r="F149" s="141">
        <v>0</v>
      </c>
      <c r="G149" s="141">
        <v>0</v>
      </c>
      <c r="H149" s="63">
        <v>0</v>
      </c>
      <c r="J149" s="153"/>
      <c r="K149" s="153"/>
      <c r="L149" s="153"/>
      <c r="M149" s="153"/>
      <c r="N149" s="153"/>
      <c r="O149" s="153"/>
    </row>
    <row r="150" spans="1:15" x14ac:dyDescent="0.3">
      <c r="A150" s="105"/>
      <c r="B150" s="101" t="s">
        <v>231</v>
      </c>
      <c r="C150" s="141">
        <v>0</v>
      </c>
      <c r="D150" s="141">
        <v>0</v>
      </c>
      <c r="E150" s="141">
        <v>0</v>
      </c>
      <c r="F150" s="141">
        <v>0</v>
      </c>
      <c r="G150" s="141">
        <v>0</v>
      </c>
      <c r="H150" s="63">
        <v>0</v>
      </c>
      <c r="J150" s="153"/>
      <c r="K150" s="153"/>
      <c r="L150" s="153"/>
      <c r="M150" s="153"/>
      <c r="N150" s="153"/>
      <c r="O150" s="153"/>
    </row>
    <row r="151" spans="1:15" x14ac:dyDescent="0.3">
      <c r="A151" s="105"/>
      <c r="B151" s="101" t="s">
        <v>232</v>
      </c>
      <c r="C151" s="141">
        <v>0</v>
      </c>
      <c r="D151" s="141">
        <v>0</v>
      </c>
      <c r="E151" s="141">
        <v>0</v>
      </c>
      <c r="F151" s="141">
        <v>0</v>
      </c>
      <c r="G151" s="141">
        <v>0</v>
      </c>
      <c r="H151" s="63">
        <v>0</v>
      </c>
      <c r="J151" s="153"/>
      <c r="K151" s="153"/>
      <c r="L151" s="153"/>
      <c r="M151" s="153"/>
      <c r="N151" s="153"/>
      <c r="O151" s="153"/>
    </row>
    <row r="152" spans="1:15" x14ac:dyDescent="0.3">
      <c r="A152" s="100" t="s">
        <v>233</v>
      </c>
      <c r="B152" s="101" t="s">
        <v>234</v>
      </c>
      <c r="C152" s="141">
        <v>0</v>
      </c>
      <c r="D152" s="141">
        <v>0</v>
      </c>
      <c r="E152" s="141">
        <v>0</v>
      </c>
      <c r="F152" s="141">
        <v>0</v>
      </c>
      <c r="G152" s="141">
        <v>0</v>
      </c>
      <c r="H152" s="63">
        <v>0</v>
      </c>
      <c r="J152" s="153"/>
      <c r="K152" s="153"/>
      <c r="L152" s="153"/>
      <c r="M152" s="153"/>
      <c r="N152" s="153"/>
      <c r="O152" s="153"/>
    </row>
    <row r="153" spans="1:15" x14ac:dyDescent="0.3">
      <c r="A153" s="98" t="s">
        <v>235</v>
      </c>
      <c r="B153" s="99"/>
      <c r="C153" s="118">
        <f>SUM(C146:C152)</f>
        <v>2763642.56</v>
      </c>
      <c r="D153" s="118">
        <f t="shared" ref="D153:H153" si="19">SUM(D146:D152)</f>
        <v>2715825.2</v>
      </c>
      <c r="E153" s="118">
        <f t="shared" si="19"/>
        <v>2731689.96</v>
      </c>
      <c r="F153" s="118">
        <f t="shared" si="19"/>
        <v>32234356.16</v>
      </c>
      <c r="G153" s="118">
        <f t="shared" si="19"/>
        <v>32349603.32</v>
      </c>
      <c r="H153" s="133">
        <f t="shared" si="19"/>
        <v>32472072.469999999</v>
      </c>
      <c r="J153" s="153"/>
      <c r="K153" s="153"/>
      <c r="L153" s="153"/>
      <c r="M153" s="153"/>
      <c r="N153" s="153"/>
      <c r="O153" s="153"/>
    </row>
    <row r="154" spans="1:15" x14ac:dyDescent="0.3">
      <c r="A154" s="105"/>
      <c r="B154" s="99"/>
      <c r="C154" s="59"/>
      <c r="D154" s="60"/>
      <c r="E154" s="61"/>
      <c r="F154" s="59"/>
      <c r="G154" s="60"/>
      <c r="H154" s="63"/>
      <c r="J154" s="153"/>
      <c r="K154" s="153"/>
      <c r="L154" s="153"/>
      <c r="M154" s="153"/>
      <c r="N154" s="153"/>
      <c r="O154" s="153"/>
    </row>
    <row r="155" spans="1:15" x14ac:dyDescent="0.3">
      <c r="A155" s="103" t="s">
        <v>236</v>
      </c>
      <c r="B155" s="99" t="s">
        <v>237</v>
      </c>
      <c r="C155" s="141">
        <v>0</v>
      </c>
      <c r="D155" s="141">
        <v>0</v>
      </c>
      <c r="E155" s="141">
        <v>0</v>
      </c>
      <c r="F155" s="141">
        <v>0</v>
      </c>
      <c r="G155" s="141">
        <v>0</v>
      </c>
      <c r="H155" s="63">
        <v>0</v>
      </c>
      <c r="J155" s="153"/>
      <c r="K155" s="153"/>
      <c r="L155" s="153"/>
      <c r="M155" s="153"/>
      <c r="N155" s="153"/>
      <c r="O155" s="153"/>
    </row>
    <row r="156" spans="1:15" x14ac:dyDescent="0.3">
      <c r="A156" s="105"/>
      <c r="B156" s="99"/>
      <c r="C156" s="59"/>
      <c r="D156" s="60"/>
      <c r="E156" s="61"/>
      <c r="F156" s="59"/>
      <c r="G156" s="60"/>
      <c r="H156" s="63"/>
      <c r="J156" s="153"/>
      <c r="K156" s="153"/>
      <c r="L156" s="153"/>
      <c r="M156" s="153"/>
      <c r="N156" s="153"/>
      <c r="O156" s="153"/>
    </row>
    <row r="157" spans="1:15" x14ac:dyDescent="0.3">
      <c r="A157" s="98" t="s">
        <v>238</v>
      </c>
      <c r="B157" s="99"/>
      <c r="C157" s="59"/>
      <c r="D157" s="60"/>
      <c r="E157" s="61"/>
      <c r="F157" s="59"/>
      <c r="G157" s="60"/>
      <c r="H157" s="63"/>
      <c r="J157" s="153"/>
      <c r="K157" s="153"/>
      <c r="L157" s="153"/>
      <c r="M157" s="153"/>
      <c r="N157" s="153"/>
      <c r="O157" s="153"/>
    </row>
    <row r="158" spans="1:15" x14ac:dyDescent="0.3">
      <c r="A158" s="100" t="s">
        <v>239</v>
      </c>
      <c r="B158" s="101" t="s">
        <v>240</v>
      </c>
      <c r="C158" s="141">
        <v>228470.86</v>
      </c>
      <c r="D158" s="141">
        <v>162333.79</v>
      </c>
      <c r="E158" s="141">
        <v>224081.57</v>
      </c>
      <c r="F158" s="141">
        <v>2191739.4499999997</v>
      </c>
      <c r="G158" s="141">
        <v>2519107.13</v>
      </c>
      <c r="H158" s="63">
        <v>2525352.67</v>
      </c>
      <c r="J158" s="153"/>
      <c r="K158" s="153"/>
      <c r="L158" s="153"/>
      <c r="M158" s="153"/>
      <c r="N158" s="153"/>
      <c r="O158" s="153"/>
    </row>
    <row r="159" spans="1:15" x14ac:dyDescent="0.3">
      <c r="A159" s="100" t="s">
        <v>239</v>
      </c>
      <c r="B159" s="101" t="s">
        <v>240</v>
      </c>
      <c r="C159" s="141">
        <v>180661.41999999998</v>
      </c>
      <c r="D159" s="141">
        <v>177619.62</v>
      </c>
      <c r="E159" s="141">
        <v>147461.03</v>
      </c>
      <c r="F159" s="141">
        <v>2135564.8200000003</v>
      </c>
      <c r="G159" s="141">
        <v>2143501.0700000003</v>
      </c>
      <c r="H159" s="63">
        <v>2130235.13</v>
      </c>
      <c r="J159" s="153"/>
      <c r="K159" s="153"/>
      <c r="L159" s="153"/>
      <c r="M159" s="153"/>
      <c r="N159" s="153"/>
      <c r="O159" s="153"/>
    </row>
    <row r="160" spans="1:15" x14ac:dyDescent="0.3">
      <c r="A160" s="105"/>
      <c r="B160" s="99"/>
      <c r="C160" s="123"/>
      <c r="D160" s="154"/>
      <c r="E160" s="155"/>
      <c r="F160" s="123"/>
      <c r="G160" s="154"/>
      <c r="H160" s="156"/>
      <c r="J160" s="153"/>
      <c r="K160" s="153"/>
      <c r="L160" s="153"/>
      <c r="M160" s="153"/>
      <c r="N160" s="153"/>
      <c r="O160" s="153"/>
    </row>
    <row r="161" spans="1:15" x14ac:dyDescent="0.3">
      <c r="A161" s="98" t="s">
        <v>241</v>
      </c>
      <c r="B161" s="99"/>
      <c r="C161" s="59"/>
      <c r="D161" s="60"/>
      <c r="E161" s="61"/>
      <c r="F161" s="59"/>
      <c r="G161" s="60"/>
      <c r="H161" s="63"/>
      <c r="J161" s="153"/>
      <c r="K161" s="153"/>
      <c r="L161" s="153"/>
      <c r="M161" s="153"/>
      <c r="N161" s="153"/>
      <c r="O161" s="153"/>
    </row>
    <row r="162" spans="1:15" x14ac:dyDescent="0.3">
      <c r="A162" s="100" t="s">
        <v>242</v>
      </c>
      <c r="B162" s="101" t="s">
        <v>243</v>
      </c>
      <c r="C162" s="141">
        <v>-1375846.77</v>
      </c>
      <c r="D162" s="141">
        <v>-1373083.77</v>
      </c>
      <c r="E162" s="141">
        <v>1361141.09</v>
      </c>
      <c r="F162" s="141">
        <v>17574594.219999999</v>
      </c>
      <c r="G162" s="141">
        <v>10331145.549999997</v>
      </c>
      <c r="H162" s="63">
        <v>12982777.209999997</v>
      </c>
      <c r="J162" s="153"/>
      <c r="K162" s="153"/>
      <c r="L162" s="153"/>
      <c r="M162" s="153"/>
      <c r="N162" s="153"/>
      <c r="O162" s="153"/>
    </row>
    <row r="163" spans="1:15" x14ac:dyDescent="0.3">
      <c r="A163" s="100" t="s">
        <v>242</v>
      </c>
      <c r="B163" s="101" t="s">
        <v>244</v>
      </c>
      <c r="C163" s="141">
        <v>0</v>
      </c>
      <c r="D163" s="141">
        <v>0</v>
      </c>
      <c r="E163" s="141">
        <v>0</v>
      </c>
      <c r="F163" s="141">
        <v>0</v>
      </c>
      <c r="G163" s="141">
        <v>0</v>
      </c>
      <c r="H163" s="63">
        <v>0</v>
      </c>
      <c r="J163" s="153"/>
      <c r="K163" s="153"/>
      <c r="L163" s="153"/>
      <c r="M163" s="153"/>
      <c r="N163" s="153"/>
      <c r="O163" s="153"/>
    </row>
    <row r="164" spans="1:15" x14ac:dyDescent="0.3">
      <c r="A164" s="100" t="s">
        <v>245</v>
      </c>
      <c r="B164" s="101" t="s">
        <v>246</v>
      </c>
      <c r="C164" s="141">
        <v>5430307.6799999997</v>
      </c>
      <c r="D164" s="141">
        <v>1395426.15</v>
      </c>
      <c r="E164" s="141">
        <v>839349.61</v>
      </c>
      <c r="F164" s="141">
        <v>35424603.660000004</v>
      </c>
      <c r="G164" s="141">
        <v>32908025.699999999</v>
      </c>
      <c r="H164" s="63">
        <v>31823335.050000001</v>
      </c>
      <c r="J164" s="153"/>
      <c r="K164" s="153"/>
      <c r="L164" s="153"/>
      <c r="M164" s="153"/>
      <c r="N164" s="153"/>
      <c r="O164" s="153"/>
    </row>
    <row r="165" spans="1:15" x14ac:dyDescent="0.3">
      <c r="A165" s="100" t="s">
        <v>245</v>
      </c>
      <c r="B165" s="101" t="s">
        <v>247</v>
      </c>
      <c r="C165" s="141">
        <v>0</v>
      </c>
      <c r="D165" s="141">
        <v>0</v>
      </c>
      <c r="E165" s="141">
        <v>0</v>
      </c>
      <c r="F165" s="141">
        <v>0</v>
      </c>
      <c r="G165" s="141">
        <v>0</v>
      </c>
      <c r="H165" s="63">
        <v>0</v>
      </c>
      <c r="J165" s="153"/>
      <c r="K165" s="153"/>
      <c r="L165" s="153"/>
      <c r="M165" s="153"/>
      <c r="N165" s="153"/>
      <c r="O165" s="153"/>
    </row>
    <row r="166" spans="1:15" x14ac:dyDescent="0.3">
      <c r="A166" s="100" t="s">
        <v>248</v>
      </c>
      <c r="B166" s="101" t="s">
        <v>249</v>
      </c>
      <c r="C166" s="141">
        <v>-5091339.66</v>
      </c>
      <c r="D166" s="141">
        <v>-968106.85</v>
      </c>
      <c r="E166" s="141">
        <v>-3018665.68</v>
      </c>
      <c r="F166" s="141">
        <v>-53659134.890000001</v>
      </c>
      <c r="G166" s="141">
        <v>-44124284.170000002</v>
      </c>
      <c r="H166" s="63">
        <v>-45635995.420000002</v>
      </c>
      <c r="J166" s="153"/>
      <c r="K166" s="153"/>
      <c r="L166" s="153"/>
      <c r="M166" s="153"/>
      <c r="N166" s="153"/>
      <c r="O166" s="153"/>
    </row>
    <row r="167" spans="1:15" x14ac:dyDescent="0.3">
      <c r="A167" s="100" t="s">
        <v>250</v>
      </c>
      <c r="B167" s="101" t="s">
        <v>251</v>
      </c>
      <c r="C167" s="141">
        <v>-2233.91</v>
      </c>
      <c r="D167" s="141">
        <v>-2233.91</v>
      </c>
      <c r="E167" s="141">
        <v>-2233.9</v>
      </c>
      <c r="F167" s="141">
        <v>-29500.1</v>
      </c>
      <c r="G167" s="141">
        <v>-28961.459999999995</v>
      </c>
      <c r="H167" s="63">
        <v>-28422.809999999998</v>
      </c>
      <c r="J167" s="153"/>
      <c r="K167" s="153"/>
      <c r="L167" s="153"/>
      <c r="M167" s="153"/>
      <c r="N167" s="153"/>
      <c r="O167" s="153"/>
    </row>
    <row r="168" spans="1:15" x14ac:dyDescent="0.3">
      <c r="A168" s="98" t="s">
        <v>252</v>
      </c>
      <c r="B168" s="99"/>
      <c r="C168" s="118">
        <f>SUM(C162:C167)</f>
        <v>-1039112.6600000005</v>
      </c>
      <c r="D168" s="118">
        <f t="shared" ref="D168:H168" si="20">SUM(D162:D167)</f>
        <v>-947998.38000000012</v>
      </c>
      <c r="E168" s="118">
        <f t="shared" si="20"/>
        <v>-820408.88</v>
      </c>
      <c r="F168" s="118">
        <f t="shared" si="20"/>
        <v>-689437.10999999789</v>
      </c>
      <c r="G168" s="118">
        <f t="shared" si="20"/>
        <v>-914074.38000000175</v>
      </c>
      <c r="H168" s="133">
        <f t="shared" si="20"/>
        <v>-858305.97000000393</v>
      </c>
      <c r="J168" s="153"/>
      <c r="K168" s="153"/>
      <c r="L168" s="153"/>
      <c r="M168" s="153"/>
      <c r="N168" s="153"/>
      <c r="O168" s="153"/>
    </row>
    <row r="169" spans="1:15" x14ac:dyDescent="0.3">
      <c r="A169" s="98" t="s">
        <v>253</v>
      </c>
      <c r="B169" s="99"/>
      <c r="C169" s="59">
        <f>C143+C153+C158+C159+C168</f>
        <v>7263751.8899999997</v>
      </c>
      <c r="D169" s="59">
        <f t="shared" ref="D169:H169" si="21">D143+D153+D158+D159+D168</f>
        <v>6972414.3799999999</v>
      </c>
      <c r="E169" s="59">
        <f t="shared" si="21"/>
        <v>7339870.4900000002</v>
      </c>
      <c r="F169" s="59">
        <f t="shared" si="21"/>
        <v>103616079.68000002</v>
      </c>
      <c r="G169" s="59">
        <f t="shared" si="21"/>
        <v>103835391.84999999</v>
      </c>
      <c r="H169" s="124">
        <f t="shared" si="21"/>
        <v>104004499.48999999</v>
      </c>
      <c r="J169" s="153"/>
      <c r="K169" s="153"/>
      <c r="L169" s="153"/>
      <c r="M169" s="153"/>
      <c r="N169" s="153"/>
      <c r="O169" s="153"/>
    </row>
    <row r="170" spans="1:15" ht="15" thickBot="1" x14ac:dyDescent="0.35">
      <c r="A170" s="110" t="s">
        <v>254</v>
      </c>
      <c r="B170" s="111"/>
      <c r="C170" s="125">
        <f>C49-C169</f>
        <v>-937497.35999999847</v>
      </c>
      <c r="D170" s="125">
        <f t="shared" ref="D170:E170" si="22">D49-D169</f>
        <v>-647484.80999999959</v>
      </c>
      <c r="E170" s="125">
        <f t="shared" si="22"/>
        <v>-327112.24000000022</v>
      </c>
      <c r="F170" s="125">
        <f t="shared" ref="F170:H170" si="23">+F49-F169</f>
        <v>30289563.079999879</v>
      </c>
      <c r="G170" s="125">
        <f t="shared" si="23"/>
        <v>30169425.580000013</v>
      </c>
      <c r="H170" s="135">
        <f t="shared" si="23"/>
        <v>30128238.509999976</v>
      </c>
      <c r="J170" s="153"/>
      <c r="K170" s="153"/>
      <c r="L170" s="153"/>
      <c r="M170" s="153"/>
      <c r="N170" s="153"/>
      <c r="O170" s="153"/>
    </row>
    <row r="171" spans="1:15" x14ac:dyDescent="0.3">
      <c r="A171" s="112"/>
      <c r="B171" s="113"/>
      <c r="C171" s="87"/>
      <c r="D171" s="87"/>
      <c r="E171" s="87"/>
      <c r="F171" s="87"/>
      <c r="G171" s="87"/>
      <c r="H171" s="87"/>
    </row>
  </sheetData>
  <mergeCells count="5">
    <mergeCell ref="A143:B143"/>
    <mergeCell ref="A6:B6"/>
    <mergeCell ref="C5:E5"/>
    <mergeCell ref="F5:H5"/>
    <mergeCell ref="A5:B5"/>
  </mergeCells>
  <phoneticPr fontId="36" type="noConversion"/>
  <printOptions horizontalCentered="1"/>
  <pageMargins left="0.5" right="0.5" top="0.75" bottom="1" header="0.3" footer="0.3"/>
  <pageSetup scale="48" fitToHeight="2" orientation="portrait" r:id="rId1"/>
  <headerFooter scaleWithDoc="0" alignWithMargins="0">
    <oddFooter>&amp;CPage &amp;P of &amp;N</oddFooter>
  </headerFooter>
  <rowBreaks count="3" manualBreakCount="3">
    <brk id="52" max="16383" man="1"/>
    <brk id="117" max="16383" man="1"/>
    <brk id="15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B1:W36"/>
  <sheetViews>
    <sheetView zoomScaleNormal="100" workbookViewId="0">
      <selection activeCell="B1" sqref="B1:E1"/>
    </sheetView>
  </sheetViews>
  <sheetFormatPr defaultColWidth="9.21875" defaultRowHeight="13.2" x14ac:dyDescent="0.25"/>
  <cols>
    <col min="1" max="1" width="1.21875" customWidth="1"/>
    <col min="2" max="2" width="33.5546875" bestFit="1" customWidth="1"/>
    <col min="3" max="3" width="15" bestFit="1" customWidth="1"/>
    <col min="4" max="5" width="14.5546875" bestFit="1" customWidth="1"/>
    <col min="6" max="8" width="1.21875" customWidth="1"/>
    <col min="9" max="9" width="16.5546875" customWidth="1"/>
    <col min="10" max="10" width="13" customWidth="1"/>
    <col min="11" max="12" width="12.77734375" bestFit="1" customWidth="1"/>
    <col min="13" max="13" width="13.21875" bestFit="1" customWidth="1"/>
    <col min="16" max="18" width="11.77734375" bestFit="1" customWidth="1"/>
  </cols>
  <sheetData>
    <row r="1" spans="2:15" ht="25.8" x14ac:dyDescent="0.5">
      <c r="B1" s="172" t="s">
        <v>255</v>
      </c>
      <c r="C1" s="172"/>
      <c r="D1" s="172"/>
      <c r="E1" s="172"/>
      <c r="F1" s="88"/>
      <c r="G1" s="88"/>
      <c r="H1" s="88"/>
      <c r="I1" s="172" t="s">
        <v>256</v>
      </c>
      <c r="J1" s="172"/>
      <c r="K1" s="172"/>
      <c r="L1" s="172"/>
      <c r="M1" s="172"/>
    </row>
    <row r="2" spans="2:15" ht="12" customHeight="1" x14ac:dyDescent="0.4">
      <c r="B2" s="126"/>
      <c r="I2" s="89"/>
      <c r="J2" s="89"/>
      <c r="K2" s="89"/>
      <c r="L2" s="89"/>
      <c r="M2" s="89"/>
    </row>
    <row r="3" spans="2:15" ht="13.8" x14ac:dyDescent="0.3">
      <c r="B3" s="127"/>
      <c r="I3" s="90"/>
      <c r="J3" s="90"/>
    </row>
    <row r="4" spans="2:15" ht="14.4" x14ac:dyDescent="0.3">
      <c r="B4" s="73" t="s">
        <v>257</v>
      </c>
      <c r="C4" s="139" t="str">
        <f>TEXT('Copy Allocation Report Here'!C6,"MMMMMMMM")</f>
        <v>July</v>
      </c>
      <c r="D4" s="139" t="str">
        <f>TEXT('Copy Allocation Report Here'!D6,"MMMMMMMM")</f>
        <v>August</v>
      </c>
      <c r="E4" s="139" t="str">
        <f>TEXT('Copy Allocation Report Here'!E6,"MMMMMMMM")</f>
        <v>September</v>
      </c>
      <c r="F4" s="1"/>
      <c r="G4" s="1"/>
      <c r="H4" s="1"/>
      <c r="I4" s="91" t="s">
        <v>258</v>
      </c>
      <c r="J4" s="1"/>
      <c r="K4" s="128" t="str">
        <f>C4</f>
        <v>July</v>
      </c>
      <c r="L4" s="128" t="str">
        <f>D4</f>
        <v>August</v>
      </c>
      <c r="M4" s="128" t="str">
        <f>E4</f>
        <v>September</v>
      </c>
    </row>
    <row r="5" spans="2:15" ht="14.4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2:15" ht="14.4" x14ac:dyDescent="0.3">
      <c r="B6" s="73" t="s">
        <v>259</v>
      </c>
      <c r="C6" s="142">
        <v>1168243137.21</v>
      </c>
      <c r="D6" s="17">
        <v>1172327396.99</v>
      </c>
      <c r="E6" s="17">
        <v>1180036431.3299999</v>
      </c>
      <c r="F6" s="1"/>
      <c r="G6" s="1"/>
      <c r="H6" s="1"/>
      <c r="I6" s="69" t="s">
        <v>8</v>
      </c>
      <c r="J6" s="70" t="s">
        <v>260</v>
      </c>
      <c r="K6" s="71">
        <v>3131406</v>
      </c>
      <c r="L6" s="71">
        <v>2190528</v>
      </c>
      <c r="M6" s="71">
        <v>3325582</v>
      </c>
      <c r="O6" s="71"/>
    </row>
    <row r="7" spans="2:15" ht="14.4" x14ac:dyDescent="0.3">
      <c r="B7" s="73" t="s">
        <v>261</v>
      </c>
      <c r="C7" s="143">
        <v>-498702335.84000003</v>
      </c>
      <c r="D7" s="138">
        <v>-500925238.65999997</v>
      </c>
      <c r="E7" s="138">
        <v>-503811739.15999997</v>
      </c>
      <c r="F7" s="1"/>
      <c r="G7" s="1"/>
      <c r="H7" s="1"/>
      <c r="I7" s="72"/>
      <c r="J7" s="70" t="s">
        <v>262</v>
      </c>
      <c r="K7" s="71">
        <v>2134320</v>
      </c>
      <c r="L7" s="71">
        <v>2633306</v>
      </c>
      <c r="M7" s="71">
        <v>3515961</v>
      </c>
    </row>
    <row r="8" spans="2:15" ht="14.4" x14ac:dyDescent="0.3">
      <c r="B8" s="73" t="s">
        <v>263</v>
      </c>
      <c r="C8" s="17">
        <f>+C6+C7</f>
        <v>669540801.37</v>
      </c>
      <c r="D8" s="17">
        <f>+D6+D7</f>
        <v>671402158.33000004</v>
      </c>
      <c r="E8" s="17">
        <f>+E6+E7</f>
        <v>676224692.16999996</v>
      </c>
      <c r="F8" s="1"/>
      <c r="G8" s="1"/>
      <c r="H8" s="1"/>
      <c r="I8" s="72"/>
      <c r="J8" s="70" t="s">
        <v>264</v>
      </c>
      <c r="K8" s="71">
        <v>844981</v>
      </c>
      <c r="L8" s="71">
        <v>768716</v>
      </c>
      <c r="M8" s="71">
        <v>794387</v>
      </c>
    </row>
    <row r="9" spans="2:15" ht="14.4" x14ac:dyDescent="0.3">
      <c r="B9" s="73" t="s">
        <v>265</v>
      </c>
      <c r="C9" s="144">
        <v>-19314.7</v>
      </c>
      <c r="D9" s="17">
        <v>-19314.7</v>
      </c>
      <c r="E9" s="17">
        <v>-19314.7</v>
      </c>
      <c r="F9" s="1"/>
      <c r="G9" s="1"/>
      <c r="H9" s="1"/>
      <c r="I9" s="72"/>
      <c r="J9" s="70" t="s">
        <v>266</v>
      </c>
      <c r="K9" s="71">
        <v>35751</v>
      </c>
      <c r="L9" s="71">
        <v>37599</v>
      </c>
      <c r="M9" s="71">
        <v>42323</v>
      </c>
    </row>
    <row r="10" spans="2:15" ht="14.4" x14ac:dyDescent="0.3">
      <c r="B10" s="73" t="s">
        <v>267</v>
      </c>
      <c r="C10" s="145">
        <v>-77202030.24000001</v>
      </c>
      <c r="D10" s="138">
        <v>-77153082.929999992</v>
      </c>
      <c r="E10" s="138">
        <v>-77104135.590000004</v>
      </c>
      <c r="F10" s="1"/>
      <c r="G10" s="1"/>
      <c r="H10" s="1"/>
      <c r="I10" s="72"/>
      <c r="J10" s="70" t="s">
        <v>268</v>
      </c>
      <c r="K10" s="71">
        <v>86244366</v>
      </c>
      <c r="L10" s="71">
        <v>83606842</v>
      </c>
      <c r="M10" s="71">
        <v>82443964</v>
      </c>
    </row>
    <row r="11" spans="2:15" ht="14.4" x14ac:dyDescent="0.3">
      <c r="B11" s="73" t="s">
        <v>269</v>
      </c>
      <c r="C11" s="17">
        <f>SUM(C8:C10)</f>
        <v>592319456.42999995</v>
      </c>
      <c r="D11" s="17">
        <f>SUM(D8:D10)</f>
        <v>594229760.70000005</v>
      </c>
      <c r="E11" s="17">
        <f>SUM(E8:E10)</f>
        <v>599101241.87999988</v>
      </c>
      <c r="F11" s="1"/>
      <c r="G11" s="1"/>
      <c r="H11" s="1"/>
      <c r="I11" s="1"/>
      <c r="J11" s="5"/>
      <c r="K11" s="71"/>
      <c r="L11" s="71"/>
      <c r="M11" s="71"/>
    </row>
    <row r="12" spans="2:15" ht="14.4" x14ac:dyDescent="0.3">
      <c r="B12" s="73" t="s">
        <v>270</v>
      </c>
      <c r="C12" s="138">
        <v>27128231.100000001</v>
      </c>
      <c r="D12" s="138">
        <v>27691106.850000001</v>
      </c>
      <c r="E12" s="138">
        <v>28816769.73</v>
      </c>
      <c r="F12" s="1"/>
      <c r="G12" s="1"/>
      <c r="H12" s="1"/>
      <c r="I12" s="69" t="s">
        <v>271</v>
      </c>
      <c r="J12" s="70" t="s">
        <v>260</v>
      </c>
      <c r="K12" s="71">
        <v>122493266</v>
      </c>
      <c r="L12" s="71">
        <v>122152943</v>
      </c>
      <c r="M12" s="71">
        <v>121494445</v>
      </c>
    </row>
    <row r="13" spans="2:15" ht="15" thickBot="1" x14ac:dyDescent="0.35">
      <c r="B13" s="129" t="s">
        <v>272</v>
      </c>
      <c r="C13" s="130">
        <f>+C12+C11</f>
        <v>619447687.52999997</v>
      </c>
      <c r="D13" s="130">
        <f>+D12+D11</f>
        <v>621920867.55000007</v>
      </c>
      <c r="E13" s="130">
        <f>+E12+E11</f>
        <v>627918011.6099999</v>
      </c>
      <c r="F13" s="1"/>
      <c r="G13" s="1"/>
      <c r="H13" s="1"/>
      <c r="I13" s="72"/>
      <c r="J13" s="70" t="s">
        <v>262</v>
      </c>
      <c r="K13" s="71">
        <v>100941472</v>
      </c>
      <c r="L13" s="71">
        <v>100606713</v>
      </c>
      <c r="M13" s="71">
        <v>99917883</v>
      </c>
    </row>
    <row r="14" spans="2:15" ht="15" thickTop="1" x14ac:dyDescent="0.3">
      <c r="B14" s="73"/>
      <c r="C14" s="73"/>
      <c r="D14" s="73"/>
      <c r="E14" s="73"/>
      <c r="F14" s="1"/>
      <c r="G14" s="1"/>
      <c r="H14" s="1"/>
      <c r="I14" s="72"/>
      <c r="J14" s="70" t="s">
        <v>264</v>
      </c>
      <c r="K14" s="71">
        <v>16477944</v>
      </c>
      <c r="L14" s="71">
        <v>16158391</v>
      </c>
      <c r="M14" s="71">
        <v>16197416</v>
      </c>
    </row>
    <row r="15" spans="2:15" ht="14.4" x14ac:dyDescent="0.3">
      <c r="B15" s="1"/>
      <c r="C15" s="74"/>
      <c r="D15" s="74"/>
      <c r="E15" s="74"/>
      <c r="F15" s="1"/>
      <c r="G15" s="1"/>
      <c r="H15" s="1"/>
      <c r="I15" s="72"/>
      <c r="J15" s="70" t="s">
        <v>266</v>
      </c>
      <c r="K15" s="71">
        <v>2088497</v>
      </c>
      <c r="L15" s="71">
        <v>2040965</v>
      </c>
      <c r="M15" s="71">
        <v>1976015</v>
      </c>
    </row>
    <row r="16" spans="2:15" ht="14.4" x14ac:dyDescent="0.3">
      <c r="F16" s="1"/>
      <c r="G16" s="1"/>
      <c r="H16" s="1"/>
      <c r="I16" s="72"/>
      <c r="J16" s="70" t="s">
        <v>268</v>
      </c>
      <c r="K16" s="71">
        <v>1133819050</v>
      </c>
      <c r="L16" s="71">
        <v>1115015382</v>
      </c>
      <c r="M16" s="71">
        <v>1090057661</v>
      </c>
    </row>
    <row r="17" spans="2:23" ht="14.4" x14ac:dyDescent="0.3">
      <c r="B17" s="73" t="s">
        <v>273</v>
      </c>
      <c r="C17" s="73"/>
      <c r="D17" s="73"/>
      <c r="E17" s="73"/>
      <c r="F17" s="1"/>
      <c r="G17" s="1"/>
      <c r="H17" s="1"/>
      <c r="I17" s="1"/>
      <c r="J17" s="1"/>
      <c r="K17" s="10"/>
      <c r="L17" s="10"/>
      <c r="M17" s="10"/>
    </row>
    <row r="18" spans="2:23" ht="14.4" x14ac:dyDescent="0.3">
      <c r="B18" s="73"/>
      <c r="C18" s="73"/>
      <c r="D18" s="73"/>
      <c r="E18" s="73"/>
      <c r="F18" s="1"/>
      <c r="G18" s="1"/>
      <c r="H18" s="1"/>
      <c r="I18" s="1"/>
      <c r="J18" s="1"/>
      <c r="K18" s="1"/>
      <c r="L18" s="1"/>
      <c r="M18" s="1"/>
    </row>
    <row r="19" spans="2:23" ht="14.4" x14ac:dyDescent="0.3">
      <c r="B19" s="73" t="s">
        <v>259</v>
      </c>
      <c r="C19" s="142">
        <v>1140220208.9458334</v>
      </c>
      <c r="D19" s="17">
        <v>1146172053.7425003</v>
      </c>
      <c r="E19" s="17">
        <v>1151702168.2262499</v>
      </c>
      <c r="F19" s="1"/>
      <c r="G19" s="1"/>
      <c r="H19" s="1"/>
      <c r="I19" s="1" t="s">
        <v>274</v>
      </c>
      <c r="J19" s="1"/>
      <c r="K19" s="128" t="str">
        <f>C4</f>
        <v>July</v>
      </c>
      <c r="L19" s="128" t="str">
        <f>D4</f>
        <v>August</v>
      </c>
      <c r="M19" s="128" t="str">
        <f>E4</f>
        <v>September</v>
      </c>
      <c r="P19" s="131"/>
      <c r="Q19" s="131"/>
      <c r="R19" s="131"/>
      <c r="U19" s="131"/>
      <c r="V19" s="131"/>
      <c r="W19" s="131"/>
    </row>
    <row r="20" spans="2:23" ht="14.4" x14ac:dyDescent="0.3">
      <c r="B20" s="73" t="s">
        <v>261</v>
      </c>
      <c r="C20" s="143">
        <v>-485468870.25500005</v>
      </c>
      <c r="D20" s="138">
        <v>-487686640.37624997</v>
      </c>
      <c r="E20" s="138">
        <v>-489948226.11833334</v>
      </c>
      <c r="F20" s="1"/>
      <c r="G20" s="1"/>
      <c r="H20" s="1"/>
      <c r="I20" s="1"/>
      <c r="J20" s="70" t="s">
        <v>260</v>
      </c>
      <c r="K20" s="71">
        <v>204251</v>
      </c>
      <c r="L20" s="71">
        <v>204284</v>
      </c>
      <c r="M20" s="71">
        <v>204420</v>
      </c>
      <c r="U20" s="131"/>
      <c r="V20" s="131"/>
      <c r="W20" s="131"/>
    </row>
    <row r="21" spans="2:23" ht="14.4" x14ac:dyDescent="0.3">
      <c r="B21" s="73" t="s">
        <v>263</v>
      </c>
      <c r="C21" s="28">
        <f>+C20+C19</f>
        <v>654751338.69083333</v>
      </c>
      <c r="D21" s="28">
        <f>+D20+D19</f>
        <v>658485413.36625028</v>
      </c>
      <c r="E21" s="28">
        <f>+E20+E19</f>
        <v>661753942.10791659</v>
      </c>
      <c r="F21" s="1"/>
      <c r="G21" s="1"/>
      <c r="H21" s="1"/>
      <c r="I21" s="1"/>
      <c r="J21" s="70" t="s">
        <v>262</v>
      </c>
      <c r="K21" s="71">
        <v>27566</v>
      </c>
      <c r="L21" s="71">
        <v>27508</v>
      </c>
      <c r="M21" s="71">
        <v>27504</v>
      </c>
    </row>
    <row r="22" spans="2:23" ht="14.4" x14ac:dyDescent="0.3">
      <c r="B22" s="73" t="s">
        <v>265</v>
      </c>
      <c r="C22" s="144">
        <v>-35197.341666666667</v>
      </c>
      <c r="D22" s="17">
        <v>-31835.338333333337</v>
      </c>
      <c r="E22" s="17">
        <v>-29539.440416666675</v>
      </c>
      <c r="F22" s="1"/>
      <c r="G22" s="1"/>
      <c r="H22" s="1"/>
      <c r="I22" s="1"/>
      <c r="J22" s="70" t="s">
        <v>264</v>
      </c>
      <c r="K22" s="71">
        <v>522</v>
      </c>
      <c r="L22" s="71">
        <v>521</v>
      </c>
      <c r="M22" s="71">
        <v>520</v>
      </c>
    </row>
    <row r="23" spans="2:23" ht="14.4" x14ac:dyDescent="0.3">
      <c r="B23" s="73" t="s">
        <v>267</v>
      </c>
      <c r="C23" s="145">
        <v>-77259085.571666673</v>
      </c>
      <c r="D23" s="138">
        <v>-77263439.747083336</v>
      </c>
      <c r="E23" s="138">
        <v>-77270100.762916669</v>
      </c>
      <c r="F23" s="1"/>
      <c r="G23" s="1"/>
      <c r="H23" s="1"/>
      <c r="I23" s="1"/>
      <c r="J23" s="70" t="s">
        <v>266</v>
      </c>
      <c r="K23" s="71">
        <v>6</v>
      </c>
      <c r="L23" s="71">
        <v>6</v>
      </c>
      <c r="M23" s="71">
        <v>6</v>
      </c>
    </row>
    <row r="24" spans="2:23" ht="14.4" x14ac:dyDescent="0.3">
      <c r="B24" s="73" t="s">
        <v>269</v>
      </c>
      <c r="C24" s="28">
        <f>SUM(C21:C23)</f>
        <v>577457055.77749991</v>
      </c>
      <c r="D24" s="28">
        <f>SUM(D21:D23)</f>
        <v>581190138.2808336</v>
      </c>
      <c r="E24" s="28">
        <f>SUM(E21:E23)</f>
        <v>584454301.90458322</v>
      </c>
      <c r="F24" s="1"/>
      <c r="G24" s="1"/>
      <c r="H24" s="1"/>
      <c r="I24" s="1"/>
      <c r="J24" s="70" t="s">
        <v>268</v>
      </c>
      <c r="K24" s="71">
        <v>201</v>
      </c>
      <c r="L24" s="71">
        <v>204</v>
      </c>
      <c r="M24" s="71">
        <v>205</v>
      </c>
    </row>
    <row r="25" spans="2:23" ht="14.4" x14ac:dyDescent="0.3">
      <c r="B25" s="73" t="s">
        <v>270</v>
      </c>
      <c r="C25" s="138">
        <v>26435609.84</v>
      </c>
      <c r="D25" s="138">
        <v>27101028.510000002</v>
      </c>
      <c r="E25" s="138">
        <v>28136787.620000001</v>
      </c>
      <c r="F25" s="1"/>
      <c r="G25" s="1"/>
      <c r="H25" s="1"/>
      <c r="I25" s="1"/>
      <c r="J25" s="1"/>
      <c r="K25" s="75" t="s">
        <v>275</v>
      </c>
      <c r="L25" s="75" t="s">
        <v>275</v>
      </c>
      <c r="M25" s="75" t="s">
        <v>275</v>
      </c>
    </row>
    <row r="26" spans="2:23" ht="15" thickBot="1" x14ac:dyDescent="0.35">
      <c r="B26" s="129" t="s">
        <v>276</v>
      </c>
      <c r="C26" s="130">
        <f>+C25+C24</f>
        <v>603892665.61749995</v>
      </c>
      <c r="D26" s="132">
        <f>+D25+D24</f>
        <v>608291166.79083359</v>
      </c>
      <c r="E26" s="132">
        <f>+E25+E24</f>
        <v>612591089.52458322</v>
      </c>
      <c r="F26" s="1"/>
      <c r="G26" s="1"/>
      <c r="H26" s="1"/>
      <c r="I26" s="1"/>
      <c r="J26" s="70" t="s">
        <v>277</v>
      </c>
      <c r="K26" s="10">
        <f>SUM(K20:K24)</f>
        <v>232546</v>
      </c>
      <c r="L26" s="10">
        <f t="shared" ref="L26:M26" si="0">SUM(L20:L24)</f>
        <v>232523</v>
      </c>
      <c r="M26" s="10">
        <f t="shared" si="0"/>
        <v>232655</v>
      </c>
    </row>
    <row r="27" spans="2:23" ht="15" thickTop="1" x14ac:dyDescent="0.3">
      <c r="B27" s="67"/>
      <c r="C27" s="92"/>
      <c r="D27" s="93"/>
      <c r="E27" s="93"/>
      <c r="F27" s="1"/>
      <c r="G27" s="1"/>
      <c r="H27" s="1"/>
      <c r="I27" s="64"/>
      <c r="J27" s="67"/>
      <c r="K27" s="66"/>
      <c r="L27" s="66"/>
      <c r="M27" s="68"/>
    </row>
    <row r="28" spans="2:23" ht="13.8" x14ac:dyDescent="0.3">
      <c r="K28" s="66"/>
      <c r="L28" s="66"/>
      <c r="M28" s="66"/>
    </row>
    <row r="29" spans="2:23" ht="13.8" x14ac:dyDescent="0.3">
      <c r="I29" s="94"/>
      <c r="K29" s="66"/>
      <c r="L29" s="66"/>
      <c r="M29" s="66"/>
    </row>
    <row r="30" spans="2:23" ht="13.8" x14ac:dyDescent="0.3">
      <c r="I30" s="58"/>
      <c r="K30" s="66"/>
      <c r="L30" s="66"/>
      <c r="M30" s="66"/>
    </row>
    <row r="31" spans="2:23" x14ac:dyDescent="0.25">
      <c r="K31" s="95"/>
      <c r="L31" s="95"/>
      <c r="M31" s="95"/>
    </row>
    <row r="32" spans="2:23" x14ac:dyDescent="0.25">
      <c r="I32" s="94"/>
    </row>
    <row r="33" spans="9:9" x14ac:dyDescent="0.25">
      <c r="I33" s="58"/>
    </row>
    <row r="35" spans="9:9" x14ac:dyDescent="0.25">
      <c r="I35" s="94"/>
    </row>
    <row r="36" spans="9:9" x14ac:dyDescent="0.25">
      <c r="I36" s="58"/>
    </row>
  </sheetData>
  <mergeCells count="2">
    <mergeCell ref="I1:M1"/>
    <mergeCell ref="B1:E1"/>
  </mergeCells>
  <phoneticPr fontId="35" type="noConversion"/>
  <pageMargins left="0.7" right="0.7" top="0.75" bottom="0.75" header="0.3" footer="0.3"/>
  <pageSetup scale="8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ACF0F000BA4914696973129855B9F5F" ma:contentTypeVersion="16" ma:contentTypeDescription="" ma:contentTypeScope="" ma:versionID="46a485bc9f2cd1608c2a18b838542cf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2024-11-15T08:00:00+00:00</OpenedDate>
    <SignificantOrder xmlns="dc463f71-b30c-4ab2-9473-d307f9d35888">false</SignificantOrder>
    <Date1 xmlns="dc463f71-b30c-4ab2-9473-d307f9d35888">2024-11-15T08:00:00+00:00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240871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E8FA8582-1547-4A04-AE16-2E330F2AF3F1}"/>
</file>

<file path=customXml/itemProps2.xml><?xml version="1.0" encoding="utf-8"?>
<ds:datastoreItem xmlns:ds="http://schemas.openxmlformats.org/officeDocument/2006/customXml" ds:itemID="{C66D0B3D-21C7-4F3C-8E04-DF07BBD915FB}">
  <ds:schemaRefs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9f5829b0-3c83-407a-9888-15708671f8c2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6a7949fb-eacc-49ff-8531-d4b1ca318f69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02B2E10-7EDF-4F86-B7A2-5DB667D62A9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BA77EB4-EFF4-42CD-9578-7CFB91761B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Report Controls</vt:lpstr>
      <vt:lpstr>Qtrly Stats</vt:lpstr>
      <vt:lpstr>WA - Month 1</vt:lpstr>
      <vt:lpstr>WA - Month 2</vt:lpstr>
      <vt:lpstr>WA Month 3</vt:lpstr>
      <vt:lpstr>Copy Allocation Report Here</vt:lpstr>
      <vt:lpstr>Copy Other Data Here</vt:lpstr>
      <vt:lpstr>'Copy Allocation Report Here'!Print_Area</vt:lpstr>
      <vt:lpstr>'WA - Month 1'!Print_Area</vt:lpstr>
      <vt:lpstr>'WA - Month 2'!Print_Area</vt:lpstr>
      <vt:lpstr>'WA Month 3'!Print_Area</vt:lpstr>
      <vt:lpstr>'Copy Allocation Report Here'!Print_Titles</vt:lpstr>
      <vt:lpstr>'Report Controls'!Print_Titles</vt:lpstr>
      <vt:lpstr>StatementDate</vt:lpstr>
    </vt:vector>
  </TitlesOfParts>
  <Manager/>
  <Company>Cascade Natural Gas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cp:keywords/>
  <dc:description/>
  <cp:lastModifiedBy>Darrington, Jacob</cp:lastModifiedBy>
  <cp:revision/>
  <cp:lastPrinted>2024-10-29T20:12:17Z</cp:lastPrinted>
  <dcterms:created xsi:type="dcterms:W3CDTF">2004-02-03T00:32:55Z</dcterms:created>
  <dcterms:modified xsi:type="dcterms:W3CDTF">2024-10-30T22:10:51Z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0x0101006E56B4D1795A2E4DB2F0B01679ED314A008ACF0F000BA4914696973129855B9F5F</vt:lpwstr>
  </property>
  <property fmtid="{D5CDD505-2E9C-101B-9397-08002B2CF9AE}" pid="3" name="MediaServiceImageTags">
    <vt:lpwstr/>
  </property>
  <property fmtid="{D5CDD505-2E9C-101B-9397-08002B2CF9AE}" pid="4" name="MSIP_Label_1da8032d-c4fe-48b8-9054-92634c9ea061_Enabled">
    <vt:lpwstr>true</vt:lpwstr>
  </property>
  <property fmtid="{D5CDD505-2E9C-101B-9397-08002B2CF9AE}" pid="5" name="MSIP_Label_1da8032d-c4fe-48b8-9054-92634c9ea061_SetDate">
    <vt:lpwstr>2024-07-24T19:45:55Z</vt:lpwstr>
  </property>
  <property fmtid="{D5CDD505-2E9C-101B-9397-08002B2CF9AE}" pid="6" name="MSIP_Label_1da8032d-c4fe-48b8-9054-92634c9ea061_Method">
    <vt:lpwstr>Standard</vt:lpwstr>
  </property>
  <property fmtid="{D5CDD505-2E9C-101B-9397-08002B2CF9AE}" pid="7" name="MSIP_Label_1da8032d-c4fe-48b8-9054-92634c9ea061_Name">
    <vt:lpwstr>Label 2 - Docs</vt:lpwstr>
  </property>
  <property fmtid="{D5CDD505-2E9C-101B-9397-08002B2CF9AE}" pid="8" name="MSIP_Label_1da8032d-c4fe-48b8-9054-92634c9ea061_SiteId">
    <vt:lpwstr>ce6a0196-6152-4c6a-9d1d-e946c3735743</vt:lpwstr>
  </property>
  <property fmtid="{D5CDD505-2E9C-101B-9397-08002B2CF9AE}" pid="9" name="MSIP_Label_1da8032d-c4fe-48b8-9054-92634c9ea061_ActionId">
    <vt:lpwstr>6002e4b8-ce4c-4952-a270-5c3f5a4f0e4c</vt:lpwstr>
  </property>
  <property fmtid="{D5CDD505-2E9C-101B-9397-08002B2CF9AE}" pid="10" name="MSIP_Label_1da8032d-c4fe-48b8-9054-92634c9ea061_ContentBits">
    <vt:lpwstr>0</vt:lpwstr>
  </property>
  <property fmtid="{D5CDD505-2E9C-101B-9397-08002B2CF9AE}" pid="11" name="_docset_NoMedatataSyncRequired">
    <vt:lpwstr>False</vt:lpwstr>
  </property>
</Properties>
</file>