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download'!$A$1:$K$324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C12" i="13" l="1"/>
  <c r="D12" i="13"/>
  <c r="G148" i="17"/>
  <c r="A3" i="17"/>
  <c r="D58" i="13"/>
  <c r="C58" i="13"/>
  <c r="C59" i="13"/>
  <c r="G147" i="17"/>
  <c r="H146" i="17"/>
  <c r="H145" i="17"/>
  <c r="H144" i="17"/>
  <c r="I144" i="17"/>
  <c r="G144" i="17"/>
  <c r="G141" i="17"/>
  <c r="G139" i="17"/>
  <c r="H135" i="17"/>
  <c r="G136" i="17"/>
  <c r="G137" i="17"/>
  <c r="H133" i="17"/>
  <c r="G133" i="17"/>
  <c r="H132" i="17"/>
  <c r="G132" i="17"/>
  <c r="G129" i="17"/>
  <c r="H127" i="17"/>
  <c r="G126" i="17"/>
  <c r="H125" i="17"/>
  <c r="H124" i="17"/>
  <c r="G121" i="17"/>
  <c r="I121" i="17"/>
  <c r="H118" i="17"/>
  <c r="G110" i="17"/>
  <c r="H110" i="17"/>
  <c r="I110" i="17"/>
  <c r="H108" i="17"/>
  <c r="G106" i="17"/>
  <c r="H105" i="17"/>
  <c r="G105" i="17"/>
  <c r="H104" i="17"/>
  <c r="H102" i="17"/>
  <c r="G100" i="17"/>
  <c r="H97" i="17"/>
  <c r="G97" i="17"/>
  <c r="H96" i="17"/>
  <c r="G95" i="17"/>
  <c r="H95" i="17"/>
  <c r="G93" i="17"/>
  <c r="G92" i="17"/>
  <c r="H92" i="17"/>
  <c r="H89" i="17"/>
  <c r="H88" i="17"/>
  <c r="H87" i="17"/>
  <c r="H86" i="17"/>
  <c r="I86" i="17"/>
  <c r="G85" i="17"/>
  <c r="H81" i="17"/>
  <c r="G81" i="17"/>
  <c r="H80" i="17"/>
  <c r="H76" i="17"/>
  <c r="G75" i="17"/>
  <c r="G72" i="17"/>
  <c r="H72" i="17"/>
  <c r="I72" i="17"/>
  <c r="H71" i="17"/>
  <c r="H134" i="17"/>
  <c r="G134" i="17"/>
  <c r="H111" i="17"/>
  <c r="H121" i="17"/>
  <c r="H120" i="17"/>
  <c r="H128" i="17"/>
  <c r="H94" i="17"/>
  <c r="G115" i="17"/>
  <c r="H115" i="17"/>
  <c r="H123" i="17"/>
  <c r="G127" i="17"/>
  <c r="G131" i="17"/>
  <c r="H101" i="17"/>
  <c r="H119" i="17"/>
  <c r="H330" i="17"/>
  <c r="C335" i="17"/>
  <c r="H327" i="17"/>
  <c r="H323" i="17"/>
  <c r="G317" i="17"/>
  <c r="H315" i="17"/>
  <c r="G311" i="17"/>
  <c r="I311" i="17"/>
  <c r="G309" i="17"/>
  <c r="G307" i="17"/>
  <c r="H305" i="17"/>
  <c r="G304" i="17"/>
  <c r="B298" i="17"/>
  <c r="B42" i="11"/>
  <c r="B46" i="11"/>
  <c r="G288" i="17"/>
  <c r="D62" i="13"/>
  <c r="D64" i="13"/>
  <c r="B290" i="17"/>
  <c r="B36" i="11"/>
  <c r="D54" i="13"/>
  <c r="D55" i="13"/>
  <c r="C54" i="13"/>
  <c r="D280" i="17"/>
  <c r="D34" i="11"/>
  <c r="C280" i="17"/>
  <c r="C34" i="11"/>
  <c r="H274" i="17"/>
  <c r="G274" i="17"/>
  <c r="D50" i="13"/>
  <c r="G271" i="17"/>
  <c r="F275" i="17"/>
  <c r="G269" i="17"/>
  <c r="F267" i="17"/>
  <c r="D267" i="17"/>
  <c r="D32" i="11"/>
  <c r="F32" i="11"/>
  <c r="C267" i="17"/>
  <c r="C32" i="11"/>
  <c r="B267" i="17"/>
  <c r="B32" i="11"/>
  <c r="D46" i="13"/>
  <c r="C46" i="13"/>
  <c r="G263" i="17"/>
  <c r="C45" i="13"/>
  <c r="C44" i="13"/>
  <c r="D44" i="13"/>
  <c r="C40" i="13"/>
  <c r="D37" i="13"/>
  <c r="C37" i="13"/>
  <c r="D36" i="13"/>
  <c r="C35" i="13"/>
  <c r="H248" i="17"/>
  <c r="C34" i="13"/>
  <c r="C33" i="13"/>
  <c r="H247" i="17"/>
  <c r="D31" i="13"/>
  <c r="D30" i="13"/>
  <c r="C30" i="13"/>
  <c r="H30" i="13"/>
  <c r="H244" i="17"/>
  <c r="D29" i="13"/>
  <c r="C28" i="13"/>
  <c r="C26" i="13"/>
  <c r="F237" i="17"/>
  <c r="D237" i="17"/>
  <c r="D28" i="11"/>
  <c r="C237" i="17"/>
  <c r="B237" i="17"/>
  <c r="B28" i="11"/>
  <c r="D21" i="13"/>
  <c r="C21" i="13"/>
  <c r="D20" i="13"/>
  <c r="C20" i="13"/>
  <c r="H231" i="17"/>
  <c r="C19" i="13"/>
  <c r="D18" i="13"/>
  <c r="C18" i="13"/>
  <c r="D234" i="17"/>
  <c r="D27" i="11"/>
  <c r="D17" i="13"/>
  <c r="H227" i="17"/>
  <c r="D16" i="13"/>
  <c r="C16" i="13"/>
  <c r="H16" i="13"/>
  <c r="C13" i="13"/>
  <c r="F225" i="17"/>
  <c r="C11" i="13"/>
  <c r="D10" i="13"/>
  <c r="E225" i="17"/>
  <c r="D9" i="13"/>
  <c r="G216" i="17"/>
  <c r="G215" i="17"/>
  <c r="G214" i="17"/>
  <c r="I214" i="17"/>
  <c r="H213" i="17"/>
  <c r="H210" i="17"/>
  <c r="G210" i="17"/>
  <c r="I210" i="17"/>
  <c r="G205" i="17"/>
  <c r="I205" i="17"/>
  <c r="H205" i="17"/>
  <c r="H204" i="17"/>
  <c r="I204" i="17"/>
  <c r="G204" i="17"/>
  <c r="H198" i="17"/>
  <c r="G197" i="17"/>
  <c r="G196" i="17"/>
  <c r="H193" i="17"/>
  <c r="G193" i="17"/>
  <c r="H191" i="17"/>
  <c r="G189" i="17"/>
  <c r="G183" i="17"/>
  <c r="H189" i="17"/>
  <c r="H188" i="17"/>
  <c r="H187" i="17"/>
  <c r="H186" i="17"/>
  <c r="G185" i="17"/>
  <c r="H183" i="17"/>
  <c r="G176" i="17"/>
  <c r="H175" i="17"/>
  <c r="H173" i="17"/>
  <c r="G172" i="17"/>
  <c r="I172" i="17"/>
  <c r="H172" i="17"/>
  <c r="G171" i="17"/>
  <c r="H170" i="17"/>
  <c r="H169" i="17"/>
  <c r="G166" i="17"/>
  <c r="H164" i="17"/>
  <c r="G163" i="17"/>
  <c r="G161" i="17"/>
  <c r="I161" i="17"/>
  <c r="G159" i="17"/>
  <c r="H159" i="17"/>
  <c r="H154" i="17"/>
  <c r="F62" i="17"/>
  <c r="D62" i="17"/>
  <c r="D20" i="11"/>
  <c r="C62" i="17"/>
  <c r="C20" i="11"/>
  <c r="E59" i="17"/>
  <c r="D59" i="17"/>
  <c r="D19" i="11"/>
  <c r="H54" i="17"/>
  <c r="G54" i="17"/>
  <c r="E56" i="17"/>
  <c r="H50" i="17"/>
  <c r="E47" i="17"/>
  <c r="H45" i="17"/>
  <c r="I45" i="17"/>
  <c r="H39" i="17"/>
  <c r="G38" i="17"/>
  <c r="G33" i="17"/>
  <c r="G34" i="17"/>
  <c r="I34" i="17"/>
  <c r="H37" i="17"/>
  <c r="H36" i="17"/>
  <c r="H35" i="17"/>
  <c r="G35" i="17"/>
  <c r="H33" i="17"/>
  <c r="H31" i="17"/>
  <c r="G31" i="17"/>
  <c r="H28" i="17"/>
  <c r="F40" i="17"/>
  <c r="D25" i="17"/>
  <c r="D10" i="11"/>
  <c r="H23" i="17"/>
  <c r="F21" i="17"/>
  <c r="E21" i="17"/>
  <c r="D21" i="17"/>
  <c r="D9" i="11"/>
  <c r="C21" i="17"/>
  <c r="C9" i="11"/>
  <c r="H12" i="17"/>
  <c r="D49" i="13"/>
  <c r="D51" i="13"/>
  <c r="C49" i="13"/>
  <c r="H17" i="17"/>
  <c r="G17" i="17"/>
  <c r="H16" i="17"/>
  <c r="G302" i="17"/>
  <c r="D285" i="17"/>
  <c r="D35" i="11"/>
  <c r="D25" i="13"/>
  <c r="E252" i="17"/>
  <c r="G308" i="17"/>
  <c r="H270" i="17"/>
  <c r="D275" i="17"/>
  <c r="D33" i="11"/>
  <c r="G49" i="17"/>
  <c r="H208" i="17"/>
  <c r="H284" i="17"/>
  <c r="H251" i="17"/>
  <c r="G10" i="13"/>
  <c r="C29" i="13"/>
  <c r="H29" i="13"/>
  <c r="C32" i="13"/>
  <c r="H63" i="13"/>
  <c r="C41" i="13"/>
  <c r="C27" i="13"/>
  <c r="C36" i="13"/>
  <c r="A3" i="11"/>
  <c r="B5" i="13"/>
  <c r="B3" i="13"/>
  <c r="E12" i="11"/>
  <c r="E21" i="11"/>
  <c r="E37" i="11"/>
  <c r="E39" i="11"/>
  <c r="G31" i="13"/>
  <c r="G29" i="13"/>
  <c r="H287" i="17"/>
  <c r="F280" i="17"/>
  <c r="G236" i="17"/>
  <c r="H332" i="17"/>
  <c r="D339" i="17"/>
  <c r="E237" i="17"/>
  <c r="H196" i="17"/>
  <c r="G217" i="17"/>
  <c r="H217" i="17"/>
  <c r="C264" i="17"/>
  <c r="C31" i="11"/>
  <c r="G187" i="17"/>
  <c r="I187" i="17"/>
  <c r="G248" i="17"/>
  <c r="H160" i="17"/>
  <c r="G313" i="17"/>
  <c r="H313" i="17"/>
  <c r="G223" i="17"/>
  <c r="D26" i="13"/>
  <c r="G165" i="17"/>
  <c r="G167" i="17"/>
  <c r="G192" i="17"/>
  <c r="G330" i="17"/>
  <c r="I330" i="17"/>
  <c r="H326" i="17"/>
  <c r="G184" i="17"/>
  <c r="C339" i="17"/>
  <c r="E298" i="17"/>
  <c r="F31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10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H72" i="13"/>
  <c r="F29" i="13"/>
  <c r="H73" i="13"/>
  <c r="F34" i="13"/>
  <c r="F36" i="13"/>
  <c r="F63" i="13"/>
  <c r="F32" i="13"/>
  <c r="F44" i="13"/>
  <c r="F40" i="13"/>
  <c r="F54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D41" i="13"/>
  <c r="H20" i="17"/>
  <c r="H21" i="17"/>
  <c r="C10" i="10"/>
  <c r="E280" i="17"/>
  <c r="G231" i="17"/>
  <c r="H240" i="17"/>
  <c r="G244" i="17"/>
  <c r="H269" i="17"/>
  <c r="E285" i="17"/>
  <c r="G301" i="17"/>
  <c r="I301" i="17"/>
  <c r="G312" i="17"/>
  <c r="I312" i="17"/>
  <c r="H312" i="17"/>
  <c r="G320" i="17"/>
  <c r="H320" i="17"/>
  <c r="H266" i="17"/>
  <c r="H267" i="17"/>
  <c r="C33" i="10"/>
  <c r="G262" i="17"/>
  <c r="G258" i="17"/>
  <c r="G257" i="17"/>
  <c r="G273" i="17"/>
  <c r="D290" i="17"/>
  <c r="D36" i="11"/>
  <c r="G153" i="17"/>
  <c r="G188" i="17"/>
  <c r="I188" i="17"/>
  <c r="H199" i="17"/>
  <c r="H221" i="17"/>
  <c r="H232" i="17"/>
  <c r="H223" i="17"/>
  <c r="G224" i="17"/>
  <c r="G296" i="17"/>
  <c r="H301" i="17"/>
  <c r="H311" i="17"/>
  <c r="G326" i="17"/>
  <c r="H329" i="17"/>
  <c r="G334" i="17"/>
  <c r="G207" i="17"/>
  <c r="H195" i="17"/>
  <c r="H203" i="17"/>
  <c r="G157" i="17"/>
  <c r="G30" i="17"/>
  <c r="H215" i="17"/>
  <c r="H220" i="17"/>
  <c r="H263" i="17"/>
  <c r="H279" i="17"/>
  <c r="H280" i="17"/>
  <c r="C35" i="10"/>
  <c r="G209" i="17"/>
  <c r="H34" i="17"/>
  <c r="G247" i="17"/>
  <c r="G318" i="17"/>
  <c r="H321" i="17"/>
  <c r="G327" i="17"/>
  <c r="H331" i="17"/>
  <c r="E339" i="17"/>
  <c r="H14" i="17"/>
  <c r="H273" i="17"/>
  <c r="D298" i="17"/>
  <c r="D42" i="11"/>
  <c r="D46" i="11"/>
  <c r="G314" i="17"/>
  <c r="H317" i="17"/>
  <c r="I317" i="17"/>
  <c r="G332" i="17"/>
  <c r="I332" i="17"/>
  <c r="G333" i="17"/>
  <c r="H337" i="17"/>
  <c r="H338" i="17"/>
  <c r="B335" i="17"/>
  <c r="F339" i="17"/>
  <c r="B62" i="17"/>
  <c r="B20" i="11"/>
  <c r="E259" i="17"/>
  <c r="E264" i="17"/>
  <c r="D33" i="13"/>
  <c r="H33" i="13"/>
  <c r="H328" i="17"/>
  <c r="G289" i="17"/>
  <c r="C28" i="11"/>
  <c r="H236" i="17"/>
  <c r="H237" i="17"/>
  <c r="C29" i="10"/>
  <c r="G249" i="17"/>
  <c r="G297" i="17"/>
  <c r="H304" i="17"/>
  <c r="I304" i="17"/>
  <c r="G310" i="17"/>
  <c r="G174" i="17"/>
  <c r="H32" i="17"/>
  <c r="H38" i="17"/>
  <c r="G55" i="17"/>
  <c r="D40" i="13"/>
  <c r="G300" i="17"/>
  <c r="G306" i="17"/>
  <c r="H309" i="17"/>
  <c r="H310" i="17"/>
  <c r="G323" i="17"/>
  <c r="C25" i="17"/>
  <c r="C10" i="11"/>
  <c r="H161" i="17"/>
  <c r="G175" i="17"/>
  <c r="H178" i="17"/>
  <c r="G186" i="17"/>
  <c r="I186" i="17"/>
  <c r="G194" i="17"/>
  <c r="H207" i="17"/>
  <c r="H214" i="17"/>
  <c r="H29" i="17"/>
  <c r="H303" i="17"/>
  <c r="E335" i="17"/>
  <c r="G328" i="17"/>
  <c r="G14" i="17"/>
  <c r="B47" i="17"/>
  <c r="G45" i="17"/>
  <c r="G305" i="17"/>
  <c r="I305" i="17"/>
  <c r="H271" i="17"/>
  <c r="H300" i="17"/>
  <c r="B225" i="17"/>
  <c r="B26" i="11"/>
  <c r="G158" i="17"/>
  <c r="D56" i="17"/>
  <c r="D13" i="13"/>
  <c r="H143" i="17"/>
  <c r="G232" i="17"/>
  <c r="H307" i="17"/>
  <c r="H316" i="17"/>
  <c r="H333" i="17"/>
  <c r="H334" i="17"/>
  <c r="I127" i="17"/>
  <c r="G149" i="17"/>
  <c r="I92" i="17"/>
  <c r="G239" i="17"/>
  <c r="D18" i="17"/>
  <c r="G84" i="17"/>
  <c r="G88" i="17"/>
  <c r="G104" i="17"/>
  <c r="I104" i="17"/>
  <c r="G108" i="17"/>
  <c r="I133" i="17"/>
  <c r="H137" i="17"/>
  <c r="G155" i="17"/>
  <c r="F259" i="17"/>
  <c r="F298" i="17"/>
  <c r="G73" i="17"/>
  <c r="H75" i="17"/>
  <c r="H84" i="17"/>
  <c r="G109" i="17"/>
  <c r="H122" i="17"/>
  <c r="H130" i="17"/>
  <c r="H216" i="17"/>
  <c r="D259" i="17"/>
  <c r="D30" i="11"/>
  <c r="H93" i="17"/>
  <c r="I115" i="17"/>
  <c r="H74" i="17"/>
  <c r="G98" i="17"/>
  <c r="G103" i="17"/>
  <c r="G140" i="17"/>
  <c r="D34" i="13"/>
  <c r="H171" i="17"/>
  <c r="I171" i="17"/>
  <c r="G213" i="17"/>
  <c r="I213" i="17"/>
  <c r="G321" i="17"/>
  <c r="H83" i="17"/>
  <c r="G86" i="17"/>
  <c r="G96" i="17"/>
  <c r="I96" i="17"/>
  <c r="G114" i="17"/>
  <c r="H140" i="17"/>
  <c r="I140" i="17"/>
  <c r="G170" i="17"/>
  <c r="H179" i="17"/>
  <c r="G319" i="17"/>
  <c r="H79" i="17"/>
  <c r="G101" i="17"/>
  <c r="I101" i="17"/>
  <c r="G107" i="17"/>
  <c r="G112" i="17"/>
  <c r="H126" i="17"/>
  <c r="G142" i="17"/>
  <c r="H21" i="13"/>
  <c r="H18" i="13"/>
  <c r="H36" i="13"/>
  <c r="H37" i="13"/>
  <c r="C47" i="13"/>
  <c r="B17" i="11"/>
  <c r="F59" i="17"/>
  <c r="H44" i="13"/>
  <c r="G61" i="17"/>
  <c r="G62" i="17"/>
  <c r="B21" i="10"/>
  <c r="E62" i="17"/>
  <c r="H228" i="17"/>
  <c r="G13" i="17"/>
  <c r="H49" i="17"/>
  <c r="H40" i="13"/>
  <c r="G222" i="17"/>
  <c r="I193" i="17"/>
  <c r="C9" i="13"/>
  <c r="H9" i="13"/>
  <c r="G220" i="17"/>
  <c r="C17" i="13"/>
  <c r="G303" i="17"/>
  <c r="G71" i="17"/>
  <c r="I71" i="17"/>
  <c r="G79" i="17"/>
  <c r="H30" i="17"/>
  <c r="I30" i="17"/>
  <c r="G32" i="17"/>
  <c r="H55" i="17"/>
  <c r="I97" i="17"/>
  <c r="G251" i="17"/>
  <c r="I251" i="17"/>
  <c r="I75" i="17"/>
  <c r="H74" i="13"/>
  <c r="F58" i="13"/>
  <c r="F47" i="17"/>
  <c r="C285" i="17"/>
  <c r="C35" i="11"/>
  <c r="I14" i="17"/>
  <c r="H335" i="17"/>
  <c r="G242" i="17"/>
  <c r="D11" i="13"/>
  <c r="H222" i="17"/>
  <c r="G51" i="17"/>
  <c r="I159" i="17"/>
  <c r="I194" i="17"/>
  <c r="G182" i="17"/>
  <c r="D28" i="13"/>
  <c r="H242" i="17"/>
  <c r="I247" i="17"/>
  <c r="I157" i="17"/>
  <c r="I49" i="17"/>
  <c r="B275" i="17"/>
  <c r="G212" i="17"/>
  <c r="H70" i="17"/>
  <c r="H61" i="17"/>
  <c r="H62" i="17"/>
  <c r="C21" i="10"/>
  <c r="D21" i="10"/>
  <c r="C25" i="13"/>
  <c r="D35" i="13"/>
  <c r="H249" i="17"/>
  <c r="C55" i="13"/>
  <c r="H54" i="13"/>
  <c r="F285" i="17"/>
  <c r="H283" i="17"/>
  <c r="C180" i="17"/>
  <c r="C24" i="11"/>
  <c r="I170" i="17"/>
  <c r="H41" i="13"/>
  <c r="H42" i="13"/>
  <c r="E267" i="17"/>
  <c r="G266" i="17"/>
  <c r="G267" i="17"/>
  <c r="B33" i="10"/>
  <c r="G272" i="17"/>
  <c r="C50" i="13"/>
  <c r="I105" i="17"/>
  <c r="C31" i="13"/>
  <c r="G245" i="17"/>
  <c r="I245" i="17"/>
  <c r="B59" i="17"/>
  <c r="B19" i="11"/>
  <c r="G58" i="17"/>
  <c r="G59" i="17"/>
  <c r="B20" i="10"/>
  <c r="H99" i="17"/>
  <c r="H139" i="17"/>
  <c r="I139" i="17"/>
  <c r="G145" i="17"/>
  <c r="I145" i="17"/>
  <c r="G143" i="17"/>
  <c r="I143" i="17"/>
  <c r="G284" i="17"/>
  <c r="I284" i="17"/>
  <c r="G12" i="17"/>
  <c r="I12" i="17"/>
  <c r="H53" i="17"/>
  <c r="H200" i="17"/>
  <c r="H202" i="17"/>
  <c r="H206" i="17"/>
  <c r="H224" i="17"/>
  <c r="H225" i="17"/>
  <c r="C27" i="10"/>
  <c r="H20" i="13"/>
  <c r="D252" i="17"/>
  <c r="D29" i="11"/>
  <c r="G243" i="17"/>
  <c r="G246" i="17"/>
  <c r="B264" i="17"/>
  <c r="B31" i="11"/>
  <c r="C275" i="17"/>
  <c r="C33" i="11"/>
  <c r="G331" i="17"/>
  <c r="I331" i="17"/>
  <c r="G76" i="17"/>
  <c r="I76" i="17"/>
  <c r="G80" i="17"/>
  <c r="I80" i="17"/>
  <c r="H107" i="17"/>
  <c r="G113" i="17"/>
  <c r="G123" i="17"/>
  <c r="I123" i="17"/>
  <c r="G124" i="17"/>
  <c r="I124" i="17"/>
  <c r="F28" i="11"/>
  <c r="F20" i="11"/>
  <c r="I217" i="17"/>
  <c r="I32" i="17"/>
  <c r="I303" i="17"/>
  <c r="I137" i="17"/>
  <c r="D42" i="13"/>
  <c r="I244" i="17"/>
  <c r="H185" i="17"/>
  <c r="I185" i="17"/>
  <c r="I196" i="17"/>
  <c r="G211" i="17"/>
  <c r="G240" i="17"/>
  <c r="I240" i="17"/>
  <c r="H46" i="13"/>
  <c r="G82" i="17"/>
  <c r="H141" i="17"/>
  <c r="I141" i="17"/>
  <c r="H142" i="17"/>
  <c r="I142" i="17"/>
  <c r="H52" i="17"/>
  <c r="C234" i="17"/>
  <c r="C27" i="11"/>
  <c r="G250" i="17"/>
  <c r="B259" i="17"/>
  <c r="B30" i="11"/>
  <c r="G152" i="17"/>
  <c r="D47" i="17"/>
  <c r="D17" i="11"/>
  <c r="H174" i="17"/>
  <c r="I174" i="17"/>
  <c r="H176" i="17"/>
  <c r="H194" i="17"/>
  <c r="H257" i="17"/>
  <c r="H258" i="17"/>
  <c r="H259" i="17"/>
  <c r="C31" i="10"/>
  <c r="G83" i="17"/>
  <c r="I83" i="17"/>
  <c r="H106" i="17"/>
  <c r="H147" i="17"/>
  <c r="I147" i="17"/>
  <c r="H148" i="17"/>
  <c r="I148" i="17"/>
  <c r="I248" i="17"/>
  <c r="I222" i="17"/>
  <c r="I328" i="17"/>
  <c r="I326" i="17"/>
  <c r="I108" i="17"/>
  <c r="D14" i="13"/>
  <c r="I55" i="17"/>
  <c r="G24" i="17"/>
  <c r="G29" i="17"/>
  <c r="I29" i="17"/>
  <c r="G28" i="17"/>
  <c r="I28" i="17"/>
  <c r="C47" i="17"/>
  <c r="C17" i="11"/>
  <c r="F17" i="11"/>
  <c r="G52" i="17"/>
  <c r="G154" i="17"/>
  <c r="I154" i="17"/>
  <c r="G162" i="17"/>
  <c r="G164" i="17"/>
  <c r="I164" i="17"/>
  <c r="H165" i="17"/>
  <c r="I165" i="17"/>
  <c r="G179" i="17"/>
  <c r="I179" i="17"/>
  <c r="H184" i="17"/>
  <c r="I184" i="17"/>
  <c r="G201" i="17"/>
  <c r="G230" i="17"/>
  <c r="I230" i="17"/>
  <c r="G241" i="17"/>
  <c r="H245" i="17"/>
  <c r="G70" i="17"/>
  <c r="I70" i="17"/>
  <c r="H98" i="17"/>
  <c r="I98" i="17"/>
  <c r="H103" i="17"/>
  <c r="I103" i="17"/>
  <c r="G117" i="17"/>
  <c r="G120" i="17"/>
  <c r="G128" i="17"/>
  <c r="I128" i="17"/>
  <c r="H24" i="17"/>
  <c r="I31" i="17"/>
  <c r="G46" i="17"/>
  <c r="G47" i="17"/>
  <c r="B18" i="10"/>
  <c r="H157" i="17"/>
  <c r="H167" i="17"/>
  <c r="I167" i="17"/>
  <c r="H261" i="17"/>
  <c r="G322" i="17"/>
  <c r="G125" i="17"/>
  <c r="H138" i="17"/>
  <c r="C51" i="13"/>
  <c r="H49" i="13"/>
  <c r="H55" i="13"/>
  <c r="B25" i="17"/>
  <c r="B10" i="11"/>
  <c r="F10" i="11"/>
  <c r="I33" i="17"/>
  <c r="I274" i="17"/>
  <c r="I215" i="17"/>
  <c r="C56" i="17"/>
  <c r="C18" i="11"/>
  <c r="H51" i="17"/>
  <c r="G74" i="17"/>
  <c r="I74" i="17"/>
  <c r="G270" i="17"/>
  <c r="I270" i="17"/>
  <c r="I310" i="17"/>
  <c r="H239" i="17"/>
  <c r="I203" i="17"/>
  <c r="G16" i="17"/>
  <c r="H296" i="17"/>
  <c r="C298" i="17"/>
  <c r="C42" i="11"/>
  <c r="C46" i="11"/>
  <c r="H297" i="17"/>
  <c r="I297" i="17"/>
  <c r="I307" i="17"/>
  <c r="I309" i="17"/>
  <c r="D335" i="17"/>
  <c r="D59" i="13"/>
  <c r="H58" i="13"/>
  <c r="I321" i="17"/>
  <c r="H35" i="13"/>
  <c r="F252" i="17"/>
  <c r="E63" i="17"/>
  <c r="I207" i="17"/>
  <c r="C38" i="13"/>
  <c r="B56" i="17"/>
  <c r="B18" i="11"/>
  <c r="E275" i="17"/>
  <c r="I333" i="17"/>
  <c r="I334" i="17"/>
  <c r="F56" i="17"/>
  <c r="F63" i="17"/>
  <c r="I232" i="17"/>
  <c r="I17" i="17"/>
  <c r="G20" i="17"/>
  <c r="B21" i="17"/>
  <c r="B9" i="11"/>
  <c r="G27" i="17"/>
  <c r="H46" i="17"/>
  <c r="H47" i="17"/>
  <c r="C18" i="10"/>
  <c r="D18" i="10"/>
  <c r="I189" i="17"/>
  <c r="H243" i="17"/>
  <c r="F218" i="17"/>
  <c r="H182" i="17"/>
  <c r="I182" i="17"/>
  <c r="C18" i="17"/>
  <c r="C40" i="17"/>
  <c r="C11" i="11"/>
  <c r="G37" i="17"/>
  <c r="I37" i="17"/>
  <c r="H26" i="13"/>
  <c r="D264" i="17"/>
  <c r="I126" i="17"/>
  <c r="D8" i="11"/>
  <c r="I54" i="17"/>
  <c r="H308" i="17"/>
  <c r="I46" i="17"/>
  <c r="I47" i="17"/>
  <c r="D32" i="13"/>
  <c r="H246" i="17"/>
  <c r="I246" i="17"/>
  <c r="H34" i="13"/>
  <c r="B276" i="17"/>
  <c r="B33" i="11"/>
  <c r="D19" i="13"/>
  <c r="H19" i="13"/>
  <c r="H230" i="17"/>
  <c r="F234" i="17"/>
  <c r="H288" i="17"/>
  <c r="C290" i="17"/>
  <c r="C36" i="11"/>
  <c r="F290" i="17"/>
  <c r="H289" i="17"/>
  <c r="I289" i="17"/>
  <c r="I327" i="17"/>
  <c r="F335" i="17"/>
  <c r="I79" i="17"/>
  <c r="I220" i="17"/>
  <c r="I216" i="17"/>
  <c r="I296" i="17"/>
  <c r="H152" i="17"/>
  <c r="I152" i="17"/>
  <c r="E25" i="17"/>
  <c r="D40" i="17"/>
  <c r="D11" i="11"/>
  <c r="H158" i="17"/>
  <c r="I158" i="17"/>
  <c r="G177" i="17"/>
  <c r="H190" i="17"/>
  <c r="G195" i="17"/>
  <c r="I195" i="17"/>
  <c r="G200" i="17"/>
  <c r="H201" i="17"/>
  <c r="I201" i="17"/>
  <c r="G206" i="17"/>
  <c r="I206" i="17"/>
  <c r="H211" i="17"/>
  <c r="G315" i="17"/>
  <c r="I315" i="17"/>
  <c r="G316" i="17"/>
  <c r="I316" i="17"/>
  <c r="H318" i="17"/>
  <c r="I318" i="17"/>
  <c r="H319" i="17"/>
  <c r="I319" i="17"/>
  <c r="G338" i="17"/>
  <c r="I125" i="17"/>
  <c r="G77" i="17"/>
  <c r="H90" i="17"/>
  <c r="H116" i="17"/>
  <c r="G119" i="17"/>
  <c r="I119" i="17"/>
  <c r="I120" i="17"/>
  <c r="D150" i="17"/>
  <c r="D23" i="11"/>
  <c r="H136" i="17"/>
  <c r="I136" i="17"/>
  <c r="G138" i="17"/>
  <c r="I138" i="17"/>
  <c r="G146" i="17"/>
  <c r="I146" i="17"/>
  <c r="H15" i="17"/>
  <c r="F9" i="11"/>
  <c r="H25" i="17"/>
  <c r="C11" i="10"/>
  <c r="D180" i="17"/>
  <c r="D24" i="11"/>
  <c r="H177" i="17"/>
  <c r="G203" i="17"/>
  <c r="H209" i="17"/>
  <c r="I209" i="17"/>
  <c r="C225" i="17"/>
  <c r="C26" i="11"/>
  <c r="H78" i="17"/>
  <c r="G87" i="17"/>
  <c r="I87" i="17"/>
  <c r="G91" i="17"/>
  <c r="H113" i="17"/>
  <c r="H114" i="17"/>
  <c r="I114" i="17"/>
  <c r="G15" i="17"/>
  <c r="G50" i="17"/>
  <c r="I50" i="17"/>
  <c r="G173" i="17"/>
  <c r="I173" i="17"/>
  <c r="H192" i="17"/>
  <c r="I192" i="17"/>
  <c r="D225" i="17"/>
  <c r="D26" i="11"/>
  <c r="H272" i="17"/>
  <c r="I272" i="17"/>
  <c r="H73" i="17"/>
  <c r="I73" i="17"/>
  <c r="G89" i="17"/>
  <c r="I89" i="17"/>
  <c r="G94" i="17"/>
  <c r="I94" i="17"/>
  <c r="G160" i="17"/>
  <c r="I160" i="17"/>
  <c r="H306" i="17"/>
  <c r="G118" i="17"/>
  <c r="I118" i="17"/>
  <c r="H100" i="17"/>
  <c r="I100" i="17"/>
  <c r="H112" i="17"/>
  <c r="I112" i="17"/>
  <c r="H129" i="17"/>
  <c r="I129" i="17"/>
  <c r="H149" i="17"/>
  <c r="I149" i="17"/>
  <c r="I107" i="17"/>
  <c r="I93" i="17"/>
  <c r="I88" i="17"/>
  <c r="I175" i="17"/>
  <c r="I306" i="17"/>
  <c r="I223" i="17"/>
  <c r="H50" i="13"/>
  <c r="H156" i="17"/>
  <c r="G198" i="17"/>
  <c r="I198" i="17"/>
  <c r="G229" i="17"/>
  <c r="H314" i="17"/>
  <c r="I314" i="17"/>
  <c r="H322" i="17"/>
  <c r="I322" i="17"/>
  <c r="G329" i="17"/>
  <c r="I329" i="17"/>
  <c r="G337" i="17"/>
  <c r="I337" i="17"/>
  <c r="I81" i="17"/>
  <c r="H82" i="17"/>
  <c r="D33" i="10"/>
  <c r="I249" i="17"/>
  <c r="I263" i="17"/>
  <c r="I183" i="17"/>
  <c r="H285" i="17"/>
  <c r="C36" i="10"/>
  <c r="H162" i="17"/>
  <c r="I162" i="17"/>
  <c r="G168" i="17"/>
  <c r="H241" i="17"/>
  <c r="G78" i="17"/>
  <c r="I78" i="17"/>
  <c r="G90" i="17"/>
  <c r="I90" i="17"/>
  <c r="G102" i="17"/>
  <c r="I102" i="17"/>
  <c r="H109" i="17"/>
  <c r="I109" i="17"/>
  <c r="G116" i="17"/>
  <c r="G122" i="17"/>
  <c r="I122" i="17"/>
  <c r="H131" i="17"/>
  <c r="I131" i="17"/>
  <c r="I241" i="17"/>
  <c r="G252" i="17"/>
  <c r="B30" i="10"/>
  <c r="D45" i="13"/>
  <c r="F264" i="17"/>
  <c r="F276" i="17"/>
  <c r="H262" i="17"/>
  <c r="F324" i="17"/>
  <c r="G339" i="17"/>
  <c r="I338" i="17"/>
  <c r="I339" i="17"/>
  <c r="E45" i="11"/>
  <c r="C22" i="13"/>
  <c r="E234" i="17"/>
  <c r="G233" i="17"/>
  <c r="G237" i="17"/>
  <c r="B29" i="10"/>
  <c r="D29" i="10"/>
  <c r="I236" i="17"/>
  <c r="I237" i="17"/>
  <c r="C150" i="17"/>
  <c r="I16" i="17"/>
  <c r="B252" i="17"/>
  <c r="B29" i="11"/>
  <c r="I271" i="17"/>
  <c r="G275" i="17"/>
  <c r="B34" i="10"/>
  <c r="G259" i="17"/>
  <c r="I257" i="17"/>
  <c r="I242" i="17"/>
  <c r="F18" i="17"/>
  <c r="H155" i="17"/>
  <c r="I155" i="17"/>
  <c r="F180" i="17"/>
  <c r="E290" i="17"/>
  <c r="G287" i="17"/>
  <c r="C62" i="13"/>
  <c r="B324" i="17"/>
  <c r="F33" i="11"/>
  <c r="C218" i="17"/>
  <c r="C25" i="11"/>
  <c r="B21" i="11"/>
  <c r="F150" i="17"/>
  <c r="F253" i="17"/>
  <c r="I134" i="17"/>
  <c r="E324" i="17"/>
  <c r="E341" i="17"/>
  <c r="D18" i="11"/>
  <c r="H13" i="17"/>
  <c r="I38" i="17"/>
  <c r="H25" i="13"/>
  <c r="I266" i="17"/>
  <c r="I267" i="17"/>
  <c r="G335" i="17"/>
  <c r="E150" i="17"/>
  <c r="G23" i="17"/>
  <c r="B180" i="17"/>
  <c r="B24" i="11"/>
  <c r="F24" i="11"/>
  <c r="I239" i="17"/>
  <c r="C324" i="17"/>
  <c r="C341" i="17"/>
  <c r="F42" i="11"/>
  <c r="I231" i="17"/>
  <c r="I24" i="17"/>
  <c r="F36" i="11"/>
  <c r="I313" i="17"/>
  <c r="B285" i="17"/>
  <c r="B35" i="11"/>
  <c r="F35" i="11"/>
  <c r="G283" i="17"/>
  <c r="I308" i="17"/>
  <c r="I61" i="17"/>
  <c r="I62" i="17"/>
  <c r="I300" i="17"/>
  <c r="F25" i="17"/>
  <c r="H17" i="13"/>
  <c r="H13" i="13"/>
  <c r="B339" i="17"/>
  <c r="I323" i="17"/>
  <c r="G298" i="17"/>
  <c r="B18" i="17"/>
  <c r="I15" i="17"/>
  <c r="C10" i="13"/>
  <c r="G221" i="17"/>
  <c r="I221" i="17"/>
  <c r="C59" i="17"/>
  <c r="H58" i="17"/>
  <c r="E180" i="17"/>
  <c r="I273" i="17"/>
  <c r="E276" i="17"/>
  <c r="I84" i="17"/>
  <c r="I35" i="17"/>
  <c r="H339" i="17"/>
  <c r="B218" i="17"/>
  <c r="B25" i="11"/>
  <c r="D22" i="13"/>
  <c r="D23" i="13"/>
  <c r="H233" i="17"/>
  <c r="G156" i="17"/>
  <c r="I156" i="17"/>
  <c r="I176" i="17"/>
  <c r="C252" i="17"/>
  <c r="C29" i="11"/>
  <c r="B40" i="17"/>
  <c r="B11" i="11"/>
  <c r="F11" i="11"/>
  <c r="I320" i="17"/>
  <c r="E18" i="17"/>
  <c r="I51" i="17"/>
  <c r="I163" i="17"/>
  <c r="E218" i="17"/>
  <c r="G208" i="17"/>
  <c r="I208" i="17"/>
  <c r="G191" i="17"/>
  <c r="I191" i="17"/>
  <c r="H302" i="17"/>
  <c r="I302" i="17"/>
  <c r="G36" i="17"/>
  <c r="I200" i="17"/>
  <c r="B150" i="17"/>
  <c r="C259" i="17"/>
  <c r="D324" i="17"/>
  <c r="D341" i="17"/>
  <c r="D218" i="17"/>
  <c r="D25" i="11"/>
  <c r="H153" i="17"/>
  <c r="G190" i="17"/>
  <c r="G228" i="17"/>
  <c r="I228" i="17"/>
  <c r="D27" i="13"/>
  <c r="E40" i="17"/>
  <c r="G178" i="17"/>
  <c r="I178" i="17"/>
  <c r="C42" i="13"/>
  <c r="I269" i="17"/>
  <c r="H168" i="17"/>
  <c r="I168" i="17"/>
  <c r="B280" i="17"/>
  <c r="B34" i="11"/>
  <c r="F34" i="11"/>
  <c r="G279" i="17"/>
  <c r="H85" i="17"/>
  <c r="I85" i="17"/>
  <c r="H91" i="17"/>
  <c r="I91" i="17"/>
  <c r="I106" i="17"/>
  <c r="G111" i="17"/>
  <c r="I111" i="17"/>
  <c r="G130" i="17"/>
  <c r="I130" i="17"/>
  <c r="G39" i="17"/>
  <c r="I39" i="17"/>
  <c r="G202" i="17"/>
  <c r="I202" i="17"/>
  <c r="H229" i="17"/>
  <c r="I229" i="17"/>
  <c r="B234" i="17"/>
  <c r="B27" i="11"/>
  <c r="F27" i="11"/>
  <c r="I132" i="17"/>
  <c r="G99" i="17"/>
  <c r="I99" i="17"/>
  <c r="H163" i="17"/>
  <c r="H166" i="17"/>
  <c r="I166" i="17"/>
  <c r="G169" i="17"/>
  <c r="I169" i="17"/>
  <c r="H197" i="17"/>
  <c r="I197" i="17"/>
  <c r="H77" i="17"/>
  <c r="I77" i="17"/>
  <c r="H117" i="17"/>
  <c r="I117" i="17"/>
  <c r="H27" i="17"/>
  <c r="H40" i="17"/>
  <c r="C12" i="10"/>
  <c r="G53" i="17"/>
  <c r="I53" i="17"/>
  <c r="G199" i="17"/>
  <c r="I199" i="17"/>
  <c r="H212" i="17"/>
  <c r="I212" i="17"/>
  <c r="G227" i="17"/>
  <c r="H250" i="17"/>
  <c r="G261" i="17"/>
  <c r="I95" i="17"/>
  <c r="G135" i="17"/>
  <c r="I135" i="17"/>
  <c r="H12" i="13"/>
  <c r="I82" i="17"/>
  <c r="H31" i="13"/>
  <c r="I224" i="17"/>
  <c r="I225" i="17"/>
  <c r="I258" i="17"/>
  <c r="I259" i="17"/>
  <c r="I56" i="17"/>
  <c r="B63" i="17"/>
  <c r="I243" i="17"/>
  <c r="I252" i="17"/>
  <c r="I52" i="17"/>
  <c r="I250" i="17"/>
  <c r="D63" i="17"/>
  <c r="I113" i="17"/>
  <c r="I150" i="17"/>
  <c r="H290" i="17"/>
  <c r="C37" i="10"/>
  <c r="H56" i="17"/>
  <c r="C19" i="10"/>
  <c r="F25" i="11"/>
  <c r="D21" i="11"/>
  <c r="I335" i="17"/>
  <c r="E44" i="11"/>
  <c r="F44" i="11"/>
  <c r="I177" i="17"/>
  <c r="H11" i="13"/>
  <c r="I211" i="17"/>
  <c r="D12" i="11"/>
  <c r="H28" i="13"/>
  <c r="F26" i="11"/>
  <c r="I20" i="17"/>
  <c r="I21" i="17"/>
  <c r="G21" i="17"/>
  <c r="B10" i="10"/>
  <c r="D10" i="10"/>
  <c r="I116" i="17"/>
  <c r="D276" i="17"/>
  <c r="D31" i="11"/>
  <c r="F31" i="11"/>
  <c r="H275" i="17"/>
  <c r="C34" i="10"/>
  <c r="D34" i="10"/>
  <c r="H298" i="17"/>
  <c r="H51" i="13"/>
  <c r="F341" i="17"/>
  <c r="I298" i="17"/>
  <c r="H59" i="13"/>
  <c r="I288" i="17"/>
  <c r="D41" i="17"/>
  <c r="D65" i="17"/>
  <c r="G324" i="17"/>
  <c r="G18" i="17"/>
  <c r="B9" i="10"/>
  <c r="C8" i="11"/>
  <c r="C12" i="11"/>
  <c r="C41" i="17"/>
  <c r="H32" i="13"/>
  <c r="I58" i="17"/>
  <c r="I59" i="17"/>
  <c r="I63" i="17"/>
  <c r="H59" i="17"/>
  <c r="C30" i="11"/>
  <c r="F30" i="11"/>
  <c r="C276" i="17"/>
  <c r="C19" i="11"/>
  <c r="C63" i="17"/>
  <c r="C65" i="17"/>
  <c r="E253" i="17"/>
  <c r="F41" i="17"/>
  <c r="F65" i="17"/>
  <c r="F292" i="17"/>
  <c r="G234" i="17"/>
  <c r="B28" i="10"/>
  <c r="I227" i="17"/>
  <c r="G280" i="17"/>
  <c r="B35" i="10"/>
  <c r="D35" i="10"/>
  <c r="I279" i="17"/>
  <c r="I280" i="17"/>
  <c r="B23" i="11"/>
  <c r="B37" i="11"/>
  <c r="B253" i="17"/>
  <c r="I27" i="17"/>
  <c r="G285" i="17"/>
  <c r="B36" i="10"/>
  <c r="D36" i="10"/>
  <c r="I283" i="17"/>
  <c r="I285" i="17"/>
  <c r="G150" i="17"/>
  <c r="G180" i="17"/>
  <c r="B25" i="10"/>
  <c r="B341" i="17"/>
  <c r="F29" i="11"/>
  <c r="I233" i="17"/>
  <c r="D47" i="13"/>
  <c r="H45" i="13"/>
  <c r="H47" i="13"/>
  <c r="H234" i="17"/>
  <c r="C28" i="10"/>
  <c r="I261" i="17"/>
  <c r="G264" i="17"/>
  <c r="B32" i="10"/>
  <c r="C64" i="13"/>
  <c r="H62" i="13"/>
  <c r="H64" i="13"/>
  <c r="D38" i="13"/>
  <c r="I36" i="17"/>
  <c r="G40" i="17"/>
  <c r="B12" i="10"/>
  <c r="D12" i="10"/>
  <c r="H10" i="13"/>
  <c r="G56" i="17"/>
  <c r="H252" i="17"/>
  <c r="C30" i="10"/>
  <c r="D30" i="10"/>
  <c r="I13" i="17"/>
  <c r="I18" i="17"/>
  <c r="H18" i="17"/>
  <c r="G290" i="17"/>
  <c r="B37" i="10"/>
  <c r="I287" i="17"/>
  <c r="I290" i="17"/>
  <c r="C23" i="13"/>
  <c r="H22" i="13"/>
  <c r="H23" i="13"/>
  <c r="I275" i="17"/>
  <c r="G218" i="17"/>
  <c r="B26" i="10"/>
  <c r="D26" i="10"/>
  <c r="I190" i="17"/>
  <c r="I218" i="17"/>
  <c r="I324" i="17"/>
  <c r="H324" i="17"/>
  <c r="C253" i="17"/>
  <c r="C23" i="11"/>
  <c r="F18" i="11"/>
  <c r="H264" i="17"/>
  <c r="I262" i="17"/>
  <c r="H180" i="17"/>
  <c r="C25" i="10"/>
  <c r="I153" i="17"/>
  <c r="B8" i="11"/>
  <c r="B41" i="17"/>
  <c r="D253" i="17"/>
  <c r="B31" i="10"/>
  <c r="D31" i="10"/>
  <c r="G276" i="17"/>
  <c r="I23" i="17"/>
  <c r="I25" i="17"/>
  <c r="G25" i="17"/>
  <c r="E41" i="17"/>
  <c r="E65" i="17"/>
  <c r="E292" i="17"/>
  <c r="E343" i="17"/>
  <c r="H218" i="17"/>
  <c r="C26" i="10"/>
  <c r="H27" i="13"/>
  <c r="H150" i="17"/>
  <c r="G341" i="17"/>
  <c r="C14" i="13"/>
  <c r="G225" i="17"/>
  <c r="B27" i="10"/>
  <c r="D27" i="10"/>
  <c r="D292" i="17"/>
  <c r="D343" i="17"/>
  <c r="B65" i="17"/>
  <c r="B292" i="17"/>
  <c r="B343" i="17"/>
  <c r="I180" i="17"/>
  <c r="H341" i="17"/>
  <c r="D37" i="10"/>
  <c r="I264" i="17"/>
  <c r="I276" i="17"/>
  <c r="I234" i="17"/>
  <c r="I253" i="17"/>
  <c r="F343" i="17"/>
  <c r="D37" i="11"/>
  <c r="D39" i="11"/>
  <c r="D48" i="11"/>
  <c r="C21" i="11"/>
  <c r="C37" i="11"/>
  <c r="C39" i="11"/>
  <c r="C48" i="11"/>
  <c r="F19" i="11"/>
  <c r="F21" i="11"/>
  <c r="F37" i="11"/>
  <c r="C9" i="10"/>
  <c r="H41" i="17"/>
  <c r="C24" i="10"/>
  <c r="H253" i="17"/>
  <c r="H276" i="17"/>
  <c r="C32" i="10"/>
  <c r="H38" i="13"/>
  <c r="H66" i="13"/>
  <c r="D28" i="10"/>
  <c r="C20" i="10"/>
  <c r="H63" i="17"/>
  <c r="E43" i="11"/>
  <c r="I341" i="17"/>
  <c r="C66" i="13"/>
  <c r="D25" i="10"/>
  <c r="B19" i="10"/>
  <c r="G63" i="17"/>
  <c r="D66" i="13"/>
  <c r="I40" i="17"/>
  <c r="I41" i="17"/>
  <c r="I65" i="17"/>
  <c r="B24" i="10"/>
  <c r="G253" i="17"/>
  <c r="B11" i="10"/>
  <c r="G41" i="17"/>
  <c r="F8" i="11"/>
  <c r="F12" i="11"/>
  <c r="B12" i="11"/>
  <c r="B39" i="11"/>
  <c r="B48" i="11"/>
  <c r="H14" i="13"/>
  <c r="F23" i="11"/>
  <c r="C292" i="17"/>
  <c r="C343" i="17"/>
  <c r="I292" i="17"/>
  <c r="I343" i="17"/>
  <c r="F39" i="11"/>
  <c r="C13" i="10"/>
  <c r="D9" i="10"/>
  <c r="G65" i="17"/>
  <c r="G292" i="17"/>
  <c r="G343" i="17"/>
  <c r="D19" i="10"/>
  <c r="B22" i="10"/>
  <c r="B38" i="10"/>
  <c r="D32" i="10"/>
  <c r="D20" i="10"/>
  <c r="C22" i="10"/>
  <c r="C38" i="10"/>
  <c r="D24" i="10"/>
  <c r="D11" i="10"/>
  <c r="B13" i="10"/>
  <c r="E46" i="11"/>
  <c r="E48" i="11"/>
  <c r="F43" i="11"/>
  <c r="F46" i="11"/>
  <c r="F48" i="11"/>
  <c r="H65" i="17"/>
  <c r="H292" i="17"/>
  <c r="H343" i="17"/>
  <c r="B40" i="10"/>
  <c r="D13" i="10"/>
  <c r="I344" i="17"/>
  <c r="D22" i="10"/>
  <c r="D38" i="10"/>
  <c r="D40" i="10"/>
  <c r="C40" i="10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<sst xmlns="http://schemas.openxmlformats.org/spreadsheetml/2006/main" count="801" uniqueCount="720">
  <si>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</si>
  <si>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</si>
  <si>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</si>
  <si>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</si>
  <si>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</si>
  <si>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</si>
  <si>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</si>
  <si>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</si>
  <si>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</si>
  <si>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</si>
  <si>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</si>
  <si>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</si>
  <si>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</si>
  <si>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</si>
  <si>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</si>
  <si>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</si>
  <si>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</si>
  <si>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</si>
  <si>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</si>
  <si>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</si>
  <si>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</si>
  <si>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</si>
  <si>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</si>
  <si>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</si>
  <si>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</si>
  <si>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</si>
  <si>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</si>
  <si>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</si>
  <si>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</si>
  <si>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</si>
  <si>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</si>
  <si>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</si>
  <si>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</si>
  <si>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</si>
  <si>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</si>
  <si>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</si>
  <si>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</si>
  <si>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</si>
  <si>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</si>
  <si>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</si>
  <si>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</si>
  <si>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</si>
  <si>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</si>
  <si>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</si>
  <si>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</si>
  <si>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</si>
  <si>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</si>
  <si>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</si>
  <si>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</si>
  <si>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</si>
  <si>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</si>
  <si>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</si>
  <si>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</si>
  <si>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</si>
  <si>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</si>
  <si>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</si>
  <si>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</si>
  <si>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</si>
  <si>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</si>
  <si>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</si>
  <si>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</si>
  <si>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</si>
  <si>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</si>
  <si>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</si>
  <si>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</si>
  <si>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</si>
  <si>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</si>
  <si>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</si>
  <si>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</si>
  <si>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</si>
  <si>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</si>
  <si>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</si>
  <si>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</si>
  <si>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</si>
  <si>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</si>
  <si>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</si>
  <si>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</si>
  <si>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</si>
  <si>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</si>
  <si>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</si>
  <si>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</si>
  <si>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</si>
  <si>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</si>
  <si>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</si>
  <si>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</si>
  <si>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</si>
  <si>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</si>
  <si>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</si>
  <si>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</si>
  <si>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</si>
  <si>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</si>
  <si>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</si>
  <si>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</si>
  <si>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</si>
  <si>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</si>
  <si>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</si>
  <si>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</si>
  <si>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</si>
  <si>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</si>
  <si>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</si>
  <si>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</si>
  <si>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</si>
  <si>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</si>
  <si>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</si>
  <si>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</si>
  <si>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</si>
  <si>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</si>
  <si>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</si>
  <si>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</si>
  <si>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</si>
  <si>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</si>
  <si>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</si>
  <si>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</si>
  <si>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</si>
  <si>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</si>
  <si>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</si>
  <si>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</si>
  <si>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</si>
  <si>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</si>
  <si>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</si>
  <si>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</si>
  <si>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</si>
  <si>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</si>
  <si>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</si>
  <si>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</si>
  <si>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</si>
  <si>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</si>
  <si>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</si>
  <si>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</si>
  <si>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</si>
  <si>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</si>
  <si>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</si>
  <si>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</si>
  <si>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</si>
  <si>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</si>
  <si>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</si>
  <si>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</si>
  <si>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</si>
  <si>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</si>
  <si>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</si>
  <si>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</si>
  <si>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</si>
  <si>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</si>
  <si>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</si>
  <si>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</si>
  <si>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</si>
  <si>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</si>
  <si>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</si>
  <si>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</si>
  <si>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</si>
  <si>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</si>
  <si>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</si>
  <si>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</si>
  <si>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</si>
  <si>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</si>
  <si>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</si>
  <si>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</si>
  <si>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</si>
  <si>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</si>
  <si>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</si>
  <si>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</si>
  <si>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</si>
  <si>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</si>
  <si>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</si>
  <si>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</si>
  <si>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</si>
  <si>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</si>
  <si>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</si>
  <si>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</si>
  <si>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</si>
  <si>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</si>
  <si>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</si>
  <si>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</si>
  <si>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</si>
  <si>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</si>
  <si>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</si>
  <si>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</si>
  <si>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</si>
  <si>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</si>
  <si>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</si>
  <si>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</si>
  <si>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</si>
  <si>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</si>
  <si>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</si>
  <si>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</si>
  <si>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</si>
  <si>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</si>
  <si>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</si>
  <si>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</si>
  <si>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</si>
  <si>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</si>
  <si>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</si>
  <si>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</si>
  <si>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</si>
  <si>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</si>
  <si>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</si>
  <si>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</si>
  <si>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</si>
  <si>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</si>
  <si>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</si>
  <si>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</si>
  <si>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</si>
  <si>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</si>
  <si>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</si>
  <si>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</si>
  <si>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</si>
  <si>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</si>
  <si>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</si>
  <si>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</si>
  <si>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</si>
  <si>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</si>
  <si>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</si>
  <si>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</si>
  <si>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</si>
  <si>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</si>
  <si>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</si>
  <si>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</si>
  <si>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</si>
  <si>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</si>
  <si>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</si>
  <si>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</si>
  <si>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</si>
  <si>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</si>
  <si>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</si>
  <si>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</si>
  <si>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</si>
  <si>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</si>
  <si>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</si>
  <si>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</si>
  <si>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</si>
  <si>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</si>
  <si>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</si>
  <si>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</si>
  <si>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</si>
  <si>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</si>
  <si>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</si>
  <si>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</si>
  <si>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</si>
  <si>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</si>
  <si>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</si>
  <si>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</si>
  <si>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</si>
  <si>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</si>
  <si>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</si>
  <si>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</si>
  <si>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</si>
  <si>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</si>
  <si>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</si>
  <si>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</si>
  <si>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</si>
  <si>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</si>
  <si>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</si>
  <si>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</si>
  <si>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</si>
  <si>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</si>
  <si>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</si>
  <si>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</si>
  <si>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</si>
  <si>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</si>
  <si>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</si>
  <si>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</si>
  <si>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</si>
  <si>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</si>
  <si>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</si>
  <si>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</si>
  <si>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</si>
  <si>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</si>
  <si>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</si>
  <si>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</si>
  <si>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</si>
  <si>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</si>
  <si>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</si>
  <si>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</si>
  <si>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</si>
  <si>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</si>
  <si>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</si>
  <si>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</si>
  <si>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</si>
  <si>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</si>
  <si>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</si>
  <si>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</si>
  <si>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</si>
  <si>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</si>
  <si>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</si>
  <si>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</si>
  <si>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</si>
  <si>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</si>
  <si>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</si>
  <si>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</si>
  <si>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</si>
  <si>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</si>
  <si>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</si>
  <si>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</si>
  <si>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</si>
  <si>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</si>
  <si>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</si>
  <si>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</si>
  <si>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</si>
  <si>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</si>
  <si>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</si>
  <si>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</si>
  <si>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</si>
  <si>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</si>
  <si>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</si>
  <si>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</si>
  <si>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</si>
  <si>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</si>
  <si>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</si>
  <si>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</si>
  <si>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</si>
  <si>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</si>
  <si>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</si>
  <si>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</si>
  <si>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</si>
  <si>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</si>
  <si>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</si>
  <si>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</si>
  <si>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</si>
  <si>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</si>
  <si>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</si>
  <si>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</si>
  <si>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</si>
  <si>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</si>
  <si>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</si>
  <si>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</si>
  <si>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</si>
  <si>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</si>
  <si>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</si>
  <si>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</si>
  <si>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</si>
  <si>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</si>
  <si>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</si>
  <si>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</si>
  <si>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</si>
  <si>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</si>
  <si>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</si>
  <si>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</si>
  <si>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</si>
  <si>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</si>
  <si>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</si>
  <si>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</si>
  <si>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</si>
  <si>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</si>
  <si>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</si>
  <si>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</si>
  <si>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</si>
  <si>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</si>
  <si>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</si>
  <si>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</si>
  <si>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</si>
  <si>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</si>
  <si>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</si>
  <si>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</si>
  <si>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</si>
  <si>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</si>
  <si>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</si>
  <si>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</si>
  <si>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</si>
  <si>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</si>
  <si>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</si>
  <si>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</si>
  <si>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</si>
  <si>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</si>
  <si>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</si>
  <si>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</si>
  <si>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</si>
  <si>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</si>
  <si>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</si>
  <si>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</si>
  <si>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</si>
  <si>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</si>
  <si>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</si>
  <si>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</si>
  <si>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</si>
  <si>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</si>
  <si>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</si>
  <si>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</si>
  <si>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</si>
  <si>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</si>
  <si>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</si>
  <si>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</si>
  <si>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</si>
  <si>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</si>
  <si>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</si>
  <si>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</si>
  <si>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</si>
  <si>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</si>
  <si>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</si>
  <si>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</si>
  <si>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</si>
  <si>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</si>
  <si>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</si>
  <si>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</si>
  <si>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</si>
  <si>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</si>
  <si>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</si>
  <si>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</si>
  <si>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</si>
  <si>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</si>
  <si>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</si>
  <si>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</si>
  <si>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</si>
  <si>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</si>
  <si>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</si>
  <si>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</si>
  <si>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</si>
  <si>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</si>
  <si>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</si>
  <si>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</si>
  <si>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</si>
  <si>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</si>
  <si>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</si>
  <si>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</si>
  <si>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</si>
  <si>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</si>
  <si>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</si>
  <si>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</si>
  <si>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</si>
  <si>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</si>
  <si>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</si>
  <si>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</si>
  <si>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</si>
  <si>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</si>
  <si>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</si>
  <si>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</si>
  <si>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</si>
  <si>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</si>
  <si>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</si>
  <si>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</si>
  <si>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</si>
  <si>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</si>
  <si>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</si>
  <si>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</si>
  <si>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</si>
  <si>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</si>
  <si>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</si>
  <si>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</si>
  <si>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</si>
  <si>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</si>
  <si>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</si>
  <si>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</si>
  <si>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</si>
  <si>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</si>
  <si>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</si>
  <si>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</si>
  <si>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</si>
  <si>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</si>
  <si>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</si>
  <si>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</si>
  <si>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</si>
  <si>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</si>
  <si>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</si>
  <si>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</si>
  <si>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</si>
  <si>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</si>
  <si>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</si>
  <si>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</si>
  <si>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</si>
  <si>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</si>
  <si>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</si>
  <si>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</si>
  <si>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</si>
  <si>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</si>
  <si>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</si>
  <si>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</si>
  <si>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</si>
  <si>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</si>
  <si>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</si>
  <si>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</si>
  <si>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</si>
  <si>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</si>
  <si>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</si>
  <si>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</si>
  <si>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</si>
  <si>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</si>
  <si>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</si>
  <si>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</si>
  <si>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</si>
  <si>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</si>
  <si>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</si>
  <si>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</si>
  <si>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</si>
  <si>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</si>
  <si>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</si>
  <si>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</si>
  <si>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</si>
  <si>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</si>
  <si>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</si>
  <si>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</si>
  <si>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</si>
  <si>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</si>
  <si>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</si>
  <si>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</si>
  <si>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</si>
  <si>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</si>
  <si>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</si>
  <si>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</si>
  <si>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</si>
  <si>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</si>
  <si>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</si>
  <si>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</si>
  <si>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</si>
  <si>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</si>
  <si>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</si>
  <si>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</si>
  <si>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</si>
  <si>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</si>
  <si>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</si>
  <si>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</si>
  <si>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</si>
  <si>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</si>
  <si>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</si>
  <si>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</si>
  <si>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</si>
  <si>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</si>
  <si>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</si>
  <si>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</si>
  <si>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</si>
  <si>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</si>
  <si>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</si>
  <si>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</si>
  <si>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</si>
  <si>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</si>
  <si>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</si>
  <si>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</si>
  <si>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</si>
  <si>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</si>
  <si>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</si>
  <si>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</si>
  <si>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</si>
  <si>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</si>
  <si>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</si>
  <si>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</si>
  <si>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</si>
  <si>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</si>
  <si>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</si>
  <si>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</si>
  <si>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</si>
  <si>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</si>
  <si>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</si>
  <si>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</si>
  <si>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</si>
  <si>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</si>
  <si>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</si>
  <si>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</si>
  <si>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</si>
  <si>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</si>
  <si>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</si>
  <si>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</si>
  <si>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</si>
  <si>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</si>
  <si>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</si>
  <si>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</si>
  <si>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</si>
  <si>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</si>
  <si>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</si>
  <si>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</si>
  <si>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</si>
  <si>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</si>
  <si>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</si>
  <si>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</si>
  <si>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</si>
  <si>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</si>
  <si>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</si>
  <si>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</si>
  <si>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</si>
  <si>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</si>
  <si>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</si>
  <si>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</si>
  <si>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</si>
  <si>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</si>
  <si>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</si>
  <si>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</si>
  <si>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</si>
  <si>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</si>
  <si>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</si>
  <si>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</si>
  <si>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</si>
  <si>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</si>
  <si>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</si>
  <si>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</si>
  <si>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</si>
  <si>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</si>
  <si>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</si>
  <si>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</si>
  <si>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</si>
  <si>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</si>
  <si>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</si>
  <si>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</si>
  <si>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</si>
  <si>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</si>
  <si>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</si>
  <si>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</si>
  <si>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</si>
  <si>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</si>
  <si>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</si>
  <si>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</si>
  <si>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</si>
  <si>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</si>
  <si>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</si>
  <si>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</si>
  <si>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</si>
  <si>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</si>
  <si>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</si>
  <si>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</si>
  <si>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</si>
  <si>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</si>
  <si>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</si>
  <si>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</si>
  <si>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</si>
  <si>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</si>
  <si>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</si>
  <si>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</si>
  <si>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</si>
  <si>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</si>
  <si>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</si>
  <si>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</si>
  <si>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</si>
  <si>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</si>
  <si>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</si>
  <si>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</si>
  <si>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</si>
  <si>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</si>
  <si>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</si>
  <si>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</si>
  <si>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</si>
  <si>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</si>
  <si>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</si>
  <si>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</si>
  <si>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</si>
  <si>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</si>
  <si>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</si>
  <si>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</si>
  <si>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</si>
  <si>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</si>
  <si>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</si>
  <si>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</si>
  <si>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</si>
  <si>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</si>
  <si>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</si>
  <si>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</si>
  <si>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</si>
  <si>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</si>
  <si>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</si>
  <si>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</si>
  <si>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</si>
  <si>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</si>
  <si>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</si>
  <si>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</si>
  <si>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</si>
  <si>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</si>
  <si>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</si>
  <si>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</si>
  <si>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</si>
  <si>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</si>
  <si>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</si>
  <si>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</si>
  <si>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</si>
  <si>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</si>
  <si>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</si>
  <si>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</si>
  <si>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</si>
  <si>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</si>
  <si>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</si>
  <si>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</si>
  <si>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</si>
  <si>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</si>
  <si>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</si>
  <si>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</si>
  <si>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</si>
  <si>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</si>
  <si>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</si>
  <si>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</si>
  <si>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</si>
  <si>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</si>
  <si>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</si>
  <si>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</si>
  <si>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</si>
  <si>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</si>
  <si>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</si>
  <si>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</si>
  <si>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</si>
  <si>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</si>
  <si>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</si>
  <si>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</si>
  <si>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</si>
  <si>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</si>
  <si>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</si>
  <si>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</si>
  <si>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</si>
  <si>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</si>
  <si>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</si>
  <si>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</si>
  <si>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</si>
  <si>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</si>
  <si>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</si>
  <si>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</si>
  <si>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</si>
  <si>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</si>
  <si>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</si>
  <si>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</si>
  <si>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</si>
  <si>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</si>
  <si>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</si>
  <si>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</si>
  <si>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</si>
  <si>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</si>
  <si>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</si>
  <si>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</si>
  <si>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</si>
  <si>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</si>
  <si>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</si>
  <si>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</si>
  <si>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</si>
  <si>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</si>
  <si>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</si>
  <si>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</si>
  <si>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 xml:space="preserve">               (17) 8478 - Maint of LNG Other Equipment</t>
  </si>
  <si>
    <t xml:space="preserve">               (17) 8443 - LNG Liquefaction Processing Labor &amp; Expenses</t>
  </si>
  <si>
    <t>FOR THE MONTH ENDED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</si>
</sst>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70" fontId="21" fillId="0" borderId="19" xfId="30" quotePrefix="1" applyNumberFormat="1" applyFill="1" applyBorder="1" applyAlignment="1"/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Report 832,834,835,836,"/>
      <sheetName val="Journal Report 802,808,811,812,"/>
      <sheetName val="Topside Q1'24"/>
      <sheetName val="GAAP"/>
      <sheetName val="FM download"/>
      <sheetName val="Lead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-4937386.03</v>
          </cell>
          <cell r="D3">
            <v>-9068924.2699999996</v>
          </cell>
          <cell r="E3">
            <v>45512150.420000002</v>
          </cell>
          <cell r="F3">
            <v>29521340.199999999</v>
          </cell>
          <cell r="G3">
            <v>15990810.220000001</v>
          </cell>
          <cell r="H3">
            <v>24583954.170000002</v>
          </cell>
          <cell r="I3">
            <v>6921885.9500000002</v>
          </cell>
          <cell r="K3">
            <v>31505840.120000001</v>
          </cell>
        </row>
        <row r="4">
          <cell r="A4" t="str">
            <v>ZW_OPERATING_INCOME</v>
          </cell>
          <cell r="B4" t="str">
            <v>WUTC Operating Income</v>
          </cell>
          <cell r="C4">
            <v>-33482748.059999999</v>
          </cell>
          <cell r="D4">
            <v>-8209418.7199999997</v>
          </cell>
          <cell r="E4">
            <v>26852030.399999999</v>
          </cell>
          <cell r="F4">
            <v>17285899.5</v>
          </cell>
          <cell r="G4">
            <v>9566130.9000000004</v>
          </cell>
          <cell r="H4">
            <v>-16196848.560000001</v>
          </cell>
          <cell r="I4">
            <v>1356712.18</v>
          </cell>
          <cell r="K4">
            <v>-14840136.380000001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-259479605.30000001</v>
          </cell>
          <cell r="D5">
            <v>-41414887.329999998</v>
          </cell>
          <cell r="H5">
            <v>-259479605.30000001</v>
          </cell>
          <cell r="I5">
            <v>-41414887.329999998</v>
          </cell>
          <cell r="K5">
            <v>-300894492.63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-234483229.28</v>
          </cell>
          <cell r="D6">
            <v>-40353432.799999997</v>
          </cell>
          <cell r="H6">
            <v>-234483229.28</v>
          </cell>
          <cell r="I6">
            <v>-40353432.799999997</v>
          </cell>
          <cell r="K6">
            <v>-274836662.07999998</v>
          </cell>
        </row>
        <row r="7">
          <cell r="A7" t="str">
            <v>9440000</v>
          </cell>
          <cell r="B7" t="str">
            <v>Electric Residential Sales</v>
          </cell>
          <cell r="C7">
            <v>-125740664.87</v>
          </cell>
          <cell r="H7">
            <v>-125740664.87</v>
          </cell>
          <cell r="K7">
            <v>-125740664.87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-110026453.23999999</v>
          </cell>
          <cell r="H8">
            <v>-110026453.23999999</v>
          </cell>
          <cell r="K8">
            <v>-110026453.23999999</v>
          </cell>
        </row>
        <row r="9">
          <cell r="A9" t="str">
            <v>9444000</v>
          </cell>
          <cell r="B9" t="str">
            <v>Public Street and Highway Lighting</v>
          </cell>
          <cell r="C9">
            <v>1283888.83</v>
          </cell>
          <cell r="H9">
            <v>1283888.83</v>
          </cell>
          <cell r="K9">
            <v>1283888.83</v>
          </cell>
        </row>
        <row r="10">
          <cell r="A10" t="str">
            <v>9480000</v>
          </cell>
          <cell r="B10" t="str">
            <v>Gas Residential Sales</v>
          </cell>
          <cell r="D10">
            <v>-18694530.399999999</v>
          </cell>
          <cell r="I10">
            <v>-18694530.399999999</v>
          </cell>
          <cell r="K10">
            <v>-18694530.399999999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-18053274.079999998</v>
          </cell>
          <cell r="I11">
            <v>-18053274.079999998</v>
          </cell>
          <cell r="K11">
            <v>-18053274.079999998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-3605628.32</v>
          </cell>
          <cell r="I12">
            <v>-3605628.32</v>
          </cell>
          <cell r="K12">
            <v>-3605628.32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-13311.76</v>
          </cell>
          <cell r="H13">
            <v>-13311.76</v>
          </cell>
          <cell r="K13">
            <v>-13311.76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-13311.76</v>
          </cell>
          <cell r="H14">
            <v>-13311.76</v>
          </cell>
          <cell r="K14">
            <v>-13311.76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-29633861.120000001</v>
          </cell>
          <cell r="H15">
            <v>-29633861.120000001</v>
          </cell>
          <cell r="K15">
            <v>-29633861.120000001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-26227473.120000001</v>
          </cell>
          <cell r="H16">
            <v>-26227473.120000001</v>
          </cell>
          <cell r="K16">
            <v>-26227473.120000001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-3406388</v>
          </cell>
          <cell r="H17">
            <v>-3406388</v>
          </cell>
          <cell r="K17">
            <v>-3406388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4650796.8600000003</v>
          </cell>
          <cell r="D18">
            <v>-1061454.53</v>
          </cell>
          <cell r="H18">
            <v>4650796.8600000003</v>
          </cell>
          <cell r="I18">
            <v>-1061454.53</v>
          </cell>
          <cell r="K18">
            <v>3589342.33</v>
          </cell>
        </row>
        <row r="19">
          <cell r="A19" t="str">
            <v>9450000</v>
          </cell>
          <cell r="B19" t="str">
            <v>Electric Forfeited Discounts</v>
          </cell>
          <cell r="C19">
            <v>87.42</v>
          </cell>
          <cell r="H19">
            <v>87.42</v>
          </cell>
          <cell r="K19">
            <v>87.42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-1565336.77</v>
          </cell>
          <cell r="H20">
            <v>-1565336.77</v>
          </cell>
          <cell r="K20">
            <v>-1565336.77</v>
          </cell>
        </row>
        <row r="21">
          <cell r="A21" t="str">
            <v>9454000</v>
          </cell>
          <cell r="B21" t="str">
            <v>Rent from Electric Property</v>
          </cell>
          <cell r="C21">
            <v>-1330595.03</v>
          </cell>
          <cell r="H21">
            <v>-1330595.03</v>
          </cell>
          <cell r="K21">
            <v>-1330595.03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-1596752.77</v>
          </cell>
          <cell r="H22">
            <v>-1596752.77</v>
          </cell>
          <cell r="K22">
            <v>-1596752.77</v>
          </cell>
        </row>
        <row r="23">
          <cell r="A23" t="str">
            <v>9456020</v>
          </cell>
          <cell r="B23" t="str">
            <v>Other Electric Revenues</v>
          </cell>
          <cell r="C23">
            <v>9143394.0099999998</v>
          </cell>
          <cell r="H23">
            <v>9143394.0099999998</v>
          </cell>
          <cell r="K23">
            <v>9143394.0099999998</v>
          </cell>
        </row>
        <row r="24">
          <cell r="A24" t="str">
            <v>9488000</v>
          </cell>
          <cell r="B24" t="str">
            <v>Miscellaneous Gas Service Revenues</v>
          </cell>
          <cell r="D24">
            <v>-281044.37</v>
          </cell>
          <cell r="I24">
            <v>-281044.37</v>
          </cell>
          <cell r="K24">
            <v>-281044.37</v>
          </cell>
        </row>
        <row r="25">
          <cell r="A25" t="str">
            <v>9489400</v>
          </cell>
          <cell r="B25" t="str">
            <v>Revenues from Storing Gas of Others</v>
          </cell>
          <cell r="D25">
            <v>-264692.03999999998</v>
          </cell>
          <cell r="I25">
            <v>-264692.03999999998</v>
          </cell>
          <cell r="K25">
            <v>-264692.03999999998</v>
          </cell>
        </row>
        <row r="26">
          <cell r="A26" t="str">
            <v>9493000</v>
          </cell>
          <cell r="B26" t="str">
            <v>Rent from Gas Property</v>
          </cell>
          <cell r="D26">
            <v>-509.37</v>
          </cell>
          <cell r="I26">
            <v>-509.37</v>
          </cell>
          <cell r="K26">
            <v>-509.37</v>
          </cell>
        </row>
        <row r="27">
          <cell r="A27" t="str">
            <v>9495000</v>
          </cell>
          <cell r="B27" t="str">
            <v>Other Gas Revenues</v>
          </cell>
          <cell r="D27">
            <v>-515208.75</v>
          </cell>
          <cell r="I27">
            <v>-515208.75</v>
          </cell>
          <cell r="K27">
            <v>-515208.75</v>
          </cell>
        </row>
        <row r="28">
          <cell r="A28" t="str">
            <v>ZW_OPERATING_REV_DEDUCT</v>
          </cell>
          <cell r="B28" t="str">
            <v>WUTC Operating Revenue Deductions</v>
          </cell>
          <cell r="C28">
            <v>225996857.24000001</v>
          </cell>
          <cell r="D28">
            <v>33205468.609999999</v>
          </cell>
          <cell r="E28">
            <v>26852030.399999999</v>
          </cell>
          <cell r="F28">
            <v>17285899.5</v>
          </cell>
          <cell r="G28">
            <v>9566130.9000000004</v>
          </cell>
          <cell r="H28">
            <v>243282756.74000001</v>
          </cell>
          <cell r="I28">
            <v>42771599.509999998</v>
          </cell>
          <cell r="K28">
            <v>286054356.25</v>
          </cell>
        </row>
        <row r="29">
          <cell r="A29" t="str">
            <v>ZW_PRODUCTION_EXP</v>
          </cell>
          <cell r="B29" t="str">
            <v>WUTC Production Expenses</v>
          </cell>
          <cell r="C29">
            <v>116760690.69</v>
          </cell>
          <cell r="D29">
            <v>9748447.3800000008</v>
          </cell>
          <cell r="H29">
            <v>116760690.69</v>
          </cell>
          <cell r="I29">
            <v>9748447.3800000008</v>
          </cell>
          <cell r="K29">
            <v>126509138.06999999</v>
          </cell>
        </row>
        <row r="30">
          <cell r="A30" t="str">
            <v>ZW_FUEL</v>
          </cell>
          <cell r="B30" t="str">
            <v>WUTC Fuel</v>
          </cell>
          <cell r="C30">
            <v>26286837.309999999</v>
          </cell>
          <cell r="H30">
            <v>26286837.309999999</v>
          </cell>
          <cell r="K30">
            <v>26286837.309999999</v>
          </cell>
        </row>
        <row r="31">
          <cell r="A31" t="str">
            <v>9501000</v>
          </cell>
          <cell r="B31" t="str">
            <v>Steam Oper Fuel</v>
          </cell>
          <cell r="C31">
            <v>4216763.4800000004</v>
          </cell>
          <cell r="H31">
            <v>4216763.4800000004</v>
          </cell>
          <cell r="K31">
            <v>4216763.4800000004</v>
          </cell>
        </row>
        <row r="32">
          <cell r="A32" t="str">
            <v>9547000</v>
          </cell>
          <cell r="B32" t="str">
            <v>Other Pwr Gen Oper Fuel</v>
          </cell>
          <cell r="C32">
            <v>22070073.829999998</v>
          </cell>
          <cell r="H32">
            <v>22070073.829999998</v>
          </cell>
          <cell r="K32">
            <v>22070073.829999998</v>
          </cell>
        </row>
        <row r="33">
          <cell r="A33" t="str">
            <v>ZW_PURCHASED_INTERCHANGE</v>
          </cell>
          <cell r="B33" t="str">
            <v>WUTC Purchased and Interchanged</v>
          </cell>
          <cell r="C33">
            <v>83204615.040000007</v>
          </cell>
          <cell r="D33">
            <v>9748447.3800000008</v>
          </cell>
          <cell r="H33">
            <v>83204615.040000007</v>
          </cell>
          <cell r="I33">
            <v>9748447.3800000008</v>
          </cell>
          <cell r="K33">
            <v>92953062.420000002</v>
          </cell>
        </row>
        <row r="34">
          <cell r="A34" t="str">
            <v>9555010</v>
          </cell>
          <cell r="B34" t="str">
            <v>Purchased Power - Purchased and Interchanged</v>
          </cell>
          <cell r="C34">
            <v>75515156.760000005</v>
          </cell>
          <cell r="H34">
            <v>75515156.760000005</v>
          </cell>
          <cell r="K34">
            <v>75515156.760000005</v>
          </cell>
        </row>
        <row r="35">
          <cell r="A35" t="str">
            <v>9557000</v>
          </cell>
          <cell r="B35" t="str">
            <v>Other Expenses</v>
          </cell>
          <cell r="C35">
            <v>7689458.2800000003</v>
          </cell>
          <cell r="H35">
            <v>7689458.2800000003</v>
          </cell>
          <cell r="K35">
            <v>7689458.2800000003</v>
          </cell>
        </row>
        <row r="36">
          <cell r="A36" t="str">
            <v>9804000</v>
          </cell>
          <cell r="B36" t="str">
            <v>Natural Gas City Gate Purchases</v>
          </cell>
          <cell r="D36">
            <v>18287531.760000002</v>
          </cell>
          <cell r="I36">
            <v>18287531.760000002</v>
          </cell>
          <cell r="K36">
            <v>18287531.760000002</v>
          </cell>
        </row>
        <row r="37">
          <cell r="A37" t="str">
            <v>9805100</v>
          </cell>
          <cell r="B37" t="str">
            <v>Purchased Gas Cost Adjustments</v>
          </cell>
          <cell r="D37">
            <v>-8119311.5599999996</v>
          </cell>
          <cell r="I37">
            <v>-8119311.5599999996</v>
          </cell>
          <cell r="K37">
            <v>-8119311.5599999996</v>
          </cell>
        </row>
        <row r="38">
          <cell r="A38" t="str">
            <v>9808100</v>
          </cell>
          <cell r="B38" t="str">
            <v>Gas Withdrawn from Storage-Debit</v>
          </cell>
          <cell r="D38">
            <v>1870846.86</v>
          </cell>
          <cell r="I38">
            <v>1870846.86</v>
          </cell>
          <cell r="K38">
            <v>1870846.86</v>
          </cell>
        </row>
        <row r="39">
          <cell r="A39" t="str">
            <v>9808200</v>
          </cell>
          <cell r="B39" t="str">
            <v>Gas Delivered to Storage-Credit</v>
          </cell>
          <cell r="D39">
            <v>-2290619.6800000002</v>
          </cell>
          <cell r="I39">
            <v>-2290619.6800000002</v>
          </cell>
          <cell r="K39">
            <v>-2290619.6800000002</v>
          </cell>
        </row>
        <row r="40">
          <cell r="A40" t="str">
            <v>ZW_WHEELING</v>
          </cell>
          <cell r="B40" t="str">
            <v>WUTC Wheeling</v>
          </cell>
          <cell r="C40">
            <v>13672422.98</v>
          </cell>
          <cell r="H40">
            <v>13672422.98</v>
          </cell>
          <cell r="K40">
            <v>13672422.98</v>
          </cell>
        </row>
        <row r="41">
          <cell r="A41" t="str">
            <v>9565000</v>
          </cell>
          <cell r="B41" t="str">
            <v>Transmission of Electricity By Others</v>
          </cell>
          <cell r="C41">
            <v>13672422.98</v>
          </cell>
          <cell r="H41">
            <v>13672422.98</v>
          </cell>
          <cell r="K41">
            <v>13672422.98</v>
          </cell>
        </row>
        <row r="42">
          <cell r="A42" t="str">
            <v>ZW_RESIDENTIAL_EXCHANGE</v>
          </cell>
          <cell r="B42" t="str">
            <v>WUTC Residential Exchange</v>
          </cell>
          <cell r="C42">
            <v>-6403184.6399999997</v>
          </cell>
          <cell r="H42">
            <v>-6403184.6399999997</v>
          </cell>
          <cell r="K42">
            <v>-6403184.6399999997</v>
          </cell>
        </row>
        <row r="43">
          <cell r="A43" t="str">
            <v>9555020</v>
          </cell>
          <cell r="B43" t="str">
            <v>Purchased Power - Residential Exchange</v>
          </cell>
          <cell r="C43">
            <v>-6403184.6399999997</v>
          </cell>
          <cell r="H43">
            <v>-6403184.6399999997</v>
          </cell>
          <cell r="K43">
            <v>-6403184.6399999997</v>
          </cell>
        </row>
        <row r="44">
          <cell r="A44" t="str">
            <v>ZW_OPERATING_EXPENSES</v>
          </cell>
          <cell r="B44" t="str">
            <v>WUTC Operating Expenses</v>
          </cell>
          <cell r="C44">
            <v>46901353.409999996</v>
          </cell>
          <cell r="D44">
            <v>12325435.09</v>
          </cell>
          <cell r="E44">
            <v>17238249.489999998</v>
          </cell>
          <cell r="F44">
            <v>10991225.289999999</v>
          </cell>
          <cell r="G44">
            <v>6247024.2000000002</v>
          </cell>
          <cell r="H44">
            <v>57892578.700000003</v>
          </cell>
          <cell r="I44">
            <v>18572459.289999999</v>
          </cell>
          <cell r="K44">
            <v>76465037.989999995</v>
          </cell>
        </row>
        <row r="45">
          <cell r="A45" t="str">
            <v>ZW_OTH_ENERGY_SUPPLY_EXP</v>
          </cell>
          <cell r="B45" t="str">
            <v>WUTC Other Energy Supply Expenses</v>
          </cell>
          <cell r="C45">
            <v>12054537</v>
          </cell>
          <cell r="D45">
            <v>2140194.02</v>
          </cell>
          <cell r="H45">
            <v>12054537</v>
          </cell>
          <cell r="I45">
            <v>2140194.02</v>
          </cell>
          <cell r="K45">
            <v>14194731.02</v>
          </cell>
        </row>
        <row r="46">
          <cell r="A46" t="str">
            <v>9500000</v>
          </cell>
          <cell r="B46" t="str">
            <v>Steam Oper Supervision and Engineering</v>
          </cell>
          <cell r="C46">
            <v>136306.21</v>
          </cell>
          <cell r="H46">
            <v>136306.21</v>
          </cell>
          <cell r="K46">
            <v>136306.21</v>
          </cell>
        </row>
        <row r="47">
          <cell r="A47" t="str">
            <v>9502000</v>
          </cell>
          <cell r="B47" t="str">
            <v>Steam Oper Steam Expenses</v>
          </cell>
          <cell r="C47">
            <v>1053616.19</v>
          </cell>
          <cell r="H47">
            <v>1053616.19</v>
          </cell>
          <cell r="K47">
            <v>1053616.19</v>
          </cell>
        </row>
        <row r="48">
          <cell r="A48" t="str">
            <v>9505000</v>
          </cell>
          <cell r="B48" t="str">
            <v>Steam Oper Electric Expenses</v>
          </cell>
          <cell r="C48">
            <v>309448.51</v>
          </cell>
          <cell r="H48">
            <v>309448.51</v>
          </cell>
          <cell r="K48">
            <v>309448.51</v>
          </cell>
        </row>
        <row r="49">
          <cell r="A49" t="str">
            <v>9506000</v>
          </cell>
          <cell r="B49" t="str">
            <v>Steam Oper Misc Steam Power Expenses</v>
          </cell>
          <cell r="C49">
            <v>838271.5</v>
          </cell>
          <cell r="H49">
            <v>838271.5</v>
          </cell>
          <cell r="K49">
            <v>838271.5</v>
          </cell>
        </row>
        <row r="50">
          <cell r="A50" t="str">
            <v>9510000</v>
          </cell>
          <cell r="B50" t="str">
            <v>Steam Maint Supervision and Engineering</v>
          </cell>
          <cell r="C50">
            <v>46557.120000000003</v>
          </cell>
          <cell r="H50">
            <v>46557.120000000003</v>
          </cell>
          <cell r="K50">
            <v>46557.120000000003</v>
          </cell>
        </row>
        <row r="51">
          <cell r="A51" t="str">
            <v>9511000</v>
          </cell>
          <cell r="B51" t="str">
            <v>Steam Maint Structures</v>
          </cell>
          <cell r="C51">
            <v>98857.15</v>
          </cell>
          <cell r="H51">
            <v>98857.15</v>
          </cell>
          <cell r="K51">
            <v>98857.15</v>
          </cell>
        </row>
        <row r="52">
          <cell r="A52" t="str">
            <v>9512000</v>
          </cell>
          <cell r="B52" t="str">
            <v>Steam Maint Boiler Plant</v>
          </cell>
          <cell r="C52">
            <v>1112245.21</v>
          </cell>
          <cell r="H52">
            <v>1112245.21</v>
          </cell>
          <cell r="K52">
            <v>1112245.21</v>
          </cell>
        </row>
        <row r="53">
          <cell r="A53" t="str">
            <v>9513000</v>
          </cell>
          <cell r="B53" t="str">
            <v>Steam Maint Electric Plant</v>
          </cell>
          <cell r="C53">
            <v>458354.3</v>
          </cell>
          <cell r="H53">
            <v>458354.3</v>
          </cell>
          <cell r="K53">
            <v>458354.3</v>
          </cell>
        </row>
        <row r="54">
          <cell r="A54" t="str">
            <v>9514000</v>
          </cell>
          <cell r="B54" t="str">
            <v>Steam Maint Misc Steam Plant</v>
          </cell>
          <cell r="C54">
            <v>94106.13</v>
          </cell>
          <cell r="H54">
            <v>94106.13</v>
          </cell>
          <cell r="K54">
            <v>94106.13</v>
          </cell>
        </row>
        <row r="55">
          <cell r="A55" t="str">
            <v>9535000</v>
          </cell>
          <cell r="B55" t="str">
            <v>Hydro Oper Supervision and Engineering</v>
          </cell>
          <cell r="C55">
            <v>136435.04</v>
          </cell>
          <cell r="H55">
            <v>136435.04</v>
          </cell>
          <cell r="K55">
            <v>136435.04</v>
          </cell>
        </row>
        <row r="56">
          <cell r="A56" t="str">
            <v>9537000</v>
          </cell>
          <cell r="B56" t="str">
            <v>Hydro Oper Hydraulic Expenses</v>
          </cell>
          <cell r="C56">
            <v>351857.62</v>
          </cell>
          <cell r="H56">
            <v>351857.62</v>
          </cell>
          <cell r="K56">
            <v>351857.62</v>
          </cell>
        </row>
        <row r="57">
          <cell r="A57" t="str">
            <v>9538000</v>
          </cell>
          <cell r="B57" t="str">
            <v>Hydro Oper Electric Expenses</v>
          </cell>
          <cell r="C57">
            <v>22049.7</v>
          </cell>
          <cell r="H57">
            <v>22049.7</v>
          </cell>
          <cell r="K57">
            <v>22049.7</v>
          </cell>
        </row>
        <row r="58">
          <cell r="A58" t="str">
            <v>9539000</v>
          </cell>
          <cell r="B58" t="str">
            <v>Hydro Oper Misc Hydraulic Power Gen Expenses</v>
          </cell>
          <cell r="C58">
            <v>317896.99</v>
          </cell>
          <cell r="H58">
            <v>317896.99</v>
          </cell>
          <cell r="K58">
            <v>317896.99</v>
          </cell>
        </row>
        <row r="59">
          <cell r="A59" t="str">
            <v>9541000</v>
          </cell>
          <cell r="B59" t="str">
            <v>Hydro Maint Supervision and Engineering</v>
          </cell>
          <cell r="C59">
            <v>5134.41</v>
          </cell>
          <cell r="H59">
            <v>5134.41</v>
          </cell>
          <cell r="K59">
            <v>5134.41</v>
          </cell>
        </row>
        <row r="60">
          <cell r="A60" t="str">
            <v>9542000</v>
          </cell>
          <cell r="B60" t="str">
            <v>Hydro Maint Structures</v>
          </cell>
          <cell r="C60">
            <v>38835.61</v>
          </cell>
          <cell r="H60">
            <v>38835.61</v>
          </cell>
          <cell r="K60">
            <v>38835.61</v>
          </cell>
        </row>
        <row r="61">
          <cell r="A61" t="str">
            <v>9543000</v>
          </cell>
          <cell r="B61" t="str">
            <v>Hydro Maint Reservoirs, Dams, and Waterways</v>
          </cell>
          <cell r="C61">
            <v>26858.16</v>
          </cell>
          <cell r="H61">
            <v>26858.16</v>
          </cell>
          <cell r="K61">
            <v>26858.16</v>
          </cell>
        </row>
        <row r="62">
          <cell r="A62" t="str">
            <v>9544000</v>
          </cell>
          <cell r="B62" t="str">
            <v>Hydro Maint Electric Plant</v>
          </cell>
          <cell r="C62">
            <v>44536.17</v>
          </cell>
          <cell r="H62">
            <v>44536.17</v>
          </cell>
          <cell r="K62">
            <v>44536.17</v>
          </cell>
        </row>
        <row r="63">
          <cell r="A63" t="str">
            <v>9545000</v>
          </cell>
          <cell r="B63" t="str">
            <v>Hydro Maint Miscellaneous Hydraulic Plant</v>
          </cell>
          <cell r="C63">
            <v>320207.12</v>
          </cell>
          <cell r="H63">
            <v>320207.12</v>
          </cell>
          <cell r="K63">
            <v>320207.12</v>
          </cell>
        </row>
        <row r="64">
          <cell r="A64" t="str">
            <v>9546000</v>
          </cell>
          <cell r="B64" t="str">
            <v>Other Pwr Gen Oper Supervision and Engineering</v>
          </cell>
          <cell r="C64">
            <v>624809.13</v>
          </cell>
          <cell r="H64">
            <v>624809.13</v>
          </cell>
          <cell r="K64">
            <v>624809.13</v>
          </cell>
        </row>
        <row r="65">
          <cell r="A65" t="str">
            <v>9548000</v>
          </cell>
          <cell r="B65" t="str">
            <v>Other Pwr Gen Oper Generation Expenses</v>
          </cell>
          <cell r="C65">
            <v>2122674.86</v>
          </cell>
          <cell r="H65">
            <v>2122674.86</v>
          </cell>
          <cell r="K65">
            <v>2122674.86</v>
          </cell>
        </row>
        <row r="66">
          <cell r="A66" t="str">
            <v>9549000</v>
          </cell>
          <cell r="B66" t="str">
            <v>Other Pwr Gen Oper Misc Expenses</v>
          </cell>
          <cell r="C66">
            <v>360999.58</v>
          </cell>
          <cell r="H66">
            <v>360999.58</v>
          </cell>
          <cell r="K66">
            <v>360999.58</v>
          </cell>
        </row>
        <row r="67">
          <cell r="A67" t="str">
            <v>9550000</v>
          </cell>
          <cell r="B67" t="str">
            <v>Other Pwr Gen Oper Rents</v>
          </cell>
          <cell r="C67">
            <v>548308.82999999996</v>
          </cell>
          <cell r="H67">
            <v>548308.82999999996</v>
          </cell>
          <cell r="K67">
            <v>548308.82999999996</v>
          </cell>
        </row>
        <row r="68">
          <cell r="A68" t="str">
            <v>9551000</v>
          </cell>
          <cell r="B68" t="str">
            <v>Other Pwr Gen Maint Supervision and Engineering</v>
          </cell>
          <cell r="C68">
            <v>75282.789999999994</v>
          </cell>
          <cell r="H68">
            <v>75282.789999999994</v>
          </cell>
          <cell r="K68">
            <v>75282.789999999994</v>
          </cell>
        </row>
        <row r="69">
          <cell r="A69" t="str">
            <v>9552000</v>
          </cell>
          <cell r="B69" t="str">
            <v>Other Pwr Gen Maint Structures</v>
          </cell>
          <cell r="C69">
            <v>41924.589999999997</v>
          </cell>
          <cell r="H69">
            <v>41924.589999999997</v>
          </cell>
          <cell r="K69">
            <v>41924.589999999997</v>
          </cell>
        </row>
        <row r="70">
          <cell r="A70" t="str">
            <v>9553000</v>
          </cell>
          <cell r="B70" t="str">
            <v>Other Pwr Gen Maint Gen and Electric Equipment</v>
          </cell>
          <cell r="C70">
            <v>2655398.6800000002</v>
          </cell>
          <cell r="H70">
            <v>2655398.6800000002</v>
          </cell>
          <cell r="K70">
            <v>2655398.6800000002</v>
          </cell>
        </row>
        <row r="71">
          <cell r="A71" t="str">
            <v>9554000</v>
          </cell>
          <cell r="B71" t="str">
            <v>Other Pwr Gen Maint Miscellaneous Expenses</v>
          </cell>
          <cell r="C71">
            <v>213565.4</v>
          </cell>
          <cell r="H71">
            <v>213565.4</v>
          </cell>
          <cell r="K71">
            <v>213565.4</v>
          </cell>
        </row>
        <row r="72">
          <cell r="A72" t="str">
            <v>9710000</v>
          </cell>
          <cell r="B72" t="str">
            <v>Mfd Gas Prod Oper Supervision and Engineering</v>
          </cell>
          <cell r="D72">
            <v>1854.63</v>
          </cell>
          <cell r="I72">
            <v>1854.63</v>
          </cell>
          <cell r="K72">
            <v>1854.63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12134.76</v>
          </cell>
          <cell r="I73">
            <v>12134.76</v>
          </cell>
          <cell r="K73">
            <v>12134.76</v>
          </cell>
        </row>
        <row r="74">
          <cell r="A74" t="str">
            <v>9807000</v>
          </cell>
          <cell r="B74" t="str">
            <v>Purchased Gas Expenses</v>
          </cell>
          <cell r="D74">
            <v>62294.79</v>
          </cell>
          <cell r="I74">
            <v>62294.79</v>
          </cell>
          <cell r="K74">
            <v>62294.79</v>
          </cell>
        </row>
        <row r="75">
          <cell r="A75" t="str">
            <v>9807500</v>
          </cell>
          <cell r="B75" t="str">
            <v>Other Purchased Gas Expenses</v>
          </cell>
          <cell r="D75">
            <v>219158.88</v>
          </cell>
          <cell r="I75">
            <v>219158.88</v>
          </cell>
          <cell r="K75">
            <v>219158.88</v>
          </cell>
        </row>
        <row r="76">
          <cell r="A76" t="str">
            <v>9813000</v>
          </cell>
          <cell r="B76" t="str">
            <v>Other Gas Supply Expenses</v>
          </cell>
          <cell r="D76">
            <v>62771.42</v>
          </cell>
          <cell r="I76">
            <v>62771.42</v>
          </cell>
          <cell r="K76">
            <v>62771.42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19647.09</v>
          </cell>
          <cell r="I77">
            <v>19647.09</v>
          </cell>
          <cell r="K77">
            <v>19647.09</v>
          </cell>
        </row>
        <row r="78">
          <cell r="A78" t="str">
            <v>9816000</v>
          </cell>
          <cell r="B78" t="str">
            <v>UGS Oper Wells Expenses</v>
          </cell>
          <cell r="D78">
            <v>580.29</v>
          </cell>
          <cell r="I78">
            <v>580.29</v>
          </cell>
          <cell r="K78">
            <v>580.29</v>
          </cell>
        </row>
        <row r="79">
          <cell r="A79" t="str">
            <v>9817000</v>
          </cell>
          <cell r="B79" t="str">
            <v>UGS Oper Lines Expenses</v>
          </cell>
          <cell r="D79">
            <v>1111.08</v>
          </cell>
          <cell r="I79">
            <v>1111.08</v>
          </cell>
          <cell r="K79">
            <v>1111.08</v>
          </cell>
        </row>
        <row r="80">
          <cell r="A80" t="str">
            <v>9818000</v>
          </cell>
          <cell r="B80" t="str">
            <v>UGS Oper Compressor Station Expenses</v>
          </cell>
          <cell r="D80">
            <v>39946.76</v>
          </cell>
          <cell r="I80">
            <v>39946.76</v>
          </cell>
          <cell r="K80">
            <v>39946.76</v>
          </cell>
        </row>
        <row r="81">
          <cell r="A81" t="str">
            <v>9819000</v>
          </cell>
          <cell r="B81" t="str">
            <v>UGS Oper Compressor Station Fuel and Power</v>
          </cell>
          <cell r="D81">
            <v>4170.66</v>
          </cell>
          <cell r="I81">
            <v>4170.66</v>
          </cell>
          <cell r="K81">
            <v>4170.66</v>
          </cell>
        </row>
        <row r="82">
          <cell r="A82" t="str">
            <v>9824000</v>
          </cell>
          <cell r="B82" t="str">
            <v>UGS Oper Other Expenses</v>
          </cell>
          <cell r="D82">
            <v>6792.42</v>
          </cell>
          <cell r="I82">
            <v>6792.42</v>
          </cell>
          <cell r="K82">
            <v>6792.42</v>
          </cell>
        </row>
        <row r="83">
          <cell r="A83" t="str">
            <v>9830000</v>
          </cell>
          <cell r="B83" t="str">
            <v>UGS Maint Supervision and Engineering</v>
          </cell>
          <cell r="D83">
            <v>18866.669999999998</v>
          </cell>
          <cell r="I83">
            <v>18866.669999999998</v>
          </cell>
          <cell r="K83">
            <v>18866.669999999998</v>
          </cell>
        </row>
        <row r="84">
          <cell r="A84" t="str">
            <v>9831000</v>
          </cell>
          <cell r="B84" t="str">
            <v>UGS Maint Structures and Improvements</v>
          </cell>
          <cell r="D84">
            <v>6073.88</v>
          </cell>
          <cell r="I84">
            <v>6073.88</v>
          </cell>
          <cell r="K84">
            <v>6073.88</v>
          </cell>
        </row>
        <row r="85">
          <cell r="A85" t="str">
            <v>9832000</v>
          </cell>
          <cell r="B85" t="str">
            <v>UGS Maint Reservoirs and Wells</v>
          </cell>
          <cell r="D85">
            <v>195094.74</v>
          </cell>
          <cell r="I85">
            <v>195094.74</v>
          </cell>
          <cell r="K85">
            <v>195094.74</v>
          </cell>
        </row>
        <row r="86">
          <cell r="A86" t="str">
            <v>9833000</v>
          </cell>
          <cell r="B86" t="str">
            <v>UGS Maint Lines</v>
          </cell>
          <cell r="D86">
            <v>170.41</v>
          </cell>
          <cell r="I86">
            <v>170.41</v>
          </cell>
          <cell r="K86">
            <v>170.41</v>
          </cell>
        </row>
        <row r="87">
          <cell r="A87" t="str">
            <v>9834000</v>
          </cell>
          <cell r="B87" t="str">
            <v>UGS Maint Compressor Station Equipment</v>
          </cell>
          <cell r="D87">
            <v>46428.57</v>
          </cell>
          <cell r="I87">
            <v>46428.57</v>
          </cell>
          <cell r="K87">
            <v>46428.57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36.53</v>
          </cell>
          <cell r="I88">
            <v>36.53</v>
          </cell>
          <cell r="K88">
            <v>36.53</v>
          </cell>
        </row>
        <row r="89">
          <cell r="A89" t="str">
            <v>9837000</v>
          </cell>
          <cell r="B89" t="str">
            <v>UGS Maint Other Equipment</v>
          </cell>
          <cell r="D89">
            <v>2803.6</v>
          </cell>
          <cell r="I89">
            <v>2803.6</v>
          </cell>
          <cell r="K89">
            <v>2803.6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147555.65</v>
          </cell>
          <cell r="I90">
            <v>147555.65</v>
          </cell>
          <cell r="K90">
            <v>147555.65</v>
          </cell>
        </row>
        <row r="91">
          <cell r="A91" t="str">
            <v>9841000</v>
          </cell>
          <cell r="B91" t="str">
            <v>OS Oper Labor and Expenses</v>
          </cell>
          <cell r="D91">
            <v>256056.29</v>
          </cell>
          <cell r="I91">
            <v>256056.29</v>
          </cell>
          <cell r="K91">
            <v>256056.29</v>
          </cell>
        </row>
        <row r="92">
          <cell r="A92" t="str">
            <v>9842000</v>
          </cell>
          <cell r="B92" t="str">
            <v>LNG Other Storage -- Rent</v>
          </cell>
          <cell r="D92">
            <v>350556.85</v>
          </cell>
          <cell r="I92">
            <v>350556.85</v>
          </cell>
          <cell r="K92">
            <v>350556.85</v>
          </cell>
        </row>
        <row r="93">
          <cell r="A93" t="str">
            <v>9842200</v>
          </cell>
          <cell r="B93" t="str">
            <v>OS Oper Power</v>
          </cell>
          <cell r="D93">
            <v>227148.45</v>
          </cell>
          <cell r="I93">
            <v>227148.45</v>
          </cell>
          <cell r="K93">
            <v>227148.45</v>
          </cell>
        </row>
        <row r="94">
          <cell r="A94" t="str">
            <v>9843300</v>
          </cell>
          <cell r="B94" t="str">
            <v>OS Maint Gas Holders</v>
          </cell>
          <cell r="D94">
            <v>64481.49</v>
          </cell>
          <cell r="I94">
            <v>64481.49</v>
          </cell>
          <cell r="K94">
            <v>64481.49</v>
          </cell>
        </row>
        <row r="95">
          <cell r="A95" t="str">
            <v>9843400</v>
          </cell>
          <cell r="B95" t="str">
            <v>OS Maint Purification Equipment</v>
          </cell>
          <cell r="D95">
            <v>1610.31</v>
          </cell>
          <cell r="I95">
            <v>1610.31</v>
          </cell>
          <cell r="K95">
            <v>1610.31</v>
          </cell>
        </row>
        <row r="96">
          <cell r="A96" t="str">
            <v>9843600</v>
          </cell>
          <cell r="B96" t="str">
            <v>OS Maint Vaporizing Equipment</v>
          </cell>
          <cell r="D96">
            <v>207.31</v>
          </cell>
          <cell r="I96">
            <v>207.31</v>
          </cell>
          <cell r="K96">
            <v>207.31</v>
          </cell>
        </row>
        <row r="97">
          <cell r="A97" t="str">
            <v>9843900</v>
          </cell>
          <cell r="B97" t="str">
            <v>OS Maint Other Equipment</v>
          </cell>
          <cell r="D97">
            <v>96182.36</v>
          </cell>
          <cell r="I97">
            <v>96182.36</v>
          </cell>
          <cell r="K97">
            <v>96182.36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180508</v>
          </cell>
          <cell r="I98">
            <v>180508</v>
          </cell>
          <cell r="K98">
            <v>180508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442.8</v>
          </cell>
          <cell r="I99">
            <v>442.8</v>
          </cell>
          <cell r="K99">
            <v>442.8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6857.49</v>
          </cell>
          <cell r="I100">
            <v>6857.49</v>
          </cell>
          <cell r="K100">
            <v>6857.49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24935.13</v>
          </cell>
          <cell r="I101">
            <v>24935.13</v>
          </cell>
          <cell r="K101">
            <v>24935.13</v>
          </cell>
        </row>
        <row r="102">
          <cell r="A102" t="str">
            <v>9846200</v>
          </cell>
          <cell r="B102" t="str">
            <v>LNG Other Expenses</v>
          </cell>
          <cell r="D102">
            <v>39620.89</v>
          </cell>
          <cell r="I102">
            <v>39620.89</v>
          </cell>
          <cell r="K102">
            <v>39620.89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5409.82</v>
          </cell>
          <cell r="I103">
            <v>5409.82</v>
          </cell>
          <cell r="K103">
            <v>5409.82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13744.55</v>
          </cell>
          <cell r="I104">
            <v>13744.55</v>
          </cell>
          <cell r="K104">
            <v>13744.55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24939.45</v>
          </cell>
          <cell r="I105">
            <v>24939.45</v>
          </cell>
          <cell r="K105">
            <v>24939.45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2399978.91</v>
          </cell>
          <cell r="H106">
            <v>2399978.91</v>
          </cell>
          <cell r="K106">
            <v>2399978.91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420582.01</v>
          </cell>
          <cell r="H107">
            <v>420582.01</v>
          </cell>
          <cell r="K107">
            <v>420582.01</v>
          </cell>
        </row>
        <row r="108">
          <cell r="A108" t="str">
            <v>9561100</v>
          </cell>
          <cell r="B108" t="str">
            <v>Load Dispatch#Reliability</v>
          </cell>
          <cell r="C108">
            <v>4107.54</v>
          </cell>
          <cell r="H108">
            <v>4107.54</v>
          </cell>
          <cell r="K108">
            <v>4107.54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258912.8</v>
          </cell>
          <cell r="H109">
            <v>258912.8</v>
          </cell>
          <cell r="K109">
            <v>258912.8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128127.38</v>
          </cell>
          <cell r="H110">
            <v>128127.38</v>
          </cell>
          <cell r="K110">
            <v>128127.38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168467.31</v>
          </cell>
          <cell r="H111">
            <v>168467.31</v>
          </cell>
          <cell r="K111">
            <v>168467.31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235593.17</v>
          </cell>
          <cell r="H112">
            <v>235593.17</v>
          </cell>
          <cell r="K112">
            <v>235593.17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-149860.78</v>
          </cell>
          <cell r="H113">
            <v>-149860.78</v>
          </cell>
          <cell r="K113">
            <v>-149860.78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161540.93</v>
          </cell>
          <cell r="H114">
            <v>161540.93</v>
          </cell>
          <cell r="K114">
            <v>161540.93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-168356.72</v>
          </cell>
          <cell r="H115">
            <v>-168356.72</v>
          </cell>
          <cell r="K115">
            <v>-168356.72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241014.61</v>
          </cell>
          <cell r="H116">
            <v>241014.61</v>
          </cell>
          <cell r="K116">
            <v>241014.61</v>
          </cell>
        </row>
        <row r="117">
          <cell r="A117" t="str">
            <v>9567000</v>
          </cell>
          <cell r="B117" t="str">
            <v>Transm Oper Rents</v>
          </cell>
          <cell r="C117">
            <v>23988.73</v>
          </cell>
          <cell r="H117">
            <v>23988.73</v>
          </cell>
          <cell r="K117">
            <v>23988.73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3184.41</v>
          </cell>
          <cell r="H118">
            <v>3184.41</v>
          </cell>
          <cell r="K118">
            <v>3184.41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325.08999999999997</v>
          </cell>
          <cell r="H119">
            <v>325.08999999999997</v>
          </cell>
          <cell r="K119">
            <v>325.08999999999997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112962</v>
          </cell>
          <cell r="H120">
            <v>112962</v>
          </cell>
          <cell r="K120">
            <v>112962</v>
          </cell>
        </row>
        <row r="121">
          <cell r="A121" t="str">
            <v>9571000</v>
          </cell>
          <cell r="B121" t="str">
            <v>Transm Maint Overhead Lines</v>
          </cell>
          <cell r="C121">
            <v>953459.02</v>
          </cell>
          <cell r="H121">
            <v>953459.02</v>
          </cell>
          <cell r="K121">
            <v>953459.02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5931.41</v>
          </cell>
          <cell r="H122">
            <v>5931.41</v>
          </cell>
          <cell r="K122">
            <v>5931.41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10216367.050000001</v>
          </cell>
          <cell r="D123">
            <v>4948470.7300000004</v>
          </cell>
          <cell r="H123">
            <v>10216367.050000001</v>
          </cell>
          <cell r="I123">
            <v>4948470.7300000004</v>
          </cell>
          <cell r="K123">
            <v>15164837.779999999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505768.71</v>
          </cell>
          <cell r="H124">
            <v>505768.71</v>
          </cell>
          <cell r="K124">
            <v>505768.71</v>
          </cell>
        </row>
        <row r="125">
          <cell r="A125" t="str">
            <v>9581000</v>
          </cell>
          <cell r="B125" t="str">
            <v>Distr Oper Load Dispatching</v>
          </cell>
          <cell r="C125">
            <v>169550.7</v>
          </cell>
          <cell r="H125">
            <v>169550.7</v>
          </cell>
          <cell r="K125">
            <v>169550.7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213895.08</v>
          </cell>
          <cell r="H126">
            <v>213895.08</v>
          </cell>
          <cell r="K126">
            <v>213895.08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652021.17000000004</v>
          </cell>
          <cell r="H127">
            <v>652021.17000000004</v>
          </cell>
          <cell r="K127">
            <v>652021.17000000004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575676.72</v>
          </cell>
          <cell r="H128">
            <v>575676.72</v>
          </cell>
          <cell r="K128">
            <v>575676.72</v>
          </cell>
        </row>
        <row r="129">
          <cell r="A129" t="str">
            <v>9586000</v>
          </cell>
          <cell r="B129" t="str">
            <v>Distr Oper Meter Expenses</v>
          </cell>
          <cell r="C129">
            <v>322889.15000000002</v>
          </cell>
          <cell r="H129">
            <v>322889.15000000002</v>
          </cell>
          <cell r="K129">
            <v>322889.15000000002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652446.85</v>
          </cell>
          <cell r="H130">
            <v>652446.85</v>
          </cell>
          <cell r="K130">
            <v>652446.85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1217074.6100000001</v>
          </cell>
          <cell r="H131">
            <v>1217074.6100000001</v>
          </cell>
          <cell r="K131">
            <v>1217074.6100000001</v>
          </cell>
        </row>
        <row r="132">
          <cell r="A132" t="str">
            <v>9589000</v>
          </cell>
          <cell r="B132" t="str">
            <v>Distr Oper Rents</v>
          </cell>
          <cell r="C132">
            <v>118398.27</v>
          </cell>
          <cell r="H132">
            <v>118398.27</v>
          </cell>
          <cell r="K132">
            <v>118398.27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15710</v>
          </cell>
          <cell r="H133">
            <v>15710</v>
          </cell>
          <cell r="K133">
            <v>15710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119475.53</v>
          </cell>
          <cell r="H134">
            <v>119475.53</v>
          </cell>
          <cell r="K134">
            <v>119475.53</v>
          </cell>
        </row>
        <row r="135">
          <cell r="A135" t="str">
            <v>9593000</v>
          </cell>
          <cell r="B135" t="str">
            <v>Distr Maint Overhead Lines</v>
          </cell>
          <cell r="C135">
            <v>3385086.18</v>
          </cell>
          <cell r="H135">
            <v>3385086.18</v>
          </cell>
          <cell r="K135">
            <v>3385086.18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1903086.61</v>
          </cell>
          <cell r="H136">
            <v>1903086.61</v>
          </cell>
          <cell r="K136">
            <v>1903086.61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16454.259999999998</v>
          </cell>
          <cell r="H137">
            <v>16454.259999999998</v>
          </cell>
          <cell r="K137">
            <v>16454.259999999998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303823.73</v>
          </cell>
          <cell r="H138">
            <v>303823.73</v>
          </cell>
          <cell r="K138">
            <v>303823.73</v>
          </cell>
        </row>
        <row r="139">
          <cell r="A139" t="str">
            <v>9597000</v>
          </cell>
          <cell r="B139" t="str">
            <v>Distr Maint Meters</v>
          </cell>
          <cell r="C139">
            <v>45009.48</v>
          </cell>
          <cell r="H139">
            <v>45009.48</v>
          </cell>
          <cell r="K139">
            <v>45009.48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97987.25</v>
          </cell>
          <cell r="I140">
            <v>97987.25</v>
          </cell>
          <cell r="K140">
            <v>97987.25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30080.639999999999</v>
          </cell>
          <cell r="I141">
            <v>30080.639999999999</v>
          </cell>
          <cell r="K141">
            <v>30080.639999999999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2036098.47</v>
          </cell>
          <cell r="I142">
            <v>2036098.47</v>
          </cell>
          <cell r="K142">
            <v>2036098.47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54691.74</v>
          </cell>
          <cell r="I143">
            <v>54691.74</v>
          </cell>
          <cell r="K143">
            <v>54691.74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48417.41</v>
          </cell>
          <cell r="I144">
            <v>48417.41</v>
          </cell>
          <cell r="K144">
            <v>48417.41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-438968.37</v>
          </cell>
          <cell r="I145">
            <v>-438968.37</v>
          </cell>
          <cell r="K145">
            <v>-438968.37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132708.28</v>
          </cell>
          <cell r="I146">
            <v>132708.28</v>
          </cell>
          <cell r="K146">
            <v>132708.28</v>
          </cell>
        </row>
        <row r="147">
          <cell r="A147" t="str">
            <v>9880000</v>
          </cell>
          <cell r="B147" t="str">
            <v>Distr Oper Other Expenses</v>
          </cell>
          <cell r="D147">
            <v>1444428.56</v>
          </cell>
          <cell r="I147">
            <v>1444428.56</v>
          </cell>
          <cell r="K147">
            <v>1444428.56</v>
          </cell>
        </row>
        <row r="148">
          <cell r="A148" t="str">
            <v>9881000</v>
          </cell>
          <cell r="B148" t="str">
            <v>Distr Oper Rents</v>
          </cell>
          <cell r="D148">
            <v>19559.3</v>
          </cell>
          <cell r="I148">
            <v>19559.3</v>
          </cell>
          <cell r="K148">
            <v>19559.3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5380.9</v>
          </cell>
          <cell r="I149">
            <v>5380.9</v>
          </cell>
          <cell r="K149">
            <v>5380.9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24767.61</v>
          </cell>
          <cell r="I150">
            <v>24767.61</v>
          </cell>
          <cell r="K150">
            <v>24767.61</v>
          </cell>
        </row>
        <row r="151">
          <cell r="A151" t="str">
            <v>9887000</v>
          </cell>
          <cell r="B151" t="str">
            <v>Distr Maint Mains</v>
          </cell>
          <cell r="D151">
            <v>869403.42</v>
          </cell>
          <cell r="I151">
            <v>869403.42</v>
          </cell>
          <cell r="K151">
            <v>869403.42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94269.01</v>
          </cell>
          <cell r="I152">
            <v>94269.01</v>
          </cell>
          <cell r="K152">
            <v>94269.01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17715.919999999998</v>
          </cell>
          <cell r="I153">
            <v>17715.919999999998</v>
          </cell>
          <cell r="K153">
            <v>17715.919999999998</v>
          </cell>
        </row>
        <row r="154">
          <cell r="A154" t="str">
            <v>9892000</v>
          </cell>
          <cell r="B154" t="str">
            <v>Distr Maint Services</v>
          </cell>
          <cell r="D154">
            <v>441798.73</v>
          </cell>
          <cell r="I154">
            <v>441798.73</v>
          </cell>
          <cell r="K154">
            <v>441798.73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28225.56</v>
          </cell>
          <cell r="I155">
            <v>28225.56</v>
          </cell>
          <cell r="K155">
            <v>28225.56</v>
          </cell>
        </row>
        <row r="156">
          <cell r="A156" t="str">
            <v>9894000</v>
          </cell>
          <cell r="B156" t="str">
            <v>Distr Maint Other Equipment</v>
          </cell>
          <cell r="D156">
            <v>41906.300000000003</v>
          </cell>
          <cell r="I156">
            <v>41906.300000000003</v>
          </cell>
          <cell r="K156">
            <v>41906.300000000003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-2510152.81</v>
          </cell>
          <cell r="D157">
            <v>1230916.04</v>
          </cell>
          <cell r="E157">
            <v>2757682.7</v>
          </cell>
          <cell r="F157">
            <v>1611895.62</v>
          </cell>
          <cell r="G157">
            <v>1145787.08</v>
          </cell>
          <cell r="H157">
            <v>-898257.19</v>
          </cell>
          <cell r="I157">
            <v>2376703.12</v>
          </cell>
          <cell r="K157">
            <v>1478445.93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29382.79</v>
          </cell>
          <cell r="F158">
            <v>17127.23</v>
          </cell>
          <cell r="G158">
            <v>12255.56</v>
          </cell>
          <cell r="H158">
            <v>17127.23</v>
          </cell>
          <cell r="I158">
            <v>12255.56</v>
          </cell>
          <cell r="K158">
            <v>29382.79</v>
          </cell>
        </row>
        <row r="159">
          <cell r="A159" t="str">
            <v>9902000</v>
          </cell>
          <cell r="B159" t="str">
            <v>Meter Reading Expenses</v>
          </cell>
          <cell r="C159">
            <v>862426.65</v>
          </cell>
          <cell r="D159">
            <v>788526.57</v>
          </cell>
          <cell r="E159">
            <v>177429.35</v>
          </cell>
          <cell r="F159">
            <v>111372.4</v>
          </cell>
          <cell r="G159">
            <v>66056.95</v>
          </cell>
          <cell r="H159">
            <v>973799.05</v>
          </cell>
          <cell r="I159">
            <v>854583.52</v>
          </cell>
          <cell r="K159">
            <v>1828382.57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16528.22</v>
          </cell>
          <cell r="H160">
            <v>16528.22</v>
          </cell>
          <cell r="K160">
            <v>16528.22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27246.81</v>
          </cell>
          <cell r="I161">
            <v>27246.81</v>
          </cell>
          <cell r="K161">
            <v>27246.81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774205.62</v>
          </cell>
          <cell r="D162">
            <v>29183.74</v>
          </cell>
          <cell r="E162">
            <v>2599034.77</v>
          </cell>
          <cell r="F162">
            <v>1514977.26</v>
          </cell>
          <cell r="G162">
            <v>1084057.51</v>
          </cell>
          <cell r="H162">
            <v>2289182.88</v>
          </cell>
          <cell r="I162">
            <v>1113241.25</v>
          </cell>
          <cell r="K162">
            <v>3402424.13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99116.27</v>
          </cell>
          <cell r="H163">
            <v>99116.27</v>
          </cell>
          <cell r="K163">
            <v>99116.27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39764.42</v>
          </cell>
          <cell r="I164">
            <v>39764.42</v>
          </cell>
          <cell r="K164">
            <v>39764.42</v>
          </cell>
        </row>
        <row r="165">
          <cell r="A165" t="str">
            <v>9904000</v>
          </cell>
          <cell r="B165" t="str">
            <v>Uncollectible Accounts</v>
          </cell>
          <cell r="C165">
            <v>-4351333.41</v>
          </cell>
          <cell r="D165">
            <v>346194.5</v>
          </cell>
          <cell r="E165">
            <v>-48164.21</v>
          </cell>
          <cell r="F165">
            <v>-31581.27</v>
          </cell>
          <cell r="G165">
            <v>-16582.939999999999</v>
          </cell>
          <cell r="H165">
            <v>-4382914.68</v>
          </cell>
          <cell r="I165">
            <v>329611.56</v>
          </cell>
          <cell r="K165">
            <v>-4053303.12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88903.84</v>
          </cell>
          <cell r="H166">
            <v>88903.84</v>
          </cell>
          <cell r="K166">
            <v>88903.84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8636393.1799999997</v>
          </cell>
          <cell r="D167">
            <v>1711977.43</v>
          </cell>
          <cell r="E167">
            <v>974823.72</v>
          </cell>
          <cell r="F167">
            <v>551784.37</v>
          </cell>
          <cell r="G167">
            <v>423039.35</v>
          </cell>
          <cell r="H167">
            <v>9188177.5500000007</v>
          </cell>
          <cell r="I167">
            <v>2135016.7799999998</v>
          </cell>
          <cell r="K167">
            <v>11323194.33</v>
          </cell>
        </row>
        <row r="168">
          <cell r="A168" t="str">
            <v>9908010</v>
          </cell>
          <cell r="B168" t="str">
            <v>Customer Service Expenses</v>
          </cell>
          <cell r="C168">
            <v>8470662.0999999996</v>
          </cell>
          <cell r="D168">
            <v>1676350.49</v>
          </cell>
          <cell r="E168">
            <v>-209897.17</v>
          </cell>
          <cell r="F168">
            <v>-138789.43</v>
          </cell>
          <cell r="G168">
            <v>-71107.740000000005</v>
          </cell>
          <cell r="H168">
            <v>8331872.6699999999</v>
          </cell>
          <cell r="I168">
            <v>1605242.75</v>
          </cell>
          <cell r="K168">
            <v>9937115.4199999999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74924.179999999993</v>
          </cell>
          <cell r="D169">
            <v>35626.94</v>
          </cell>
          <cell r="E169">
            <v>1189370.6000000001</v>
          </cell>
          <cell r="F169">
            <v>693284.13</v>
          </cell>
          <cell r="G169">
            <v>496086.47</v>
          </cell>
          <cell r="H169">
            <v>768208.31</v>
          </cell>
          <cell r="I169">
            <v>531713.41</v>
          </cell>
          <cell r="K169">
            <v>1299921.72</v>
          </cell>
        </row>
        <row r="170">
          <cell r="A170" t="str">
            <v>9910000</v>
          </cell>
          <cell r="B170" t="str">
            <v>Miscellaneous Customer Service &amp; Information Exp</v>
          </cell>
          <cell r="C170">
            <v>0</v>
          </cell>
          <cell r="D170">
            <v>0</v>
          </cell>
          <cell r="E170">
            <v>93.5</v>
          </cell>
          <cell r="F170">
            <v>54.5</v>
          </cell>
          <cell r="G170">
            <v>39</v>
          </cell>
          <cell r="H170">
            <v>54.5</v>
          </cell>
          <cell r="I170">
            <v>39</v>
          </cell>
          <cell r="K170">
            <v>93.5</v>
          </cell>
        </row>
        <row r="171">
          <cell r="A171" t="str">
            <v>9912000</v>
          </cell>
          <cell r="B171" t="str">
            <v>Demonstrating and Selling Expenses</v>
          </cell>
          <cell r="C171">
            <v>90806.9</v>
          </cell>
          <cell r="D171">
            <v>0</v>
          </cell>
          <cell r="E171">
            <v>-4743.21</v>
          </cell>
          <cell r="F171">
            <v>-2764.83</v>
          </cell>
          <cell r="G171">
            <v>-1978.38</v>
          </cell>
          <cell r="H171">
            <v>88042.07</v>
          </cell>
          <cell r="I171">
            <v>-1978.38</v>
          </cell>
          <cell r="K171">
            <v>86063.69</v>
          </cell>
        </row>
        <row r="172">
          <cell r="A172" t="str">
            <v>ZW_CONSERV_AMORTIZATION</v>
          </cell>
          <cell r="B172" t="str">
            <v>WUTC Conservation Amortization</v>
          </cell>
          <cell r="C172">
            <v>9248772.3900000006</v>
          </cell>
          <cell r="D172">
            <v>976253.85</v>
          </cell>
          <cell r="H172">
            <v>9248772.3900000006</v>
          </cell>
          <cell r="I172">
            <v>976253.85</v>
          </cell>
          <cell r="K172">
            <v>10225026.24</v>
          </cell>
        </row>
        <row r="173">
          <cell r="A173" t="str">
            <v>9908020</v>
          </cell>
          <cell r="B173" t="str">
            <v>Conservation Amortization</v>
          </cell>
          <cell r="C173">
            <v>9248772.3900000006</v>
          </cell>
          <cell r="D173">
            <v>976253.85</v>
          </cell>
          <cell r="H173">
            <v>9248772.3900000006</v>
          </cell>
          <cell r="I173">
            <v>976253.85</v>
          </cell>
          <cell r="K173">
            <v>10225026.24</v>
          </cell>
        </row>
        <row r="174">
          <cell r="A174" t="str">
            <v>ZW_ADMIN_GEN_EXP</v>
          </cell>
          <cell r="B174" t="str">
            <v>WUTC Admin &amp; General Expense</v>
          </cell>
          <cell r="C174">
            <v>6855457.6900000004</v>
          </cell>
          <cell r="D174">
            <v>1317623.02</v>
          </cell>
          <cell r="E174">
            <v>13505743.07</v>
          </cell>
          <cell r="F174">
            <v>8827545.3000000007</v>
          </cell>
          <cell r="G174">
            <v>4678197.7699999996</v>
          </cell>
          <cell r="H174">
            <v>15683002.99</v>
          </cell>
          <cell r="I174">
            <v>5995820.79</v>
          </cell>
          <cell r="K174">
            <v>21678823.780000001</v>
          </cell>
        </row>
        <row r="175">
          <cell r="A175" t="str">
            <v>9920000</v>
          </cell>
          <cell r="B175" t="str">
            <v>Administrative and General Salaries</v>
          </cell>
          <cell r="C175">
            <v>1182641.49</v>
          </cell>
          <cell r="D175">
            <v>65826.149999999994</v>
          </cell>
          <cell r="E175">
            <v>9615558.0899999999</v>
          </cell>
          <cell r="F175">
            <v>6305428.46</v>
          </cell>
          <cell r="G175">
            <v>3310129.63</v>
          </cell>
          <cell r="H175">
            <v>7488069.9500000002</v>
          </cell>
          <cell r="I175">
            <v>3375955.78</v>
          </cell>
          <cell r="K175">
            <v>10864025.73</v>
          </cell>
        </row>
        <row r="176">
          <cell r="A176" t="str">
            <v>9921000</v>
          </cell>
          <cell r="B176" t="str">
            <v>Office Supplies and Expenses</v>
          </cell>
          <cell r="C176">
            <v>24773.32</v>
          </cell>
          <cell r="D176">
            <v>740.7</v>
          </cell>
          <cell r="E176">
            <v>1458979.9</v>
          </cell>
          <cell r="F176">
            <v>956653.75</v>
          </cell>
          <cell r="G176">
            <v>502326.15</v>
          </cell>
          <cell r="H176">
            <v>981427.07</v>
          </cell>
          <cell r="I176">
            <v>503066.85</v>
          </cell>
          <cell r="K176">
            <v>1484493.92</v>
          </cell>
        </row>
        <row r="177">
          <cell r="A177" t="str">
            <v>9922000</v>
          </cell>
          <cell r="B177" t="str">
            <v>Administrative Expenses Transferred#Credit</v>
          </cell>
          <cell r="C177">
            <v>-22763.51</v>
          </cell>
          <cell r="D177">
            <v>-11952.83</v>
          </cell>
          <cell r="E177">
            <v>-3910488.87</v>
          </cell>
          <cell r="F177">
            <v>-2564107.5499999998</v>
          </cell>
          <cell r="G177">
            <v>-1346381.32</v>
          </cell>
          <cell r="H177">
            <v>-2586871.06</v>
          </cell>
          <cell r="I177">
            <v>-1358334.15</v>
          </cell>
          <cell r="K177">
            <v>-3945205.21</v>
          </cell>
        </row>
        <row r="178">
          <cell r="A178" t="str">
            <v>9923000</v>
          </cell>
          <cell r="B178" t="str">
            <v>Outside Services Employed</v>
          </cell>
          <cell r="C178">
            <v>483319.28</v>
          </cell>
          <cell r="D178">
            <v>158017.51999999999</v>
          </cell>
          <cell r="E178">
            <v>1877924.79</v>
          </cell>
          <cell r="F178">
            <v>1231355.25</v>
          </cell>
          <cell r="G178">
            <v>646569.54</v>
          </cell>
          <cell r="H178">
            <v>1714674.53</v>
          </cell>
          <cell r="I178">
            <v>804587.06</v>
          </cell>
          <cell r="K178">
            <v>2519261.59</v>
          </cell>
        </row>
        <row r="179">
          <cell r="A179" t="str">
            <v>9924000</v>
          </cell>
          <cell r="B179" t="str">
            <v>Property Insurance</v>
          </cell>
          <cell r="C179">
            <v>615058.64</v>
          </cell>
          <cell r="D179">
            <v>32894.99</v>
          </cell>
          <cell r="E179">
            <v>-516653.19</v>
          </cell>
          <cell r="F179">
            <v>-306582</v>
          </cell>
          <cell r="G179">
            <v>-210071.19</v>
          </cell>
          <cell r="H179">
            <v>308476.64</v>
          </cell>
          <cell r="I179">
            <v>-177176.2</v>
          </cell>
          <cell r="K179">
            <v>131300.44</v>
          </cell>
        </row>
        <row r="180">
          <cell r="A180" t="str">
            <v>9925000</v>
          </cell>
          <cell r="B180" t="str">
            <v>Injuries and Damages</v>
          </cell>
          <cell r="C180">
            <v>277726.45</v>
          </cell>
          <cell r="D180">
            <v>45841.75</v>
          </cell>
          <cell r="E180">
            <v>525388.41</v>
          </cell>
          <cell r="F180">
            <v>306248.90000000002</v>
          </cell>
          <cell r="G180">
            <v>219139.51</v>
          </cell>
          <cell r="H180">
            <v>583975.35</v>
          </cell>
          <cell r="I180">
            <v>264981.26</v>
          </cell>
          <cell r="K180">
            <v>848956.61</v>
          </cell>
        </row>
        <row r="181">
          <cell r="A181" t="str">
            <v>9926000</v>
          </cell>
          <cell r="B181" t="str">
            <v>Employee Pensions and Benefits</v>
          </cell>
          <cell r="C181">
            <v>1768855.85</v>
          </cell>
          <cell r="D181">
            <v>516732.92</v>
          </cell>
          <cell r="E181">
            <v>1270605.1299999999</v>
          </cell>
          <cell r="F181">
            <v>810518.51</v>
          </cell>
          <cell r="G181">
            <v>460086.62</v>
          </cell>
          <cell r="H181">
            <v>2579374.36</v>
          </cell>
          <cell r="I181">
            <v>976819.54</v>
          </cell>
          <cell r="K181">
            <v>3556193.9</v>
          </cell>
        </row>
        <row r="182">
          <cell r="A182" t="str">
            <v>9928000</v>
          </cell>
          <cell r="B182" t="str">
            <v>Regulatory Commission Expenses</v>
          </cell>
          <cell r="C182">
            <v>1996605.08</v>
          </cell>
          <cell r="D182">
            <v>341064.56</v>
          </cell>
          <cell r="E182">
            <v>53895.22</v>
          </cell>
          <cell r="F182">
            <v>35339.089999999997</v>
          </cell>
          <cell r="G182">
            <v>18556.13</v>
          </cell>
          <cell r="H182">
            <v>2031944.17</v>
          </cell>
          <cell r="I182">
            <v>359620.69</v>
          </cell>
          <cell r="K182">
            <v>2391564.86</v>
          </cell>
        </row>
        <row r="183">
          <cell r="A183" t="str">
            <v>9930100</v>
          </cell>
          <cell r="B183" t="str">
            <v>General Advertising Expenses</v>
          </cell>
          <cell r="C183">
            <v>7014.88</v>
          </cell>
          <cell r="H183">
            <v>7014.88</v>
          </cell>
          <cell r="K183">
            <v>7014.88</v>
          </cell>
        </row>
        <row r="184">
          <cell r="A184" t="str">
            <v>9930200</v>
          </cell>
          <cell r="B184" t="str">
            <v>Miscellaneous General Expenses</v>
          </cell>
          <cell r="C184">
            <v>141652.74</v>
          </cell>
          <cell r="D184">
            <v>51341.62</v>
          </cell>
          <cell r="E184">
            <v>557879.54</v>
          </cell>
          <cell r="F184">
            <v>365801.61</v>
          </cell>
          <cell r="G184">
            <v>192077.93</v>
          </cell>
          <cell r="H184">
            <v>507454.35</v>
          </cell>
          <cell r="I184">
            <v>243419.55</v>
          </cell>
          <cell r="K184">
            <v>750873.9</v>
          </cell>
        </row>
        <row r="185">
          <cell r="A185" t="str">
            <v>9931000</v>
          </cell>
          <cell r="B185" t="str">
            <v>Rents</v>
          </cell>
          <cell r="C185">
            <v>206926.14</v>
          </cell>
          <cell r="D185">
            <v>12964.82</v>
          </cell>
          <cell r="E185">
            <v>951941.63</v>
          </cell>
          <cell r="F185">
            <v>624188.16000000003</v>
          </cell>
          <cell r="G185">
            <v>327753.46999999997</v>
          </cell>
          <cell r="H185">
            <v>831114.3</v>
          </cell>
          <cell r="I185">
            <v>340718.29</v>
          </cell>
          <cell r="K185">
            <v>1171832.5900000001</v>
          </cell>
        </row>
        <row r="186">
          <cell r="A186" t="str">
            <v>9932000</v>
          </cell>
          <cell r="B186" t="str">
            <v>Gas Maintenance of General Plant</v>
          </cell>
          <cell r="D186">
            <v>104150.82</v>
          </cell>
          <cell r="I186">
            <v>104150.82</v>
          </cell>
          <cell r="K186">
            <v>104150.82</v>
          </cell>
        </row>
        <row r="187">
          <cell r="A187" t="str">
            <v>9935000</v>
          </cell>
          <cell r="B187" t="str">
            <v>Electric Maintenance of General Plant</v>
          </cell>
          <cell r="C187">
            <v>173647.33</v>
          </cell>
          <cell r="D187">
            <v>0</v>
          </cell>
          <cell r="E187">
            <v>1620712.42</v>
          </cell>
          <cell r="F187">
            <v>1062701.1200000001</v>
          </cell>
          <cell r="G187">
            <v>558011.30000000005</v>
          </cell>
          <cell r="H187">
            <v>1236348.45</v>
          </cell>
          <cell r="I187">
            <v>558011.30000000005</v>
          </cell>
          <cell r="K187">
            <v>1794359.75</v>
          </cell>
        </row>
        <row r="188">
          <cell r="A188" t="str">
            <v>ZW_DEPR_DEPL_AMORTIZ</v>
          </cell>
          <cell r="B188" t="str">
            <v>WUTC Depreciation, Depletion &amp; Amortizat</v>
          </cell>
          <cell r="C188">
            <v>39098917.93</v>
          </cell>
          <cell r="D188">
            <v>6802036.2800000003</v>
          </cell>
          <cell r="E188">
            <v>8796506.6099999994</v>
          </cell>
          <cell r="F188">
            <v>5767869.3899999997</v>
          </cell>
          <cell r="G188">
            <v>3028637.22</v>
          </cell>
          <cell r="H188">
            <v>44866787.32</v>
          </cell>
          <cell r="I188">
            <v>9830673.5</v>
          </cell>
          <cell r="K188">
            <v>54697460.82</v>
          </cell>
        </row>
        <row r="189">
          <cell r="A189" t="str">
            <v>ZW_DEPRECIATION</v>
          </cell>
          <cell r="B189" t="str">
            <v>WUTC Depreciation</v>
          </cell>
          <cell r="C189">
            <v>33097575.420000002</v>
          </cell>
          <cell r="D189">
            <v>14539245.99</v>
          </cell>
          <cell r="E189">
            <v>2399470.98</v>
          </cell>
          <cell r="F189">
            <v>1573333.12</v>
          </cell>
          <cell r="G189">
            <v>826137.86</v>
          </cell>
          <cell r="H189">
            <v>34670908.539999999</v>
          </cell>
          <cell r="I189">
            <v>15365383.85</v>
          </cell>
          <cell r="K189">
            <v>50036292.390000001</v>
          </cell>
        </row>
        <row r="190">
          <cell r="A190" t="str">
            <v>9403000</v>
          </cell>
          <cell r="B190" t="str">
            <v>Depreciation Expense</v>
          </cell>
          <cell r="C190">
            <v>32816675.210000001</v>
          </cell>
          <cell r="D190">
            <v>14509686.24</v>
          </cell>
          <cell r="E190">
            <v>2386122.2999999998</v>
          </cell>
          <cell r="F190">
            <v>1564580.39</v>
          </cell>
          <cell r="G190">
            <v>821541.91</v>
          </cell>
          <cell r="H190">
            <v>34381255.600000001</v>
          </cell>
          <cell r="I190">
            <v>15331228.15</v>
          </cell>
          <cell r="K190">
            <v>49712483.75</v>
          </cell>
        </row>
        <row r="191">
          <cell r="A191" t="str">
            <v>9403100</v>
          </cell>
          <cell r="B191" t="str">
            <v>Depreciation Expense for Asset Retirement Costs</v>
          </cell>
          <cell r="C191">
            <v>280900.21000000002</v>
          </cell>
          <cell r="D191">
            <v>29559.75</v>
          </cell>
          <cell r="E191">
            <v>13348.68</v>
          </cell>
          <cell r="F191">
            <v>8752.73</v>
          </cell>
          <cell r="G191">
            <v>4595.95</v>
          </cell>
          <cell r="H191">
            <v>289652.94</v>
          </cell>
          <cell r="I191">
            <v>34155.699999999997</v>
          </cell>
          <cell r="K191">
            <v>323808.64000000001</v>
          </cell>
        </row>
        <row r="192">
          <cell r="A192" t="str">
            <v>ZW_AMORTIZATION</v>
          </cell>
          <cell r="B192" t="str">
            <v>WUTC Amortization</v>
          </cell>
          <cell r="C192">
            <v>2258402.25</v>
          </cell>
          <cell r="D192">
            <v>522633.78</v>
          </cell>
          <cell r="E192">
            <v>6397035.6299999999</v>
          </cell>
          <cell r="F192">
            <v>4194536.2699999996</v>
          </cell>
          <cell r="G192">
            <v>2202499.36</v>
          </cell>
          <cell r="H192">
            <v>6452938.5199999996</v>
          </cell>
          <cell r="I192">
            <v>2725133.14</v>
          </cell>
          <cell r="K192">
            <v>9178071.6600000001</v>
          </cell>
        </row>
        <row r="193">
          <cell r="A193" t="str">
            <v>9404000</v>
          </cell>
          <cell r="B193" t="str">
            <v>Amortization of Limited-Term Plant</v>
          </cell>
          <cell r="C193">
            <v>1248758.6399999999</v>
          </cell>
          <cell r="D193">
            <v>0</v>
          </cell>
          <cell r="E193">
            <v>6394474.0800000001</v>
          </cell>
          <cell r="F193">
            <v>4192856.66</v>
          </cell>
          <cell r="G193">
            <v>2201617.42</v>
          </cell>
          <cell r="H193">
            <v>5441615.2999999998</v>
          </cell>
          <cell r="I193">
            <v>2201617.42</v>
          </cell>
          <cell r="K193">
            <v>7643232.7199999997</v>
          </cell>
        </row>
        <row r="194">
          <cell r="A194" t="str">
            <v>9406000</v>
          </cell>
          <cell r="B194" t="str">
            <v>Amortization of Plant Acquisition Adjustments</v>
          </cell>
          <cell r="C194">
            <v>737146.19</v>
          </cell>
          <cell r="H194">
            <v>737146.19</v>
          </cell>
          <cell r="K194">
            <v>737146.19</v>
          </cell>
        </row>
        <row r="195">
          <cell r="A195" t="str">
            <v>9411000</v>
          </cell>
          <cell r="B195" t="str">
            <v>Accretion Expense</v>
          </cell>
          <cell r="C195">
            <v>272497.42</v>
          </cell>
          <cell r="D195">
            <v>36558.97</v>
          </cell>
          <cell r="E195">
            <v>2561.5500000000002</v>
          </cell>
          <cell r="F195">
            <v>1679.61</v>
          </cell>
          <cell r="G195">
            <v>881.94</v>
          </cell>
          <cell r="H195">
            <v>274177.03000000003</v>
          </cell>
          <cell r="I195">
            <v>37440.910000000003</v>
          </cell>
          <cell r="K195">
            <v>311617.94</v>
          </cell>
        </row>
        <row r="196">
          <cell r="A196" t="str">
            <v>9404300</v>
          </cell>
          <cell r="B196" t="str">
            <v>Amortization of Other Limited-Term Gas Plant</v>
          </cell>
          <cell r="D196">
            <v>486074.81</v>
          </cell>
          <cell r="I196">
            <v>486074.81</v>
          </cell>
          <cell r="K196">
            <v>486074.81</v>
          </cell>
        </row>
        <row r="197">
          <cell r="A197" t="str">
            <v>ZW_AMORTIZ_PROP_LOSS</v>
          </cell>
          <cell r="B197" t="str">
            <v>WUTC Amortization of Property Loss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9407000</v>
          </cell>
          <cell r="B198" t="str">
            <v>Amort of Prop Loss, Unrecov Plt &amp; Reg Study Costs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ZW_OTHER_OPERATING_EXP</v>
          </cell>
          <cell r="B199" t="str">
            <v>WUTC Other Operating Expenses</v>
          </cell>
          <cell r="C199">
            <v>889182.26</v>
          </cell>
          <cell r="D199">
            <v>-8259843.4900000002</v>
          </cell>
          <cell r="H199">
            <v>889182.26</v>
          </cell>
          <cell r="I199">
            <v>-8259843.4900000002</v>
          </cell>
          <cell r="K199">
            <v>-7370661.2300000004</v>
          </cell>
        </row>
        <row r="200">
          <cell r="A200" t="str">
            <v>9407300</v>
          </cell>
          <cell r="B200" t="str">
            <v>Regulatory Debits</v>
          </cell>
          <cell r="C200">
            <v>6626666.25</v>
          </cell>
          <cell r="D200">
            <v>8760298.3300000001</v>
          </cell>
          <cell r="H200">
            <v>6626666.25</v>
          </cell>
          <cell r="I200">
            <v>8760298.3300000001</v>
          </cell>
          <cell r="K200">
            <v>15386964.58</v>
          </cell>
        </row>
        <row r="201">
          <cell r="A201" t="str">
            <v>9407400</v>
          </cell>
          <cell r="B201" t="str">
            <v>Regulatory Credits</v>
          </cell>
          <cell r="C201">
            <v>-5685573.7400000002</v>
          </cell>
          <cell r="D201">
            <v>-17179156.899999999</v>
          </cell>
          <cell r="H201">
            <v>-5685573.7400000002</v>
          </cell>
          <cell r="I201">
            <v>-17179156.899999999</v>
          </cell>
          <cell r="K201">
            <v>-22864730.640000001</v>
          </cell>
        </row>
        <row r="202">
          <cell r="A202" t="str">
            <v>9411600</v>
          </cell>
          <cell r="B202" t="str">
            <v>Gains from Disposition of Utility Plant</v>
          </cell>
          <cell r="C202">
            <v>-52382.83</v>
          </cell>
          <cell r="H202">
            <v>-52382.83</v>
          </cell>
          <cell r="K202">
            <v>-52382.83</v>
          </cell>
        </row>
        <row r="203">
          <cell r="A203" t="str">
            <v>9411700</v>
          </cell>
          <cell r="B203" t="str">
            <v>Losses from Disposition of Utility Plant</v>
          </cell>
          <cell r="C203">
            <v>472.58</v>
          </cell>
          <cell r="D203">
            <v>159015.07999999999</v>
          </cell>
          <cell r="H203">
            <v>472.58</v>
          </cell>
          <cell r="I203">
            <v>159015.07999999999</v>
          </cell>
          <cell r="K203">
            <v>159487.66</v>
          </cell>
        </row>
        <row r="204">
          <cell r="A204" t="str">
            <v>ZW_TAXES_OTHER_INC_TAX</v>
          </cell>
          <cell r="B204" t="str">
            <v>WUTC Taxes Other Than Income Taxes</v>
          </cell>
          <cell r="C204">
            <v>20564118.039999999</v>
          </cell>
          <cell r="D204">
            <v>4554427.3099999996</v>
          </cell>
          <cell r="E204">
            <v>817274.3</v>
          </cell>
          <cell r="F204">
            <v>526804.81999999995</v>
          </cell>
          <cell r="G204">
            <v>290469.48</v>
          </cell>
          <cell r="H204">
            <v>21090922.859999999</v>
          </cell>
          <cell r="I204">
            <v>4844896.79</v>
          </cell>
          <cell r="K204">
            <v>25935819.649999999</v>
          </cell>
        </row>
        <row r="205">
          <cell r="A205" t="str">
            <v>9408100</v>
          </cell>
          <cell r="B205" t="str">
            <v>Taxes Other Than Inc Taxes, Utility Operating Inc</v>
          </cell>
          <cell r="C205">
            <v>20564118.039999999</v>
          </cell>
          <cell r="D205">
            <v>4554427.3099999996</v>
          </cell>
          <cell r="E205">
            <v>817274.3</v>
          </cell>
          <cell r="F205">
            <v>526804.81999999995</v>
          </cell>
          <cell r="G205">
            <v>290469.48</v>
          </cell>
          <cell r="H205">
            <v>21090922.859999999</v>
          </cell>
          <cell r="I205">
            <v>4844896.79</v>
          </cell>
          <cell r="K205">
            <v>25935819.649999999</v>
          </cell>
        </row>
        <row r="206">
          <cell r="A206" t="str">
            <v>ZW_INCOME_TAXES</v>
          </cell>
          <cell r="B206" t="str">
            <v>WUTC Income Taxes</v>
          </cell>
          <cell r="C206">
            <v>2144105.75</v>
          </cell>
          <cell r="D206">
            <v>-534214.84</v>
          </cell>
          <cell r="H206">
            <v>2144105.75</v>
          </cell>
          <cell r="I206">
            <v>-534214.84</v>
          </cell>
          <cell r="K206">
            <v>1609890.91</v>
          </cell>
        </row>
        <row r="207">
          <cell r="A207" t="str">
            <v>9409110</v>
          </cell>
          <cell r="B207" t="str">
            <v>State Income Taxes</v>
          </cell>
          <cell r="C207">
            <v>-56590.01</v>
          </cell>
          <cell r="H207">
            <v>-56590.01</v>
          </cell>
          <cell r="K207">
            <v>-56590.01</v>
          </cell>
        </row>
        <row r="208">
          <cell r="A208" t="str">
            <v>9409120</v>
          </cell>
          <cell r="B208" t="str">
            <v>Federal Income Taxes</v>
          </cell>
          <cell r="C208">
            <v>2200695.7599999998</v>
          </cell>
          <cell r="D208">
            <v>-534214.84</v>
          </cell>
          <cell r="H208">
            <v>2200695.7599999998</v>
          </cell>
          <cell r="I208">
            <v>-534214.84</v>
          </cell>
          <cell r="K208">
            <v>1666480.92</v>
          </cell>
        </row>
        <row r="209">
          <cell r="A209" t="str">
            <v>ZW_DEFERRED_INC_TAXES</v>
          </cell>
          <cell r="B209" t="str">
            <v>WUTC Deferred Income Taxes</v>
          </cell>
          <cell r="C209">
            <v>527671.42000000004</v>
          </cell>
          <cell r="D209">
            <v>309337.39</v>
          </cell>
          <cell r="H209">
            <v>527671.42000000004</v>
          </cell>
          <cell r="I209">
            <v>309337.39</v>
          </cell>
          <cell r="K209">
            <v>837008.81</v>
          </cell>
        </row>
        <row r="210">
          <cell r="A210" t="str">
            <v>9410100</v>
          </cell>
          <cell r="B210" t="str">
            <v>Prov for Deferred Inc Taxes, Utility Operating Inc</v>
          </cell>
          <cell r="C210">
            <v>7770677.3899999997</v>
          </cell>
          <cell r="D210">
            <v>5288315.67</v>
          </cell>
          <cell r="H210">
            <v>7770677.3899999997</v>
          </cell>
          <cell r="I210">
            <v>5288315.67</v>
          </cell>
          <cell r="K210">
            <v>13058993.060000001</v>
          </cell>
        </row>
        <row r="211">
          <cell r="A211" t="str">
            <v>9411100</v>
          </cell>
          <cell r="B211" t="str">
            <v>Prov for Deferred Inc Taxes#Credit, Utility Op Inc</v>
          </cell>
          <cell r="C211">
            <v>-7243005.9699999997</v>
          </cell>
          <cell r="D211">
            <v>-4978978.28</v>
          </cell>
          <cell r="H211">
            <v>-7243005.9699999997</v>
          </cell>
          <cell r="I211">
            <v>-4978978.28</v>
          </cell>
          <cell r="K211">
            <v>-12221984.25</v>
          </cell>
        </row>
        <row r="212">
          <cell r="A212" t="str">
            <v>ZW_NON-OPERATING_INCOME</v>
          </cell>
          <cell r="B212" t="str">
            <v>WUTC Non-Operating Income</v>
          </cell>
          <cell r="C212">
            <v>28545362.030000001</v>
          </cell>
          <cell r="D212">
            <v>-859505.55</v>
          </cell>
          <cell r="E212">
            <v>18660120.02</v>
          </cell>
          <cell r="F212">
            <v>12235440.699999999</v>
          </cell>
          <cell r="G212">
            <v>6424679.3200000003</v>
          </cell>
          <cell r="H212">
            <v>40780802.729999997</v>
          </cell>
          <cell r="I212">
            <v>5565173.7699999996</v>
          </cell>
          <cell r="K212">
            <v>46345976.5</v>
          </cell>
        </row>
        <row r="213">
          <cell r="A213" t="str">
            <v>ZW_ASC_815</v>
          </cell>
          <cell r="B213" t="str">
            <v>WUTC ASC 815</v>
          </cell>
          <cell r="C213">
            <v>35170647.670000002</v>
          </cell>
          <cell r="H213">
            <v>35170647.670000002</v>
          </cell>
          <cell r="K213">
            <v>35170647.670000002</v>
          </cell>
        </row>
        <row r="214">
          <cell r="A214" t="str">
            <v>9421010</v>
          </cell>
          <cell r="B214" t="str">
            <v>Miscellaneous Non-Operat Inc - FAS 133 Gain</v>
          </cell>
          <cell r="C214">
            <v>18261499.809999999</v>
          </cell>
          <cell r="H214">
            <v>18261499.809999999</v>
          </cell>
          <cell r="K214">
            <v>18261499.809999999</v>
          </cell>
        </row>
        <row r="215">
          <cell r="A215" t="str">
            <v>9426510</v>
          </cell>
          <cell r="B215" t="str">
            <v>FAS 133 Loss</v>
          </cell>
          <cell r="C215">
            <v>16909147.859999999</v>
          </cell>
          <cell r="H215">
            <v>16909147.859999999</v>
          </cell>
          <cell r="K215">
            <v>16909147.859999999</v>
          </cell>
        </row>
        <row r="216">
          <cell r="A216" t="str">
            <v>ZW_OTHER_INCOME</v>
          </cell>
          <cell r="B216" t="str">
            <v>WUTC Other Income</v>
          </cell>
          <cell r="C216">
            <v>-4297571.99</v>
          </cell>
          <cell r="D216">
            <v>-1879485.49</v>
          </cell>
          <cell r="E216">
            <v>-7449762.7599999998</v>
          </cell>
          <cell r="F216">
            <v>-4884809.4400000004</v>
          </cell>
          <cell r="G216">
            <v>-2564953.3199999998</v>
          </cell>
          <cell r="H216">
            <v>-9182381.4299999997</v>
          </cell>
          <cell r="I216">
            <v>-4444438.8099999996</v>
          </cell>
          <cell r="K216">
            <v>-13626820.24</v>
          </cell>
        </row>
        <row r="217">
          <cell r="A217" t="str">
            <v>9408200</v>
          </cell>
          <cell r="B217" t="str">
            <v>Taxes Other Than Inc Taxes, Other Inc and Deduct</v>
          </cell>
          <cell r="C217">
            <v>20250</v>
          </cell>
          <cell r="H217">
            <v>20250</v>
          </cell>
          <cell r="K217">
            <v>20250</v>
          </cell>
        </row>
        <row r="218">
          <cell r="A218" t="str">
            <v>9409200</v>
          </cell>
          <cell r="B218" t="str">
            <v>Income Taxes, Other Income and Deductions</v>
          </cell>
          <cell r="C218">
            <v>0</v>
          </cell>
          <cell r="D218">
            <v>0</v>
          </cell>
          <cell r="E218">
            <v>-926191.73</v>
          </cell>
          <cell r="F218">
            <v>-607303.92000000004</v>
          </cell>
          <cell r="G218">
            <v>-318887.81</v>
          </cell>
          <cell r="H218">
            <v>-607303.92000000004</v>
          </cell>
          <cell r="I218">
            <v>-318887.81</v>
          </cell>
          <cell r="K218">
            <v>-926191.73</v>
          </cell>
        </row>
        <row r="219">
          <cell r="A219" t="str">
            <v>9410200</v>
          </cell>
          <cell r="B219" t="str">
            <v>Prov for Deferred Inc Taxes, Other Inc and Deduct</v>
          </cell>
          <cell r="C219">
            <v>0</v>
          </cell>
          <cell r="D219">
            <v>0</v>
          </cell>
          <cell r="E219">
            <v>-7692183.7699999996</v>
          </cell>
          <cell r="F219">
            <v>-5043764.9000000004</v>
          </cell>
          <cell r="G219">
            <v>-2648418.87</v>
          </cell>
          <cell r="H219">
            <v>-5043764.9000000004</v>
          </cell>
          <cell r="I219">
            <v>-2648418.87</v>
          </cell>
          <cell r="K219">
            <v>-7692183.7699999996</v>
          </cell>
        </row>
        <row r="220">
          <cell r="A220" t="str">
            <v>9415000</v>
          </cell>
          <cell r="B220" t="str">
            <v>Rev from Merchandising, Jobbing and Contract Work</v>
          </cell>
          <cell r="C220">
            <v>0</v>
          </cell>
          <cell r="D220">
            <v>0</v>
          </cell>
          <cell r="E220">
            <v>-87483.77</v>
          </cell>
          <cell r="F220">
            <v>-57363.11</v>
          </cell>
          <cell r="G220">
            <v>-30120.66</v>
          </cell>
          <cell r="H220">
            <v>-57363.11</v>
          </cell>
          <cell r="I220">
            <v>-30120.66</v>
          </cell>
          <cell r="K220">
            <v>-87483.77</v>
          </cell>
        </row>
        <row r="221">
          <cell r="A221" t="str">
            <v>9416000</v>
          </cell>
          <cell r="B221" t="str">
            <v>Exp from Merchandising, Jobbing and Contract Work</v>
          </cell>
          <cell r="C221">
            <v>0</v>
          </cell>
          <cell r="D221">
            <v>0</v>
          </cell>
          <cell r="E221">
            <v>10865.88</v>
          </cell>
          <cell r="F221">
            <v>7124.76</v>
          </cell>
          <cell r="G221">
            <v>3741.12</v>
          </cell>
          <cell r="H221">
            <v>7124.76</v>
          </cell>
          <cell r="I221">
            <v>3741.12</v>
          </cell>
          <cell r="K221">
            <v>10865.88</v>
          </cell>
        </row>
        <row r="222">
          <cell r="A222" t="str">
            <v>9416200</v>
          </cell>
          <cell r="B222" t="str">
            <v>Exp from Merchandising, Jobbing &amp; Contract Work-G</v>
          </cell>
          <cell r="D222">
            <v>10275.290000000001</v>
          </cell>
          <cell r="I222">
            <v>10275.290000000001</v>
          </cell>
          <cell r="K222">
            <v>10275.290000000001</v>
          </cell>
        </row>
        <row r="223">
          <cell r="A223" t="str">
            <v>9417100</v>
          </cell>
          <cell r="B223" t="str">
            <v>Expenses of Nonutility Operations</v>
          </cell>
          <cell r="C223">
            <v>0</v>
          </cell>
          <cell r="D223">
            <v>0</v>
          </cell>
          <cell r="E223">
            <v>943825.73</v>
          </cell>
          <cell r="F223">
            <v>618866.54</v>
          </cell>
          <cell r="G223">
            <v>324959.19</v>
          </cell>
          <cell r="H223">
            <v>618866.54</v>
          </cell>
          <cell r="I223">
            <v>324959.19</v>
          </cell>
          <cell r="K223">
            <v>943825.73</v>
          </cell>
        </row>
        <row r="224">
          <cell r="A224" t="str">
            <v>9419000</v>
          </cell>
          <cell r="B224" t="str">
            <v>Interest and Dividend Income</v>
          </cell>
          <cell r="C224">
            <v>556327.21</v>
          </cell>
          <cell r="D224">
            <v>979997.18</v>
          </cell>
          <cell r="E224">
            <v>-3892025.64</v>
          </cell>
          <cell r="F224">
            <v>-2552001.21</v>
          </cell>
          <cell r="G224">
            <v>-1340024.43</v>
          </cell>
          <cell r="H224">
            <v>-1995674</v>
          </cell>
          <cell r="I224">
            <v>-360027.25</v>
          </cell>
          <cell r="K224">
            <v>-2355701.25</v>
          </cell>
        </row>
        <row r="225">
          <cell r="A225" t="str">
            <v>9419100</v>
          </cell>
          <cell r="B225" t="str">
            <v>Allowance for Other Funds Used During Construction</v>
          </cell>
          <cell r="C225">
            <v>-4938914.09</v>
          </cell>
          <cell r="D225">
            <v>-278698.84000000003</v>
          </cell>
          <cell r="E225">
            <v>-177782.75</v>
          </cell>
          <cell r="F225">
            <v>-116572.15</v>
          </cell>
          <cell r="G225">
            <v>-61210.6</v>
          </cell>
          <cell r="H225">
            <v>-5055486.24</v>
          </cell>
          <cell r="I225">
            <v>-339909.44</v>
          </cell>
          <cell r="K225">
            <v>-5395395.6799999997</v>
          </cell>
        </row>
        <row r="226">
          <cell r="A226" t="str">
            <v>9421020</v>
          </cell>
          <cell r="B226" t="str">
            <v>Miscellaneous Non-Operating Income</v>
          </cell>
          <cell r="C226">
            <v>-7768.93</v>
          </cell>
          <cell r="D226">
            <v>-150</v>
          </cell>
          <cell r="E226">
            <v>-4391.91</v>
          </cell>
          <cell r="F226">
            <v>-2879.78</v>
          </cell>
          <cell r="G226">
            <v>-1512.13</v>
          </cell>
          <cell r="H226">
            <v>-10648.71</v>
          </cell>
          <cell r="I226">
            <v>-1662.13</v>
          </cell>
          <cell r="K226">
            <v>-12310.84</v>
          </cell>
        </row>
        <row r="227">
          <cell r="A227" t="str">
            <v>9421030</v>
          </cell>
          <cell r="B227" t="str">
            <v>Misc Non-Operating Income - AFUDC(WUTC)</v>
          </cell>
          <cell r="C227">
            <v>71033.820000000007</v>
          </cell>
          <cell r="H227">
            <v>71033.820000000007</v>
          </cell>
          <cell r="K227">
            <v>71033.820000000007</v>
          </cell>
        </row>
        <row r="228">
          <cell r="A228" t="str">
            <v>9426100</v>
          </cell>
          <cell r="B228" t="str">
            <v>Donations</v>
          </cell>
          <cell r="C228">
            <v>1500</v>
          </cell>
          <cell r="D228">
            <v>0</v>
          </cell>
          <cell r="E228">
            <v>2500</v>
          </cell>
          <cell r="F228">
            <v>1639.25</v>
          </cell>
          <cell r="G228">
            <v>860.75</v>
          </cell>
          <cell r="H228">
            <v>3139.25</v>
          </cell>
          <cell r="I228">
            <v>860.75</v>
          </cell>
          <cell r="K228">
            <v>4000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-12421.26</v>
          </cell>
          <cell r="F229">
            <v>-8144.62</v>
          </cell>
          <cell r="G229">
            <v>-4276.6400000000003</v>
          </cell>
          <cell r="H229">
            <v>-8144.62</v>
          </cell>
          <cell r="I229">
            <v>-4276.6400000000003</v>
          </cell>
          <cell r="K229">
            <v>-12421.26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0</v>
          </cell>
          <cell r="E230">
            <v>150</v>
          </cell>
          <cell r="F230">
            <v>98.36</v>
          </cell>
          <cell r="G230">
            <v>51.64</v>
          </cell>
          <cell r="H230">
            <v>98.36</v>
          </cell>
          <cell r="I230">
            <v>51.64</v>
          </cell>
          <cell r="K230">
            <v>150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0</v>
          </cell>
          <cell r="E231">
            <v>1037634.21</v>
          </cell>
          <cell r="F231">
            <v>680376.75</v>
          </cell>
          <cell r="G231">
            <v>357257.46</v>
          </cell>
          <cell r="H231">
            <v>680376.75</v>
          </cell>
          <cell r="I231">
            <v>357257.46</v>
          </cell>
          <cell r="K231">
            <v>1037634.21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-2590909.12</v>
          </cell>
          <cell r="E232">
            <v>3347742.25</v>
          </cell>
          <cell r="F232">
            <v>2195114.59</v>
          </cell>
          <cell r="G232">
            <v>1152627.6599999999</v>
          </cell>
          <cell r="H232">
            <v>2195114.59</v>
          </cell>
          <cell r="I232">
            <v>-1438281.46</v>
          </cell>
          <cell r="K232">
            <v>756833.13</v>
          </cell>
        </row>
        <row r="233">
          <cell r="A233" t="str">
            <v>ZW_INTEREST</v>
          </cell>
          <cell r="B233" t="str">
            <v>WUTC Interest</v>
          </cell>
          <cell r="C233">
            <v>-2327713.65</v>
          </cell>
          <cell r="D233">
            <v>1019979.94</v>
          </cell>
          <cell r="E233">
            <v>26109882.780000001</v>
          </cell>
          <cell r="F233">
            <v>17120250.140000001</v>
          </cell>
          <cell r="G233">
            <v>8989632.6400000006</v>
          </cell>
          <cell r="H233">
            <v>14792536.49</v>
          </cell>
          <cell r="I233">
            <v>10009612.58</v>
          </cell>
          <cell r="K233">
            <v>24802149.07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25504611.170000002</v>
          </cell>
          <cell r="F234">
            <v>16723373.550000001</v>
          </cell>
          <cell r="G234">
            <v>8781237.6199999992</v>
          </cell>
          <cell r="H234">
            <v>16723373.550000001</v>
          </cell>
          <cell r="I234">
            <v>8781237.6199999992</v>
          </cell>
          <cell r="K234">
            <v>25504611.170000002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271578.01</v>
          </cell>
          <cell r="F235">
            <v>178073.71</v>
          </cell>
          <cell r="G235">
            <v>93504.3</v>
          </cell>
          <cell r="H235">
            <v>178073.71</v>
          </cell>
          <cell r="I235">
            <v>93504.3</v>
          </cell>
          <cell r="K235">
            <v>271578.01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160920.64000000001</v>
          </cell>
          <cell r="F236">
            <v>105515.65</v>
          </cell>
          <cell r="G236">
            <v>55404.99</v>
          </cell>
          <cell r="H236">
            <v>105515.65</v>
          </cell>
          <cell r="I236">
            <v>55404.99</v>
          </cell>
          <cell r="K236">
            <v>160920.64000000001</v>
          </cell>
        </row>
        <row r="237">
          <cell r="A237" t="str">
            <v>9431000</v>
          </cell>
          <cell r="B237" t="str">
            <v>Other Interest Expense</v>
          </cell>
          <cell r="C237">
            <v>390507.22</v>
          </cell>
          <cell r="D237">
            <v>1173983.28</v>
          </cell>
          <cell r="E237">
            <v>270806.21999999997</v>
          </cell>
          <cell r="F237">
            <v>177567.64</v>
          </cell>
          <cell r="G237">
            <v>93238.58</v>
          </cell>
          <cell r="H237">
            <v>568074.86</v>
          </cell>
          <cell r="I237">
            <v>1267221.8600000001</v>
          </cell>
          <cell r="K237">
            <v>1835296.72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-2718220.87</v>
          </cell>
          <cell r="D238">
            <v>-154003.34</v>
          </cell>
          <cell r="E238">
            <v>-98033.26</v>
          </cell>
          <cell r="F238">
            <v>-64280.41</v>
          </cell>
          <cell r="G238">
            <v>-33752.85</v>
          </cell>
          <cell r="H238">
            <v>-2782501.28</v>
          </cell>
          <cell r="I238">
            <v>-187756.19</v>
          </cell>
          <cell r="K238">
            <v>-2970257.47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-0.1</v>
          </cell>
          <cell r="H239">
            <v>0</v>
          </cell>
          <cell r="I239">
            <v>-0.1</v>
          </cell>
          <cell r="J239">
            <v>-30805571.210000001</v>
          </cell>
          <cell r="K239">
            <v>-30805571.309999999</v>
          </cell>
        </row>
        <row r="240">
          <cell r="A240" t="str">
            <v>#</v>
          </cell>
          <cell r="B240" t="str">
            <v>PSE/Not assigned</v>
          </cell>
          <cell r="J240">
            <v>700268.81</v>
          </cell>
          <cell r="K240">
            <v>700268.81</v>
          </cell>
        </row>
        <row r="241">
          <cell r="A241" t="str">
            <v>9101000</v>
          </cell>
          <cell r="B241" t="str">
            <v>Plant in Service</v>
          </cell>
          <cell r="J241">
            <v>80191002.769999996</v>
          </cell>
          <cell r="K241">
            <v>80191002.769999996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-491373.44</v>
          </cell>
          <cell r="K242">
            <v>-491373.44</v>
          </cell>
        </row>
        <row r="243">
          <cell r="A243" t="str">
            <v>9106000</v>
          </cell>
          <cell r="B243" t="str">
            <v>Completed Construction Not Classified</v>
          </cell>
          <cell r="J243">
            <v>-28238643.43</v>
          </cell>
          <cell r="K243">
            <v>-28238643.43</v>
          </cell>
        </row>
        <row r="244">
          <cell r="A244" t="str">
            <v>9107000</v>
          </cell>
          <cell r="B244" t="str">
            <v>Construction Work in Progress</v>
          </cell>
          <cell r="J244">
            <v>80472857.450000003</v>
          </cell>
          <cell r="K244">
            <v>80472857.450000003</v>
          </cell>
        </row>
        <row r="245">
          <cell r="A245" t="str">
            <v>9108000</v>
          </cell>
          <cell r="B245" t="str">
            <v>Accumulated Provision for Depreciation</v>
          </cell>
          <cell r="J245">
            <v>-36226707.880000003</v>
          </cell>
          <cell r="K245">
            <v>-36226707.880000003</v>
          </cell>
        </row>
        <row r="246">
          <cell r="A246" t="str">
            <v>9111000</v>
          </cell>
          <cell r="B246" t="str">
            <v>Accumulated Provision for Amortization</v>
          </cell>
          <cell r="J246">
            <v>-4198382.83</v>
          </cell>
          <cell r="K246">
            <v>-4198382.83</v>
          </cell>
        </row>
        <row r="247">
          <cell r="A247" t="str">
            <v>9115000</v>
          </cell>
          <cell r="B247" t="str">
            <v>Accum Prov for Amort of Plant Acquisition Adjust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-4098.76</v>
          </cell>
          <cell r="K248">
            <v>-4098.76</v>
          </cell>
        </row>
        <row r="249">
          <cell r="A249" t="str">
            <v>9124000</v>
          </cell>
          <cell r="B249" t="str">
            <v>Other Investments</v>
          </cell>
          <cell r="J249">
            <v>12421.26</v>
          </cell>
          <cell r="K249">
            <v>12421.26</v>
          </cell>
        </row>
        <row r="250">
          <cell r="A250" t="str">
            <v>9128000</v>
          </cell>
          <cell r="B250" t="str">
            <v>Other Special Funds (Major only)</v>
          </cell>
          <cell r="J250">
            <v>1693.09</v>
          </cell>
          <cell r="K250">
            <v>1693.09</v>
          </cell>
        </row>
        <row r="251">
          <cell r="A251" t="str">
            <v>9131000</v>
          </cell>
          <cell r="B251" t="str">
            <v>Cash (Major only)</v>
          </cell>
          <cell r="J251">
            <v>-4209079.82</v>
          </cell>
          <cell r="K251">
            <v>-4209079.82</v>
          </cell>
        </row>
        <row r="252">
          <cell r="A252" t="str">
            <v>9134000</v>
          </cell>
          <cell r="B252" t="str">
            <v>Other Special Deposits</v>
          </cell>
          <cell r="J252">
            <v>-23226134.329999998</v>
          </cell>
          <cell r="K252">
            <v>-23226134.329999998</v>
          </cell>
        </row>
        <row r="253">
          <cell r="A253" t="str">
            <v>9135000</v>
          </cell>
          <cell r="B253" t="str">
            <v>Working Funds</v>
          </cell>
          <cell r="J253">
            <v>-1275036.51</v>
          </cell>
          <cell r="K253">
            <v>-1275036.51</v>
          </cell>
        </row>
        <row r="254">
          <cell r="A254" t="str">
            <v>9136000</v>
          </cell>
          <cell r="B254" t="str">
            <v>Temporary Cash investments</v>
          </cell>
          <cell r="J254">
            <v>-9000000</v>
          </cell>
          <cell r="K254">
            <v>-9000000</v>
          </cell>
        </row>
        <row r="255">
          <cell r="A255" t="str">
            <v>9142000</v>
          </cell>
          <cell r="B255" t="str">
            <v>Customer Accounts Receivable</v>
          </cell>
          <cell r="J255">
            <v>-52397191.920000002</v>
          </cell>
          <cell r="K255">
            <v>-52397191.920000002</v>
          </cell>
        </row>
        <row r="256">
          <cell r="A256" t="str">
            <v>9143000</v>
          </cell>
          <cell r="B256" t="str">
            <v>Other Accounts Receivable</v>
          </cell>
          <cell r="J256">
            <v>-24933352.109999999</v>
          </cell>
          <cell r="K256">
            <v>-24933352.109999999</v>
          </cell>
        </row>
        <row r="257">
          <cell r="A257" t="str">
            <v>9144000</v>
          </cell>
          <cell r="B257" t="str">
            <v>Accum Prov for Uncollectible Accounts-Credit</v>
          </cell>
          <cell r="J257">
            <v>16548961.33</v>
          </cell>
          <cell r="K257">
            <v>16548961.33</v>
          </cell>
        </row>
        <row r="258">
          <cell r="A258" t="str">
            <v>9146000</v>
          </cell>
          <cell r="B258" t="str">
            <v>Accounts Receivable from Associated Companies</v>
          </cell>
          <cell r="J258">
            <v>2334335.7999999998</v>
          </cell>
          <cell r="K258">
            <v>2334335.7999999998</v>
          </cell>
        </row>
        <row r="259">
          <cell r="A259" t="str">
            <v>9151000</v>
          </cell>
          <cell r="B259" t="str">
            <v>Fuel Stock</v>
          </cell>
          <cell r="J259">
            <v>-343086.08000000002</v>
          </cell>
          <cell r="K259">
            <v>-343086.08000000002</v>
          </cell>
        </row>
        <row r="260">
          <cell r="A260" t="str">
            <v>9154000</v>
          </cell>
          <cell r="B260" t="str">
            <v>Plant Materials and Operating Supplies</v>
          </cell>
          <cell r="J260">
            <v>256673.97</v>
          </cell>
          <cell r="K260">
            <v>256673.97</v>
          </cell>
        </row>
        <row r="261">
          <cell r="A261" t="str">
            <v>9158100</v>
          </cell>
          <cell r="B261" t="str">
            <v>Allowance Inventory</v>
          </cell>
          <cell r="J261">
            <v>23509100</v>
          </cell>
          <cell r="K261">
            <v>23509100</v>
          </cell>
        </row>
        <row r="262">
          <cell r="A262" t="str">
            <v>9163000</v>
          </cell>
          <cell r="B262" t="str">
            <v>Stores Expense Undistributed</v>
          </cell>
          <cell r="J262">
            <v>53827.16</v>
          </cell>
          <cell r="K262">
            <v>53827.16</v>
          </cell>
        </row>
        <row r="263">
          <cell r="A263" t="str">
            <v>9164100</v>
          </cell>
          <cell r="B263" t="str">
            <v>Gas Stored-Current</v>
          </cell>
          <cell r="J263">
            <v>446305.16</v>
          </cell>
          <cell r="K263">
            <v>446305.16</v>
          </cell>
        </row>
        <row r="264">
          <cell r="A264" t="str">
            <v>9164200</v>
          </cell>
          <cell r="B264" t="str">
            <v>Liquefied Natural Gas Stored</v>
          </cell>
          <cell r="J264">
            <v>-26532.34</v>
          </cell>
          <cell r="K264">
            <v>-26532.34</v>
          </cell>
        </row>
        <row r="265">
          <cell r="A265" t="str">
            <v>9165000</v>
          </cell>
          <cell r="B265" t="str">
            <v>Prepayments</v>
          </cell>
          <cell r="J265">
            <v>10304304.789999999</v>
          </cell>
          <cell r="K265">
            <v>10304304.789999999</v>
          </cell>
        </row>
        <row r="266">
          <cell r="A266" t="str">
            <v>9173000</v>
          </cell>
          <cell r="B266" t="str">
            <v>Accrued Utility Revenues</v>
          </cell>
          <cell r="J266">
            <v>2424856.7999999998</v>
          </cell>
          <cell r="K266">
            <v>2424856.7999999998</v>
          </cell>
        </row>
        <row r="267">
          <cell r="A267" t="str">
            <v>9174000</v>
          </cell>
          <cell r="B267" t="str">
            <v>Miscellaneous Current and Accrued Assets</v>
          </cell>
          <cell r="J267">
            <v>-87283.1</v>
          </cell>
          <cell r="K267">
            <v>-87283.1</v>
          </cell>
        </row>
        <row r="268">
          <cell r="A268" t="str">
            <v>9175000</v>
          </cell>
          <cell r="B268" t="str">
            <v>Long-Term Portion of Derivative instrument Assets</v>
          </cell>
          <cell r="J268">
            <v>-7313086.6399999997</v>
          </cell>
          <cell r="K268">
            <v>-7313086.6399999997</v>
          </cell>
        </row>
        <row r="269">
          <cell r="A269" t="str">
            <v>9175100</v>
          </cell>
          <cell r="B269" t="str">
            <v>Derivative instrument Assets</v>
          </cell>
          <cell r="J269">
            <v>-9846232</v>
          </cell>
          <cell r="K269">
            <v>-9846232</v>
          </cell>
        </row>
        <row r="270">
          <cell r="A270" t="str">
            <v>9181000</v>
          </cell>
          <cell r="B270" t="str">
            <v>Unamortized Debt Expense</v>
          </cell>
          <cell r="J270">
            <v>730128.18</v>
          </cell>
          <cell r="K270">
            <v>730128.18</v>
          </cell>
        </row>
        <row r="271">
          <cell r="A271" t="str">
            <v>9182100</v>
          </cell>
          <cell r="B271" t="str">
            <v>Extraordinary Property Losses</v>
          </cell>
          <cell r="J271">
            <v>-2622854.89</v>
          </cell>
          <cell r="K271">
            <v>-2622854.89</v>
          </cell>
        </row>
        <row r="272">
          <cell r="A272" t="str">
            <v>9182300</v>
          </cell>
          <cell r="B272" t="str">
            <v>Other Regulatory Assets</v>
          </cell>
          <cell r="J272">
            <v>672273.1</v>
          </cell>
          <cell r="K272">
            <v>672273.1</v>
          </cell>
        </row>
        <row r="273">
          <cell r="A273" t="str">
            <v>9183000</v>
          </cell>
          <cell r="B273" t="str">
            <v>Preliminary Survey &amp; Investigation Charges (Elec)</v>
          </cell>
          <cell r="J273">
            <v>76502.039999999994</v>
          </cell>
          <cell r="K273">
            <v>76502.039999999994</v>
          </cell>
        </row>
        <row r="274">
          <cell r="A274" t="str">
            <v>9184000</v>
          </cell>
          <cell r="B274" t="str">
            <v>Clearing Accounts</v>
          </cell>
          <cell r="J274">
            <v>-974184.25</v>
          </cell>
          <cell r="K274">
            <v>-974184.25</v>
          </cell>
        </row>
        <row r="275">
          <cell r="A275" t="str">
            <v>9185000</v>
          </cell>
          <cell r="B275" t="str">
            <v>Temporary Facilities</v>
          </cell>
          <cell r="J275">
            <v>-36401.230000000003</v>
          </cell>
          <cell r="K275">
            <v>-36401.230000000003</v>
          </cell>
        </row>
        <row r="276">
          <cell r="A276" t="str">
            <v>9186000</v>
          </cell>
          <cell r="B276" t="str">
            <v>Miscellaneous Deferred Debits</v>
          </cell>
          <cell r="J276">
            <v>17924037.710000001</v>
          </cell>
          <cell r="K276">
            <v>17924037.710000001</v>
          </cell>
        </row>
        <row r="277">
          <cell r="A277" t="str">
            <v>9187000</v>
          </cell>
          <cell r="B277" t="str">
            <v>Deferred Losses from Disposition of Utility Plant</v>
          </cell>
          <cell r="J277">
            <v>-159487.66</v>
          </cell>
          <cell r="K277">
            <v>-159487.66</v>
          </cell>
        </row>
        <row r="278">
          <cell r="A278" t="str">
            <v>9189000</v>
          </cell>
          <cell r="B278" t="str">
            <v>Unamortized Loss on Reacquired Debt</v>
          </cell>
          <cell r="J278">
            <v>-160920.64000000001</v>
          </cell>
          <cell r="K278">
            <v>-160920.64000000001</v>
          </cell>
        </row>
        <row r="279">
          <cell r="A279" t="str">
            <v>9190000</v>
          </cell>
          <cell r="B279" t="str">
            <v>Accumulated Deferred Income Taxes</v>
          </cell>
          <cell r="J279">
            <v>566458.86</v>
          </cell>
          <cell r="K279">
            <v>566458.86</v>
          </cell>
        </row>
        <row r="280">
          <cell r="A280" t="str">
            <v>9191000</v>
          </cell>
          <cell r="B280" t="str">
            <v>Unrecovered Purchased Gas Costs</v>
          </cell>
          <cell r="J280">
            <v>7571183.5099999998</v>
          </cell>
          <cell r="K280">
            <v>7571183.5099999998</v>
          </cell>
        </row>
        <row r="281">
          <cell r="A281" t="str">
            <v>9216000</v>
          </cell>
          <cell r="B281" t="str">
            <v>Unappropriated Retained Earnings</v>
          </cell>
          <cell r="J281">
            <v>0</v>
          </cell>
          <cell r="K281">
            <v>0</v>
          </cell>
        </row>
        <row r="282">
          <cell r="A282" t="str">
            <v>9219000</v>
          </cell>
          <cell r="B282" t="str">
            <v>Accumulated Other Comprehensive Income</v>
          </cell>
          <cell r="J282">
            <v>1123689.3500000001</v>
          </cell>
          <cell r="K282">
            <v>1123689.3500000001</v>
          </cell>
        </row>
        <row r="283">
          <cell r="A283" t="str">
            <v>9226000</v>
          </cell>
          <cell r="B283" t="str">
            <v>Unamortized Discount on Long-Term Debt-Debit</v>
          </cell>
          <cell r="J283">
            <v>-91089.07</v>
          </cell>
          <cell r="K283">
            <v>-91089.07</v>
          </cell>
        </row>
        <row r="284">
          <cell r="A284" t="str">
            <v>9227000</v>
          </cell>
          <cell r="B284" t="str">
            <v>Obligations Under Capital Lease-Noncurrent</v>
          </cell>
          <cell r="J284">
            <v>319828.15000000002</v>
          </cell>
          <cell r="K284">
            <v>319828.15000000002</v>
          </cell>
        </row>
        <row r="285">
          <cell r="A285" t="str">
            <v>9228300</v>
          </cell>
          <cell r="B285" t="str">
            <v>Accumulated Provision for Pensions and Benefits</v>
          </cell>
          <cell r="J285">
            <v>-1068238.04</v>
          </cell>
          <cell r="K285">
            <v>-1068238.04</v>
          </cell>
        </row>
        <row r="286">
          <cell r="A286" t="str">
            <v>9228400</v>
          </cell>
          <cell r="B286" t="str">
            <v>Accumulated Miscellaneous Operating Provisions</v>
          </cell>
          <cell r="J286">
            <v>1292.8599999999999</v>
          </cell>
          <cell r="K286">
            <v>1292.8599999999999</v>
          </cell>
        </row>
        <row r="287">
          <cell r="A287" t="str">
            <v>9230000</v>
          </cell>
          <cell r="B287" t="str">
            <v>Asset Retirement Obligations</v>
          </cell>
          <cell r="J287">
            <v>-12932401.41</v>
          </cell>
          <cell r="K287">
            <v>-12932401.41</v>
          </cell>
        </row>
        <row r="288">
          <cell r="A288" t="str">
            <v>9232000</v>
          </cell>
          <cell r="B288" t="str">
            <v>Accounts Payable</v>
          </cell>
          <cell r="J288">
            <v>-15178792.810000001</v>
          </cell>
          <cell r="K288">
            <v>-15178792.810000001</v>
          </cell>
        </row>
        <row r="289">
          <cell r="A289" t="str">
            <v>9234000</v>
          </cell>
          <cell r="B289" t="str">
            <v>Accounts Payable to Associated Companies</v>
          </cell>
          <cell r="J289">
            <v>-1437744.99</v>
          </cell>
          <cell r="K289">
            <v>-1437744.99</v>
          </cell>
        </row>
        <row r="290">
          <cell r="A290" t="str">
            <v>9235000</v>
          </cell>
          <cell r="B290" t="str">
            <v>Customer Deposits</v>
          </cell>
          <cell r="J290">
            <v>158576.82999999999</v>
          </cell>
          <cell r="K290">
            <v>158576.82999999999</v>
          </cell>
        </row>
        <row r="291">
          <cell r="A291" t="str">
            <v>9236000</v>
          </cell>
          <cell r="B291" t="str">
            <v>Taxes Accrued</v>
          </cell>
          <cell r="J291">
            <v>2740790.83</v>
          </cell>
          <cell r="K291">
            <v>2740790.83</v>
          </cell>
        </row>
        <row r="292">
          <cell r="A292" t="str">
            <v>9237000</v>
          </cell>
          <cell r="B292" t="str">
            <v>Interest Accrued</v>
          </cell>
          <cell r="J292">
            <v>-18345278</v>
          </cell>
          <cell r="K292">
            <v>-18345278</v>
          </cell>
        </row>
        <row r="293">
          <cell r="A293" t="str">
            <v>9241000</v>
          </cell>
          <cell r="B293" t="str">
            <v>Tax Collections Payable</v>
          </cell>
          <cell r="J293">
            <v>-156008.93</v>
          </cell>
          <cell r="K293">
            <v>-156008.93</v>
          </cell>
        </row>
        <row r="294">
          <cell r="A294" t="str">
            <v>9242000</v>
          </cell>
          <cell r="B294" t="str">
            <v>Miscellaneous Current and Accrued Liabilities</v>
          </cell>
          <cell r="J294">
            <v>-382346.74</v>
          </cell>
          <cell r="K294">
            <v>-382346.74</v>
          </cell>
        </row>
        <row r="295">
          <cell r="A295" t="str">
            <v>9243000</v>
          </cell>
          <cell r="B295" t="str">
            <v>Obligations Under Capital Leases-Current</v>
          </cell>
          <cell r="J295">
            <v>-65632.55</v>
          </cell>
          <cell r="K295">
            <v>-65632.55</v>
          </cell>
        </row>
        <row r="296">
          <cell r="A296" t="str">
            <v>9244000</v>
          </cell>
          <cell r="B296" t="str">
            <v>Long-Term Portion of Derivative instrument Liab</v>
          </cell>
          <cell r="J296">
            <v>-19778556.32</v>
          </cell>
          <cell r="K296">
            <v>-19778556.32</v>
          </cell>
        </row>
        <row r="297">
          <cell r="A297" t="str">
            <v>9244100</v>
          </cell>
          <cell r="B297" t="str">
            <v>Derivative instrument Liabilities</v>
          </cell>
          <cell r="J297">
            <v>-12379198.41</v>
          </cell>
          <cell r="K297">
            <v>-12379198.41</v>
          </cell>
        </row>
        <row r="298">
          <cell r="A298" t="str">
            <v>9252000</v>
          </cell>
          <cell r="B298" t="str">
            <v>Customer Advances for Construction</v>
          </cell>
          <cell r="J298">
            <v>-439470.71</v>
          </cell>
          <cell r="K298">
            <v>-439470.71</v>
          </cell>
        </row>
        <row r="299">
          <cell r="A299" t="str">
            <v>9253000</v>
          </cell>
          <cell r="B299" t="str">
            <v>Other Deferred Credits</v>
          </cell>
          <cell r="J299">
            <v>-5582783.5999999996</v>
          </cell>
          <cell r="K299">
            <v>-5582783.5999999996</v>
          </cell>
        </row>
        <row r="300">
          <cell r="A300" t="str">
            <v>9254000</v>
          </cell>
          <cell r="B300" t="str">
            <v>Other Regulatory Liabilities</v>
          </cell>
          <cell r="J300">
            <v>10555884.300000001</v>
          </cell>
          <cell r="K300">
            <v>10555884.300000001</v>
          </cell>
        </row>
        <row r="301">
          <cell r="A301" t="str">
            <v>9256000</v>
          </cell>
          <cell r="B301" t="str">
            <v>Deferred Gains from Disposition of Utility Plant</v>
          </cell>
          <cell r="J301">
            <v>53126</v>
          </cell>
          <cell r="K301">
            <v>53126</v>
          </cell>
        </row>
        <row r="302">
          <cell r="A302" t="str">
            <v>9282000</v>
          </cell>
          <cell r="B302" t="str">
            <v>Accumulated Deferred Income Taxes-Other Property</v>
          </cell>
          <cell r="J302">
            <v>2986951.82</v>
          </cell>
          <cell r="K302">
            <v>2986951.82</v>
          </cell>
        </row>
        <row r="303">
          <cell r="A303" t="str">
            <v>9283000</v>
          </cell>
          <cell r="B303" t="str">
            <v>Accumulated Deferred Income Taxes-Other</v>
          </cell>
          <cell r="J303">
            <v>544832.74</v>
          </cell>
          <cell r="K303">
            <v>544832.74</v>
          </cell>
        </row>
        <row r="304">
          <cell r="A304" t="str">
            <v>9991070</v>
          </cell>
          <cell r="B304" t="str">
            <v>CO-Construction Work in Progress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9991080</v>
          </cell>
          <cell r="B305" t="str">
            <v>CO-Retirement Work in Progress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9991210</v>
          </cell>
          <cell r="B306" t="str">
            <v>CO-Nonutility Property</v>
          </cell>
          <cell r="J306">
            <v>0</v>
          </cell>
          <cell r="K306">
            <v>0</v>
          </cell>
        </row>
        <row r="307">
          <cell r="A307" t="str">
            <v>9991430</v>
          </cell>
          <cell r="B307" t="str">
            <v>CO-Other Accounts Receivable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9991650</v>
          </cell>
          <cell r="B308" t="str">
            <v>CO-Prepayments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9991821</v>
          </cell>
          <cell r="B309" t="str">
            <v>CO-Extraordinary property losses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9991823</v>
          </cell>
          <cell r="B310" t="str">
            <v>CO-Other Regulatory Assets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9991830</v>
          </cell>
          <cell r="B311" t="str">
            <v>CO-Preliminary Survey and Investigation Charges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9991840</v>
          </cell>
          <cell r="B312" t="str">
            <v>CO-Clearing Accounts</v>
          </cell>
          <cell r="C312">
            <v>0</v>
          </cell>
          <cell r="D312">
            <v>-0.1</v>
          </cell>
          <cell r="H312">
            <v>0</v>
          </cell>
          <cell r="I312">
            <v>-0.1</v>
          </cell>
          <cell r="K312">
            <v>-0.1</v>
          </cell>
        </row>
        <row r="313">
          <cell r="A313" t="str">
            <v>9991860</v>
          </cell>
          <cell r="B313" t="str">
            <v>CO-Miscellaneous Deferred Debits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9991861</v>
          </cell>
          <cell r="B314" t="str">
            <v>Miscellaneous Deferred Debits - Common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9991862</v>
          </cell>
          <cell r="B315" t="str">
            <v>Miscellaneous Deferred Debits - Electric</v>
          </cell>
          <cell r="D315">
            <v>0</v>
          </cell>
          <cell r="I315">
            <v>0</v>
          </cell>
          <cell r="K315">
            <v>0</v>
          </cell>
        </row>
        <row r="316">
          <cell r="A316" t="str">
            <v>9992284</v>
          </cell>
          <cell r="B316" t="str">
            <v>CO-Accumulated Miscellaneous Operating Provisions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9992320</v>
          </cell>
          <cell r="B317" t="str">
            <v>CO-Accounts Payable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K317">
            <v>0</v>
          </cell>
        </row>
        <row r="318">
          <cell r="A318" t="str">
            <v>9992420</v>
          </cell>
          <cell r="B318" t="str">
            <v>CO-Miscellaneous Current and Accrued Liabilities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9992520</v>
          </cell>
          <cell r="B319" t="str">
            <v>CO-Customer Advances for Construction</v>
          </cell>
          <cell r="C319">
            <v>0</v>
          </cell>
          <cell r="H319">
            <v>0</v>
          </cell>
          <cell r="K319">
            <v>0</v>
          </cell>
        </row>
        <row r="320">
          <cell r="A320" t="str">
            <v>9992530</v>
          </cell>
          <cell r="B320" t="str">
            <v>CO-Other Deferred Credits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9999990</v>
          </cell>
          <cell r="B321" t="str">
            <v>Balance Sheet Offset Account</v>
          </cell>
          <cell r="J321">
            <v>32206108.829999998</v>
          </cell>
          <cell r="K321">
            <v>32206108.829999998</v>
          </cell>
        </row>
        <row r="322">
          <cell r="A322" t="str">
            <v>9999991</v>
          </cell>
          <cell r="B322" t="str">
            <v>P&amp;L Sheet Offset Account</v>
          </cell>
          <cell r="J322">
            <v>-32206108.829999998</v>
          </cell>
          <cell r="K322">
            <v>-32206108.829999998</v>
          </cell>
        </row>
        <row r="323">
          <cell r="A323" t="str">
            <v>9999992</v>
          </cell>
          <cell r="B323" t="str">
            <v>Intercompany Payable Offset Account</v>
          </cell>
          <cell r="J323">
            <v>-700268.82</v>
          </cell>
          <cell r="K323">
            <v>-700268.82</v>
          </cell>
        </row>
        <row r="324">
          <cell r="A324" t="str">
            <v>9999993</v>
          </cell>
          <cell r="B324" t="str">
            <v>Intercompany Receivable Offset Account</v>
          </cell>
          <cell r="J324">
            <v>700268.81</v>
          </cell>
          <cell r="K324">
            <v>700268.81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H34" sqref="H34:H35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719</v>
      </c>
      <c r="B3" s="36"/>
      <c r="C3" s="36"/>
      <c r="D3" s="36"/>
      <c r="E3" s="130"/>
    </row>
    <row r="4" spans="1:5" x14ac:dyDescent="0.25">
      <c r="A4" s="133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234483229.28</v>
      </c>
      <c r="C9" s="24">
        <f>+'Unallocated Detail'!H18</f>
        <v>40353432.799999997</v>
      </c>
      <c r="D9" s="14">
        <f>SUM(B9:C9)</f>
        <v>274836662.07999998</v>
      </c>
    </row>
    <row r="10" spans="1:5" x14ac:dyDescent="0.25">
      <c r="A10" s="22" t="s">
        <v>26</v>
      </c>
      <c r="B10" s="28">
        <f>+'Unallocated Detail'!G21</f>
        <v>13311.76</v>
      </c>
      <c r="C10" s="28">
        <f>+'Unallocated Detail'!H21</f>
        <v>0</v>
      </c>
      <c r="D10" s="5">
        <f>SUM(B10:C10)</f>
        <v>13311.76</v>
      </c>
    </row>
    <row r="11" spans="1:5" x14ac:dyDescent="0.25">
      <c r="A11" s="22" t="s">
        <v>25</v>
      </c>
      <c r="B11" s="28">
        <f>+'Unallocated Detail'!G25</f>
        <v>29633861.120000001</v>
      </c>
      <c r="C11" s="28">
        <f>+'Unallocated Detail'!H25</f>
        <v>0</v>
      </c>
      <c r="D11" s="5">
        <f>SUM(B11:C11)</f>
        <v>29633861.120000001</v>
      </c>
    </row>
    <row r="12" spans="1:5" x14ac:dyDescent="0.25">
      <c r="A12" s="22" t="s">
        <v>24</v>
      </c>
      <c r="B12" s="27">
        <f>+'Unallocated Detail'!G40</f>
        <v>-4650796.8599999994</v>
      </c>
      <c r="C12" s="26">
        <f>+'Unallocated Detail'!H40</f>
        <v>1061454.5299999998</v>
      </c>
      <c r="D12" s="31">
        <f>SUM(B12:C12)</f>
        <v>-3589342.3299999996</v>
      </c>
    </row>
    <row r="13" spans="1:5" x14ac:dyDescent="0.25">
      <c r="A13" s="22" t="s">
        <v>23</v>
      </c>
      <c r="B13" s="15">
        <f>SUM(B9:B12)</f>
        <v>259479605.30000001</v>
      </c>
      <c r="C13" s="15">
        <f>SUM(C9:C12)</f>
        <v>41414887.329999998</v>
      </c>
      <c r="D13" s="14">
        <f>SUM(D9:D12)</f>
        <v>300894492.63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26286837.309999999</v>
      </c>
      <c r="C18" s="24">
        <f>+'Unallocated Detail'!H47</f>
        <v>0</v>
      </c>
      <c r="D18" s="14">
        <f>B18+C18</f>
        <v>26286837.309999999</v>
      </c>
    </row>
    <row r="19" spans="1:4" x14ac:dyDescent="0.25">
      <c r="A19" s="22" t="s">
        <v>21</v>
      </c>
      <c r="B19" s="28">
        <f>+'Unallocated Detail'!G56</f>
        <v>83204615.040000007</v>
      </c>
      <c r="C19" s="28">
        <f>+'Unallocated Detail'!H56</f>
        <v>9748447.3800000027</v>
      </c>
      <c r="D19" s="23">
        <f>B19+C19</f>
        <v>92953062.420000017</v>
      </c>
    </row>
    <row r="20" spans="1:4" x14ac:dyDescent="0.25">
      <c r="A20" s="22" t="s">
        <v>20</v>
      </c>
      <c r="B20" s="28">
        <f>+'Unallocated Detail'!G59</f>
        <v>13672422.98</v>
      </c>
      <c r="C20" s="28">
        <f>+'Unallocated Detail'!H59</f>
        <v>0</v>
      </c>
      <c r="D20" s="23">
        <f>B20+C20</f>
        <v>13672422.98</v>
      </c>
    </row>
    <row r="21" spans="1:4" x14ac:dyDescent="0.25">
      <c r="A21" s="22" t="s">
        <v>19</v>
      </c>
      <c r="B21" s="27">
        <f>+'Unallocated Detail'!G62</f>
        <v>-6403184.6399999997</v>
      </c>
      <c r="C21" s="26">
        <f>+'Unallocated Detail'!H62</f>
        <v>0</v>
      </c>
      <c r="D21" s="25">
        <f>B21+C21</f>
        <v>-6403184.6399999997</v>
      </c>
    </row>
    <row r="22" spans="1:4" x14ac:dyDescent="0.25">
      <c r="A22" s="22" t="s">
        <v>18</v>
      </c>
      <c r="B22" s="15">
        <f>SUM(B18:B21)</f>
        <v>116760690.69000001</v>
      </c>
      <c r="C22" s="15">
        <f>SUM(C18:C21)</f>
        <v>9748447.3800000027</v>
      </c>
      <c r="D22" s="14">
        <f>SUM(D18:D21)</f>
        <v>126509138.07000002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12054537</v>
      </c>
      <c r="C24" s="24">
        <f>+'Unallocated Detail'!H150</f>
        <v>2140194.0199999996</v>
      </c>
      <c r="D24" s="14">
        <f t="shared" ref="D24:D37" si="0">B24+C24</f>
        <v>14194731.02</v>
      </c>
    </row>
    <row r="25" spans="1:4" x14ac:dyDescent="0.25">
      <c r="A25" s="22" t="s">
        <v>16</v>
      </c>
      <c r="B25" s="21">
        <f>+'Unallocated Detail'!G180</f>
        <v>2399978.91</v>
      </c>
      <c r="C25" s="21">
        <f>+'Unallocated Detail'!H180</f>
        <v>0</v>
      </c>
      <c r="D25" s="23">
        <f t="shared" si="0"/>
        <v>2399978.91</v>
      </c>
    </row>
    <row r="26" spans="1:4" x14ac:dyDescent="0.25">
      <c r="A26" s="22" t="s">
        <v>15</v>
      </c>
      <c r="B26" s="21">
        <f>+'Unallocated Detail'!G218</f>
        <v>10216367.050000001</v>
      </c>
      <c r="C26" s="21">
        <f>+'Unallocated Detail'!H218</f>
        <v>4948470.7299999986</v>
      </c>
      <c r="D26" s="23">
        <f t="shared" si="0"/>
        <v>15164837.779999999</v>
      </c>
    </row>
    <row r="27" spans="1:4" x14ac:dyDescent="0.25">
      <c r="A27" s="22" t="s">
        <v>14</v>
      </c>
      <c r="B27" s="21">
        <f>+'Unallocated Detail'!G225</f>
        <v>-898257.18999999983</v>
      </c>
      <c r="C27" s="21">
        <f>+'Unallocated Detail'!H225</f>
        <v>2376703.12</v>
      </c>
      <c r="D27" s="23">
        <f t="shared" si="0"/>
        <v>1478445.9300000002</v>
      </c>
    </row>
    <row r="28" spans="1:4" x14ac:dyDescent="0.25">
      <c r="A28" s="22" t="s">
        <v>13</v>
      </c>
      <c r="B28" s="21">
        <f>+'Unallocated Detail'!G234</f>
        <v>9188177.5500000007</v>
      </c>
      <c r="C28" s="21">
        <f>+'Unallocated Detail'!H234</f>
        <v>2135016.7800000003</v>
      </c>
      <c r="D28" s="23">
        <f t="shared" si="0"/>
        <v>11323194.330000002</v>
      </c>
    </row>
    <row r="29" spans="1:4" x14ac:dyDescent="0.25">
      <c r="A29" s="22" t="s">
        <v>12</v>
      </c>
      <c r="B29" s="21">
        <f>+'Unallocated Detail'!G237</f>
        <v>9248772.3900000006</v>
      </c>
      <c r="C29" s="21">
        <f>+'Unallocated Detail'!H237</f>
        <v>976253.85</v>
      </c>
      <c r="D29" s="23">
        <f t="shared" si="0"/>
        <v>10225026.24</v>
      </c>
    </row>
    <row r="30" spans="1:4" x14ac:dyDescent="0.25">
      <c r="A30" s="22" t="s">
        <v>11</v>
      </c>
      <c r="B30" s="21">
        <f>+'Unallocated Detail'!G252</f>
        <v>15683002.990000002</v>
      </c>
      <c r="C30" s="21">
        <f>+'Unallocated Detail'!H252</f>
        <v>5995820.79</v>
      </c>
      <c r="D30" s="23">
        <f t="shared" si="0"/>
        <v>21678823.780000001</v>
      </c>
    </row>
    <row r="31" spans="1:4" x14ac:dyDescent="0.25">
      <c r="A31" s="22" t="s">
        <v>10</v>
      </c>
      <c r="B31" s="21">
        <f>+'Unallocated Detail'!G259</f>
        <v>34670908.539999999</v>
      </c>
      <c r="C31" s="21">
        <f>+'Unallocated Detail'!H259</f>
        <v>15365383.85</v>
      </c>
      <c r="D31" s="23">
        <f t="shared" si="0"/>
        <v>50036292.390000001</v>
      </c>
    </row>
    <row r="32" spans="1:4" x14ac:dyDescent="0.25">
      <c r="A32" s="22" t="s">
        <v>9</v>
      </c>
      <c r="B32" s="21">
        <f>+'Unallocated Detail'!G264</f>
        <v>6452938.5200000005</v>
      </c>
      <c r="C32" s="21">
        <f>+'Unallocated Detail'!H264</f>
        <v>2725133.14</v>
      </c>
      <c r="D32" s="23">
        <f t="shared" si="0"/>
        <v>9178071.6600000001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889182.25999999978</v>
      </c>
      <c r="C34" s="21">
        <f>+'Unallocated Detail'!H275</f>
        <v>-8259843.4899999984</v>
      </c>
      <c r="D34" s="20">
        <f t="shared" si="0"/>
        <v>-7370661.2299999986</v>
      </c>
    </row>
    <row r="35" spans="1:4" x14ac:dyDescent="0.25">
      <c r="A35" s="13" t="s">
        <v>686</v>
      </c>
      <c r="B35" s="21">
        <f>+'Unallocated Detail'!G280</f>
        <v>21090922.859999999</v>
      </c>
      <c r="C35" s="21">
        <f>+'Unallocated Detail'!H280</f>
        <v>4844896.7899999991</v>
      </c>
      <c r="D35" s="20">
        <f t="shared" si="0"/>
        <v>25935819.649999999</v>
      </c>
    </row>
    <row r="36" spans="1:4" x14ac:dyDescent="0.25">
      <c r="A36" s="13" t="s">
        <v>687</v>
      </c>
      <c r="B36" s="21">
        <f>+'Unallocated Detail'!G285</f>
        <v>2144105.75</v>
      </c>
      <c r="C36" s="21">
        <f>+'Unallocated Detail'!H285</f>
        <v>-534214.84</v>
      </c>
      <c r="D36" s="20">
        <f t="shared" si="0"/>
        <v>1609890.9100000001</v>
      </c>
    </row>
    <row r="37" spans="1:4" x14ac:dyDescent="0.25">
      <c r="A37" s="13" t="s">
        <v>688</v>
      </c>
      <c r="B37" s="19">
        <f>+'Unallocated Detail'!G290</f>
        <v>527671.41999999993</v>
      </c>
      <c r="C37" s="18">
        <f>+'Unallocated Detail'!H290</f>
        <v>309337.38999999966</v>
      </c>
      <c r="D37" s="17">
        <f t="shared" si="0"/>
        <v>837008.80999999959</v>
      </c>
    </row>
    <row r="38" spans="1:4" x14ac:dyDescent="0.25">
      <c r="A38" s="16" t="s">
        <v>689</v>
      </c>
      <c r="B38" s="15">
        <f>SUM(B22:B37)</f>
        <v>243282756.74000004</v>
      </c>
      <c r="C38" s="15">
        <f>SUM(C22:C37)</f>
        <v>42771599.509999998</v>
      </c>
      <c r="D38" s="14">
        <f>SUM(D22:D37)</f>
        <v>286054356.25000006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16196848.559999973</v>
      </c>
      <c r="C40" s="9">
        <f>C13-C38</f>
        <v>-1356712.1799999997</v>
      </c>
      <c r="D40" s="8">
        <f>D13-D38</f>
        <v>14840136.379999936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21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JULY 31,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234483229.28</v>
      </c>
      <c r="C8" s="15">
        <f>+'Unallocated Detail'!C18</f>
        <v>40353432.799999997</v>
      </c>
      <c r="D8" s="15">
        <f>+'Unallocated Detail'!D18</f>
        <v>0</v>
      </c>
      <c r="E8" s="15">
        <v>0</v>
      </c>
      <c r="F8" s="14">
        <f>SUM(B8:E8)</f>
        <v>274836662.07999998</v>
      </c>
    </row>
    <row r="9" spans="1:6" ht="18" customHeight="1" x14ac:dyDescent="0.25">
      <c r="A9" s="13" t="s">
        <v>26</v>
      </c>
      <c r="B9" s="102">
        <f>+'Unallocated Detail'!B21</f>
        <v>13311.76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13311.76</v>
      </c>
    </row>
    <row r="10" spans="1:6" ht="18" customHeight="1" x14ac:dyDescent="0.25">
      <c r="A10" s="13" t="s">
        <v>25</v>
      </c>
      <c r="B10" s="102">
        <f>+'Unallocated Detail'!B25</f>
        <v>29633861.120000001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29633861.120000001</v>
      </c>
    </row>
    <row r="11" spans="1:6" ht="18" customHeight="1" x14ac:dyDescent="0.25">
      <c r="A11" s="13" t="s">
        <v>24</v>
      </c>
      <c r="B11" s="27">
        <f>+'Unallocated Detail'!B40</f>
        <v>-4650796.8599999994</v>
      </c>
      <c r="C11" s="48">
        <f>+'Unallocated Detail'!C40</f>
        <v>1061454.5299999998</v>
      </c>
      <c r="D11" s="48">
        <f>+'Unallocated Detail'!D40</f>
        <v>0</v>
      </c>
      <c r="E11" s="26">
        <v>0</v>
      </c>
      <c r="F11" s="25">
        <f>SUM(B11:E11)</f>
        <v>-3589342.3299999996</v>
      </c>
    </row>
    <row r="12" spans="1:6" ht="18" customHeight="1" x14ac:dyDescent="0.25">
      <c r="A12" s="13" t="s">
        <v>23</v>
      </c>
      <c r="B12" s="15">
        <f>SUM(B8:B11)</f>
        <v>259479605.30000001</v>
      </c>
      <c r="C12" s="15">
        <f>SUM(C8:C11)</f>
        <v>41414887.329999998</v>
      </c>
      <c r="D12" s="15">
        <f>SUM(D8:D11)</f>
        <v>0</v>
      </c>
      <c r="E12" s="15">
        <f>SUM(E8:E11)</f>
        <v>0</v>
      </c>
      <c r="F12" s="14">
        <f>SUM(F8:F11)</f>
        <v>300894492.63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26286837.309999999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26286837.309999999</v>
      </c>
    </row>
    <row r="18" spans="1:6" ht="18" customHeight="1" x14ac:dyDescent="0.25">
      <c r="A18" s="13" t="s">
        <v>21</v>
      </c>
      <c r="B18" s="102">
        <f>+'Unallocated Detail'!B56</f>
        <v>83204615.040000007</v>
      </c>
      <c r="C18" s="102">
        <f>+'Unallocated Detail'!C56</f>
        <v>9748447.3800000027</v>
      </c>
      <c r="D18" s="102">
        <f>+'Unallocated Detail'!D56</f>
        <v>0</v>
      </c>
      <c r="E18" s="46">
        <v>0</v>
      </c>
      <c r="F18" s="23">
        <f>SUM(B18:E18)</f>
        <v>92953062.420000017</v>
      </c>
    </row>
    <row r="19" spans="1:6" ht="18" customHeight="1" x14ac:dyDescent="0.25">
      <c r="A19" s="13" t="s">
        <v>20</v>
      </c>
      <c r="B19" s="102">
        <f>+'Unallocated Detail'!B59</f>
        <v>13672422.98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13672422.98</v>
      </c>
    </row>
    <row r="20" spans="1:6" ht="18" customHeight="1" x14ac:dyDescent="0.25">
      <c r="A20" s="13" t="s">
        <v>19</v>
      </c>
      <c r="B20" s="27">
        <f>+'Unallocated Detail'!B62</f>
        <v>-6403184.6399999997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-6403184.6399999997</v>
      </c>
    </row>
    <row r="21" spans="1:6" ht="18" customHeight="1" x14ac:dyDescent="0.25">
      <c r="A21" s="13" t="s">
        <v>18</v>
      </c>
      <c r="B21" s="15">
        <f>SUM(B17:B20)</f>
        <v>116760690.69000001</v>
      </c>
      <c r="C21" s="15">
        <f>SUM(C17:C20)</f>
        <v>9748447.3800000027</v>
      </c>
      <c r="D21" s="15">
        <f>SUM(D17:D20)</f>
        <v>0</v>
      </c>
      <c r="E21" s="15">
        <f>SUM(E17:E20)</f>
        <v>0</v>
      </c>
      <c r="F21" s="14">
        <f>SUM(F17:F20)</f>
        <v>126509138.07000002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12054537</v>
      </c>
      <c r="C23" s="15">
        <f>+'Unallocated Detail'!C150</f>
        <v>2140194.0199999996</v>
      </c>
      <c r="D23" s="15">
        <f>+'Unallocated Detail'!D150</f>
        <v>0</v>
      </c>
      <c r="E23" s="15">
        <v>0</v>
      </c>
      <c r="F23" s="14">
        <f t="shared" ref="F23:F36" si="0">SUM(B23:E23)</f>
        <v>14194731.02</v>
      </c>
    </row>
    <row r="24" spans="1:6" ht="18" customHeight="1" x14ac:dyDescent="0.25">
      <c r="A24" s="13" t="s">
        <v>16</v>
      </c>
      <c r="B24" s="47">
        <f>+'Unallocated Detail'!B180</f>
        <v>2399978.91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2399978.91</v>
      </c>
    </row>
    <row r="25" spans="1:6" ht="18" customHeight="1" x14ac:dyDescent="0.25">
      <c r="A25" s="13" t="s">
        <v>15</v>
      </c>
      <c r="B25" s="47">
        <f>+'Unallocated Detail'!B218</f>
        <v>10216367.050000001</v>
      </c>
      <c r="C25" s="29">
        <f>+'Unallocated Detail'!C218</f>
        <v>4948470.7299999986</v>
      </c>
      <c r="D25" s="29">
        <f>+'Unallocated Detail'!D218</f>
        <v>0</v>
      </c>
      <c r="E25" s="46">
        <v>0</v>
      </c>
      <c r="F25" s="23">
        <f t="shared" si="0"/>
        <v>15164837.779999999</v>
      </c>
    </row>
    <row r="26" spans="1:6" ht="18" customHeight="1" x14ac:dyDescent="0.25">
      <c r="A26" s="22" t="s">
        <v>14</v>
      </c>
      <c r="B26" s="47">
        <f>+'Unallocated Detail'!B225</f>
        <v>-2510152.8100000005</v>
      </c>
      <c r="C26" s="29">
        <f>+'Unallocated Detail'!C225</f>
        <v>1230916.04</v>
      </c>
      <c r="D26" s="29">
        <f>+'Unallocated Detail'!D225</f>
        <v>2757682.7</v>
      </c>
      <c r="E26" s="46">
        <v>0</v>
      </c>
      <c r="F26" s="23">
        <f t="shared" si="0"/>
        <v>1478445.9299999997</v>
      </c>
    </row>
    <row r="27" spans="1:6" ht="18" customHeight="1" x14ac:dyDescent="0.25">
      <c r="A27" s="13" t="s">
        <v>13</v>
      </c>
      <c r="B27" s="47">
        <f>+'Unallocated Detail'!B234</f>
        <v>8636393.1799999997</v>
      </c>
      <c r="C27" s="29">
        <f>+'Unallocated Detail'!C234</f>
        <v>1711977.43</v>
      </c>
      <c r="D27" s="29">
        <f>+'Unallocated Detail'!D234</f>
        <v>974823.72000000009</v>
      </c>
      <c r="E27" s="46">
        <v>0</v>
      </c>
      <c r="F27" s="23">
        <f t="shared" si="0"/>
        <v>11323194.33</v>
      </c>
    </row>
    <row r="28" spans="1:6" ht="18" customHeight="1" x14ac:dyDescent="0.25">
      <c r="A28" s="13" t="s">
        <v>12</v>
      </c>
      <c r="B28" s="47">
        <f>+'Unallocated Detail'!B237</f>
        <v>9248772.3900000006</v>
      </c>
      <c r="C28" s="29">
        <f>+'Unallocated Detail'!C237</f>
        <v>976253.85</v>
      </c>
      <c r="D28" s="29">
        <f>+'Unallocated Detail'!D237</f>
        <v>0</v>
      </c>
      <c r="E28" s="46">
        <v>0</v>
      </c>
      <c r="F28" s="23">
        <f t="shared" si="0"/>
        <v>10225026.24</v>
      </c>
    </row>
    <row r="29" spans="1:6" ht="18" customHeight="1" x14ac:dyDescent="0.25">
      <c r="A29" s="22" t="s">
        <v>11</v>
      </c>
      <c r="B29" s="47">
        <f>+'Unallocated Detail'!B252</f>
        <v>6855457.6900000004</v>
      </c>
      <c r="C29" s="29">
        <f>+'Unallocated Detail'!C252</f>
        <v>1317623.0200000003</v>
      </c>
      <c r="D29" s="29">
        <f>+'Unallocated Detail'!D252</f>
        <v>13505743.070000004</v>
      </c>
      <c r="E29" s="46">
        <v>0</v>
      </c>
      <c r="F29" s="23">
        <f t="shared" si="0"/>
        <v>21678823.780000005</v>
      </c>
    </row>
    <row r="30" spans="1:6" ht="18" customHeight="1" x14ac:dyDescent="0.25">
      <c r="A30" s="13" t="s">
        <v>10</v>
      </c>
      <c r="B30" s="47">
        <f>+'Unallocated Detail'!B259</f>
        <v>33097575.420000002</v>
      </c>
      <c r="C30" s="29">
        <f>+'Unallocated Detail'!C259</f>
        <v>14539245.99</v>
      </c>
      <c r="D30" s="29">
        <f>+'Unallocated Detail'!D259</f>
        <v>2399470.98</v>
      </c>
      <c r="E30" s="46">
        <v>0</v>
      </c>
      <c r="F30" s="23">
        <f t="shared" si="0"/>
        <v>50036292.390000001</v>
      </c>
    </row>
    <row r="31" spans="1:6" ht="18" customHeight="1" x14ac:dyDescent="0.25">
      <c r="A31" s="13" t="s">
        <v>9</v>
      </c>
      <c r="B31" s="47">
        <f>+'Unallocated Detail'!B264</f>
        <v>2258402.25</v>
      </c>
      <c r="C31" s="29">
        <f>+'Unallocated Detail'!C264</f>
        <v>522633.78</v>
      </c>
      <c r="D31" s="29">
        <f>+'Unallocated Detail'!D264</f>
        <v>6397035.6299999999</v>
      </c>
      <c r="E31" s="46">
        <v>0</v>
      </c>
      <c r="F31" s="23">
        <f t="shared" si="0"/>
        <v>9178071.6600000001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889182.25999999978</v>
      </c>
      <c r="C33" s="29">
        <f>+'Unallocated Detail'!C275</f>
        <v>-8259843.4899999984</v>
      </c>
      <c r="D33" s="29">
        <f>+'Unallocated Detail'!D275</f>
        <v>0</v>
      </c>
      <c r="E33" s="46">
        <v>0</v>
      </c>
      <c r="F33" s="23">
        <f t="shared" si="0"/>
        <v>-7370661.2299999986</v>
      </c>
    </row>
    <row r="34" spans="1:6" ht="18" customHeight="1" x14ac:dyDescent="0.25">
      <c r="A34" s="13" t="s">
        <v>686</v>
      </c>
      <c r="B34" s="47">
        <f>+'Unallocated Detail'!B280</f>
        <v>20564118.039999999</v>
      </c>
      <c r="C34" s="29">
        <f>+'Unallocated Detail'!C280</f>
        <v>4554427.3099999996</v>
      </c>
      <c r="D34" s="29">
        <f>+'Unallocated Detail'!D280</f>
        <v>817274.3</v>
      </c>
      <c r="E34" s="46">
        <v>0</v>
      </c>
      <c r="F34" s="23">
        <f t="shared" si="0"/>
        <v>25935819.649999999</v>
      </c>
    </row>
    <row r="35" spans="1:6" ht="18" customHeight="1" x14ac:dyDescent="0.25">
      <c r="A35" s="13" t="s">
        <v>687</v>
      </c>
      <c r="B35" s="47">
        <f>+'Unallocated Detail'!B285</f>
        <v>2144105.75</v>
      </c>
      <c r="C35" s="46">
        <f>+'Unallocated Detail'!C285</f>
        <v>-534214.84</v>
      </c>
      <c r="D35" s="46">
        <f>+'Unallocated Detail'!D285</f>
        <v>0</v>
      </c>
      <c r="E35" s="46">
        <v>0</v>
      </c>
      <c r="F35" s="23">
        <f t="shared" si="0"/>
        <v>1609890.9100000001</v>
      </c>
    </row>
    <row r="36" spans="1:6" ht="18" customHeight="1" x14ac:dyDescent="0.25">
      <c r="A36" s="13" t="s">
        <v>688</v>
      </c>
      <c r="B36" s="27">
        <f>+'Unallocated Detail'!B290</f>
        <v>527671.41999999993</v>
      </c>
      <c r="C36" s="48">
        <f>+'Unallocated Detail'!C290</f>
        <v>309337.38999999966</v>
      </c>
      <c r="D36" s="48">
        <f>+'Unallocated Detail'!D290</f>
        <v>0</v>
      </c>
      <c r="E36" s="26">
        <v>0</v>
      </c>
      <c r="F36" s="25">
        <f t="shared" si="0"/>
        <v>837008.80999999959</v>
      </c>
    </row>
    <row r="37" spans="1:6" ht="18" customHeight="1" x14ac:dyDescent="0.25">
      <c r="A37" s="16" t="s">
        <v>689</v>
      </c>
      <c r="B37" s="15">
        <f>SUM(B21:B36)</f>
        <v>225996857.24000001</v>
      </c>
      <c r="C37" s="15">
        <f>SUM(C21:C36)</f>
        <v>33205468.610000003</v>
      </c>
      <c r="D37" s="15">
        <f>SUM(D21:D36)</f>
        <v>26852030.400000006</v>
      </c>
      <c r="E37" s="15">
        <f>SUM(E21:E36)</f>
        <v>0</v>
      </c>
      <c r="F37" s="14">
        <f>SUM(F21:F36)</f>
        <v>286054356.25000006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33482748.060000002</v>
      </c>
      <c r="C39" s="15">
        <f>C12-C37</f>
        <v>8209418.7199999951</v>
      </c>
      <c r="D39" s="15">
        <f>D12-D37</f>
        <v>-26852030.400000006</v>
      </c>
      <c r="E39" s="15">
        <f>E12-E37</f>
        <v>0</v>
      </c>
      <c r="F39" s="124">
        <f>F12-F37</f>
        <v>14840136.379999936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35170647.670000002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35170647.670000002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-13626820.240000002</v>
      </c>
      <c r="F43" s="70">
        <f>SUM(B43:E43)</f>
        <v>-13626820.240000002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24802149.070000004</v>
      </c>
      <c r="F44" s="23">
        <f>SUM(B44:E44)</f>
        <v>24802149.070000004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35170647.670000002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11175328.830000002</v>
      </c>
      <c r="F46" s="15">
        <f t="shared" si="1"/>
        <v>46345976.5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-1687899.6099999994</v>
      </c>
      <c r="C48" s="43">
        <f>C39-C46</f>
        <v>8209418.7199999951</v>
      </c>
      <c r="D48" s="43">
        <f>D39-D46</f>
        <v>-26852030.400000006</v>
      </c>
      <c r="E48" s="43">
        <f>E39-E46</f>
        <v>-11175328.830000002</v>
      </c>
      <c r="F48" s="42">
        <f>F39-F46</f>
        <v>-31505840.120000064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7"/>
  <sheetViews>
    <sheetView zoomScaleNormal="100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JULY 31,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17127.23</v>
      </c>
      <c r="D9" s="72">
        <f>+'Unallocated Detail'!F220</f>
        <v>12255.56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29382.79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111372.4</v>
      </c>
      <c r="D10" s="85">
        <f>+'Unallocated Detail'!F221</f>
        <v>66056.95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177429.34999999998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1514977.26</v>
      </c>
      <c r="D11" s="85">
        <f>+'Unallocated Detail'!F222</f>
        <v>1084057.51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2599034.77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-31581.27</v>
      </c>
      <c r="D12" s="85">
        <f>+'Unallocated Detail'!F223</f>
        <v>-16582.939999999999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-48164.21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1611895.6199999999</v>
      </c>
      <c r="D14" s="85">
        <f>SUM(D9:D13)</f>
        <v>1145787.08</v>
      </c>
      <c r="E14" s="75"/>
      <c r="F14" s="78"/>
      <c r="G14" s="79"/>
      <c r="H14" s="87">
        <f>SUM(H9:H13)</f>
        <v>2757682.7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-138789.43</v>
      </c>
      <c r="D16" s="85">
        <f>+'Unallocated Detail'!F227</f>
        <v>-71107.740000000005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-209897.16999999998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693284.13</v>
      </c>
      <c r="D17" s="85">
        <f>+'Unallocated Detail'!F228</f>
        <v>496086.47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1189370.6000000001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54.5</v>
      </c>
      <c r="D18" s="85">
        <f>+'Unallocated Detail'!F229</f>
        <v>39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93.5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-2764.83</v>
      </c>
      <c r="D20" s="85">
        <f>+'Unallocated Detail'!F231</f>
        <v>-1978.38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-4743.21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551784.37</v>
      </c>
      <c r="D23" s="85">
        <f>SUM(D16:D22)</f>
        <v>423039.35</v>
      </c>
      <c r="E23" s="75"/>
      <c r="F23" s="78"/>
      <c r="G23" s="79"/>
      <c r="H23" s="87">
        <f>SUM(H16:H22)</f>
        <v>974823.7200000002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6305428.46</v>
      </c>
      <c r="D25" s="85">
        <f>+'Unallocated Detail'!F239</f>
        <v>3310129.63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9615558.0899999999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956653.75</v>
      </c>
      <c r="D26" s="85">
        <f>+'Unallocated Detail'!F240</f>
        <v>502326.15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1458979.9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-2564107.5499999998</v>
      </c>
      <c r="D27" s="85">
        <f>+'Unallocated Detail'!F241</f>
        <v>-1346381.32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-3910488.87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1231355.25</v>
      </c>
      <c r="D28" s="85">
        <f>+'Unallocated Detail'!F242</f>
        <v>646569.54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1877924.79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-306582</v>
      </c>
      <c r="D29" s="85">
        <f>+'Unallocated Detail'!F243</f>
        <v>-210071.19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-516653.19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306248.90000000002</v>
      </c>
      <c r="D30" s="85">
        <f>+'Unallocated Detail'!F244</f>
        <v>219139.51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525388.41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810518.51</v>
      </c>
      <c r="D31" s="85">
        <f>+'Unallocated Detail'!F245</f>
        <v>460086.62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1270605.1299999999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35339.089999999997</v>
      </c>
      <c r="D32" s="85">
        <f>+'Unallocated Detail'!F246</f>
        <v>18556.13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53895.22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365801.61</v>
      </c>
      <c r="D34" s="85">
        <f>+'Unallocated Detail'!F248</f>
        <v>192077.93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557879.54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624188.16000000003</v>
      </c>
      <c r="D35" s="85">
        <f>+'Unallocated Detail'!F249</f>
        <v>327753.46999999997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951941.63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1062701.1200000001</v>
      </c>
      <c r="D37" s="76">
        <f>+'Unallocated Detail'!F251</f>
        <v>558011.30000000005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1620712.4200000002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8827545.3000000007</v>
      </c>
      <c r="D38" s="87">
        <f>SUM(D25:D37)</f>
        <v>4678197.7700000005</v>
      </c>
      <c r="E38" s="75"/>
      <c r="F38" s="78"/>
      <c r="G38" s="79"/>
      <c r="H38" s="87">
        <f>SUM(H25:H37)</f>
        <v>13505743.070000004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1564580.39</v>
      </c>
      <c r="D40" s="85">
        <f>+'Unallocated Detail'!F257</f>
        <v>821541.91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2386122.2999999998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1573333.1199999999</v>
      </c>
      <c r="D42" s="87">
        <f>SUM(D40:D41)</f>
        <v>826137.86</v>
      </c>
      <c r="E42" s="75"/>
      <c r="F42" s="79"/>
      <c r="G42" s="79"/>
      <c r="H42" s="87">
        <f>SUM(H40:H41)</f>
        <v>2399470.98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4192856.66</v>
      </c>
      <c r="D44" s="85">
        <f>+'Unallocated Detail'!F261</f>
        <v>2201617.42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6394474.0800000001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1679.61</v>
      </c>
      <c r="D46" s="76">
        <f>+'Unallocated Detail'!F263</f>
        <v>881.94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2561.5500000000002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4194536.2700000005</v>
      </c>
      <c r="D47" s="81">
        <f>SUM(D44:D46)</f>
        <v>2202499.36</v>
      </c>
      <c r="E47" s="75"/>
      <c r="F47" s="79"/>
      <c r="G47" s="79"/>
      <c r="H47" s="81">
        <f>SUM(H44:H46)</f>
        <v>6397035.6299999999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526804.81999999995</v>
      </c>
      <c r="D54" s="76">
        <f>+'Unallocated Detail'!F279</f>
        <v>290469.48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817274.29999999993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526804.81999999995</v>
      </c>
      <c r="D55" s="85">
        <f>D54</f>
        <v>290469.48</v>
      </c>
      <c r="E55" s="75"/>
      <c r="F55" s="79"/>
      <c r="G55" s="79"/>
      <c r="H55" s="81">
        <f>SUM(H54)</f>
        <v>817274.29999999993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17285899.5</v>
      </c>
      <c r="D66" s="94">
        <f>D64+D59+D55+D51+D47+D42+D38+D23+D14</f>
        <v>9566130.9000000004</v>
      </c>
      <c r="E66" s="95"/>
      <c r="F66" s="95"/>
      <c r="G66" s="96"/>
      <c r="H66" s="94">
        <f>H64+H59+H55+H51+H47+H42+H38+H23+H14</f>
        <v>26852030.400000002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135" activePane="bottomRight" state="frozen"/>
      <selection activeCell="C228" sqref="C228"/>
      <selection pane="topRight" activeCell="C228" sqref="C228"/>
      <selection pane="bottomLeft" activeCell="C228" sqref="C228"/>
      <selection pane="bottomRight" activeCell="B151" sqref="B151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4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4"/>
    </row>
    <row r="3" spans="1:10" x14ac:dyDescent="0.25">
      <c r="A3" s="61" t="str">
        <f>Allocated!A3</f>
        <v>FOR THE MONTH ENDED JULY 31, 2024</v>
      </c>
      <c r="B3" s="61"/>
      <c r="C3" s="61"/>
      <c r="D3" s="61"/>
      <c r="E3" s="61"/>
      <c r="F3" s="61"/>
      <c r="G3" s="61"/>
      <c r="H3" s="61"/>
      <c r="I3" s="61"/>
      <c r="J3" s="134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9">
        <v>0</v>
      </c>
    </row>
    <row r="8" spans="1:10" x14ac:dyDescent="0.25">
      <c r="A8" s="140"/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</row>
    <row r="9" spans="1:10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10" x14ac:dyDescent="0.25">
      <c r="A10" s="115" t="s">
        <v>32</v>
      </c>
      <c r="B10" s="143"/>
      <c r="C10" s="143"/>
      <c r="D10" s="143"/>
      <c r="E10" s="143"/>
      <c r="F10" s="143"/>
      <c r="G10" s="143"/>
      <c r="H10" s="143"/>
      <c r="I10" s="143"/>
    </row>
    <row r="11" spans="1:10" x14ac:dyDescent="0.25">
      <c r="A11" s="58" t="s">
        <v>33</v>
      </c>
      <c r="B11" s="144"/>
      <c r="C11" s="144"/>
      <c r="D11" s="144"/>
      <c r="E11" s="144"/>
      <c r="F11" s="144"/>
      <c r="G11" s="144"/>
      <c r="H11" s="144"/>
      <c r="I11" s="144"/>
    </row>
    <row r="12" spans="1:10" x14ac:dyDescent="0.25">
      <c r="A12" s="116" t="s">
        <v>34</v>
      </c>
      <c r="B12" s="145">
        <v>125740664.87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125740664.87</v>
      </c>
      <c r="H12" s="145">
        <f t="shared" si="0"/>
        <v>0</v>
      </c>
      <c r="I12" s="145">
        <f t="shared" ref="I12:I14" si="1">SUM(G12:H12)</f>
        <v>125740664.87</v>
      </c>
      <c r="J12" s="146" t="s">
        <v>389</v>
      </c>
    </row>
    <row r="13" spans="1:10" x14ac:dyDescent="0.25">
      <c r="A13" s="116" t="s">
        <v>35</v>
      </c>
      <c r="B13" s="59">
        <v>110026453.23999999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110026453.23999999</v>
      </c>
      <c r="H13" s="59">
        <f t="shared" si="0"/>
        <v>0</v>
      </c>
      <c r="I13" s="59">
        <f t="shared" si="1"/>
        <v>110026453.23999999</v>
      </c>
      <c r="J13" s="146" t="s">
        <v>390</v>
      </c>
    </row>
    <row r="14" spans="1:10" x14ac:dyDescent="0.25">
      <c r="A14" s="116" t="s">
        <v>36</v>
      </c>
      <c r="B14" s="59">
        <v>-1283888.83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-1283888.83</v>
      </c>
      <c r="H14" s="59">
        <f t="shared" si="0"/>
        <v>0</v>
      </c>
      <c r="I14" s="59">
        <f t="shared" si="1"/>
        <v>-1283888.83</v>
      </c>
      <c r="J14" s="146" t="s">
        <v>391</v>
      </c>
    </row>
    <row r="15" spans="1:10" x14ac:dyDescent="0.25">
      <c r="A15" s="116" t="s">
        <v>37</v>
      </c>
      <c r="B15" s="59">
        <v>0</v>
      </c>
      <c r="C15" s="59">
        <v>18694530.399999999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18694530.399999999</v>
      </c>
      <c r="I15" s="59">
        <f t="shared" ref="I15:I17" si="2">SUM(G15:H15)</f>
        <v>18694530.399999999</v>
      </c>
      <c r="J15" s="146" t="s">
        <v>392</v>
      </c>
    </row>
    <row r="16" spans="1:10" x14ac:dyDescent="0.25">
      <c r="A16" s="116" t="s">
        <v>38</v>
      </c>
      <c r="B16" s="59">
        <v>0</v>
      </c>
      <c r="C16" s="59">
        <v>18053274.079999998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18053274.079999998</v>
      </c>
      <c r="I16" s="59">
        <f t="shared" si="2"/>
        <v>18053274.079999998</v>
      </c>
      <c r="J16" s="146" t="s">
        <v>393</v>
      </c>
    </row>
    <row r="17" spans="1:11" x14ac:dyDescent="0.25">
      <c r="A17" s="116" t="s">
        <v>39</v>
      </c>
      <c r="B17" s="59">
        <v>0</v>
      </c>
      <c r="C17" s="59">
        <v>3605628.32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3605628.32</v>
      </c>
      <c r="I17" s="59">
        <f t="shared" si="2"/>
        <v>3605628.32</v>
      </c>
      <c r="J17" s="146" t="s">
        <v>394</v>
      </c>
    </row>
    <row r="18" spans="1:11" x14ac:dyDescent="0.25">
      <c r="A18" s="116" t="s">
        <v>40</v>
      </c>
      <c r="B18" s="59">
        <f t="shared" ref="B18:I18" si="3">SUM(B12:B17)</f>
        <v>234483229.28</v>
      </c>
      <c r="C18" s="59">
        <f t="shared" si="3"/>
        <v>40353432.799999997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234483229.28</v>
      </c>
      <c r="H18" s="59">
        <f t="shared" si="3"/>
        <v>40353432.799999997</v>
      </c>
      <c r="I18" s="59">
        <f t="shared" si="3"/>
        <v>274836662.07999998</v>
      </c>
      <c r="J18" s="147" t="s">
        <v>388</v>
      </c>
    </row>
    <row r="19" spans="1:11" x14ac:dyDescent="0.25">
      <c r="A19" s="58" t="s">
        <v>41</v>
      </c>
      <c r="B19" s="144"/>
      <c r="C19" s="144"/>
      <c r="D19" s="144"/>
      <c r="E19" s="144"/>
      <c r="F19" s="144"/>
      <c r="G19" s="144"/>
      <c r="H19" s="144"/>
      <c r="I19" s="144"/>
      <c r="J19" s="58"/>
    </row>
    <row r="20" spans="1:11" x14ac:dyDescent="0.25">
      <c r="A20" s="116" t="s">
        <v>42</v>
      </c>
      <c r="B20" s="128">
        <v>13311.76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13311.76</v>
      </c>
      <c r="H20" s="128">
        <f>C20+F20</f>
        <v>0</v>
      </c>
      <c r="I20" s="128">
        <f>SUM(G20:H20)</f>
        <v>13311.76</v>
      </c>
      <c r="J20" s="146" t="s">
        <v>396</v>
      </c>
    </row>
    <row r="21" spans="1:11" x14ac:dyDescent="0.25">
      <c r="A21" s="116" t="s">
        <v>43</v>
      </c>
      <c r="B21" s="59">
        <f t="shared" ref="B21:I21" si="4">SUM(B20)</f>
        <v>13311.76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13311.76</v>
      </c>
      <c r="H21" s="59">
        <f t="shared" si="4"/>
        <v>0</v>
      </c>
      <c r="I21" s="59">
        <f t="shared" si="4"/>
        <v>13311.76</v>
      </c>
      <c r="J21" s="147" t="s">
        <v>395</v>
      </c>
    </row>
    <row r="22" spans="1:11" x14ac:dyDescent="0.25">
      <c r="A22" s="58" t="s">
        <v>44</v>
      </c>
      <c r="B22" s="144"/>
      <c r="C22" s="144"/>
      <c r="D22" s="144"/>
      <c r="E22" s="144"/>
      <c r="F22" s="144"/>
      <c r="G22" s="144"/>
      <c r="H22" s="144"/>
      <c r="I22" s="144"/>
      <c r="J22" s="58"/>
    </row>
    <row r="23" spans="1:11" x14ac:dyDescent="0.25">
      <c r="A23" s="116" t="s">
        <v>45</v>
      </c>
      <c r="B23" s="59">
        <v>26227473.120000001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26227473.120000001</v>
      </c>
      <c r="H23" s="59">
        <f>C23+F23</f>
        <v>0</v>
      </c>
      <c r="I23" s="59">
        <f>SUM(G23:H23)</f>
        <v>26227473.120000001</v>
      </c>
      <c r="J23" s="146" t="s">
        <v>398</v>
      </c>
      <c r="K23" s="148"/>
    </row>
    <row r="24" spans="1:11" x14ac:dyDescent="0.25">
      <c r="A24" s="116" t="s">
        <v>46</v>
      </c>
      <c r="B24" s="128">
        <v>3406388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3406388</v>
      </c>
      <c r="H24" s="128">
        <f>C24+F24</f>
        <v>0</v>
      </c>
      <c r="I24" s="128">
        <f>SUM(G24:H24)</f>
        <v>3406388</v>
      </c>
      <c r="J24" s="146" t="s">
        <v>399</v>
      </c>
    </row>
    <row r="25" spans="1:11" x14ac:dyDescent="0.25">
      <c r="A25" s="116" t="s">
        <v>47</v>
      </c>
      <c r="B25" s="59">
        <f t="shared" ref="B25:I25" si="5">SUM(B23:B24)</f>
        <v>29633861.120000001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29633861.120000001</v>
      </c>
      <c r="H25" s="59">
        <f t="shared" si="5"/>
        <v>0</v>
      </c>
      <c r="I25" s="59">
        <f t="shared" si="5"/>
        <v>29633861.120000001</v>
      </c>
      <c r="J25" s="147" t="s">
        <v>397</v>
      </c>
    </row>
    <row r="26" spans="1:11" x14ac:dyDescent="0.25">
      <c r="A26" s="58" t="s">
        <v>48</v>
      </c>
      <c r="B26" s="144"/>
      <c r="C26" s="144"/>
      <c r="D26" s="144"/>
      <c r="E26" s="144"/>
      <c r="F26" s="144"/>
      <c r="G26" s="144"/>
      <c r="H26" s="144"/>
      <c r="I26" s="144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6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6" t="s">
        <v>606</v>
      </c>
    </row>
    <row r="29" spans="1:11" ht="14.1" customHeight="1" x14ac:dyDescent="0.25">
      <c r="A29" s="116" t="s">
        <v>50</v>
      </c>
      <c r="B29" s="59">
        <v>-87.42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-87.42</v>
      </c>
      <c r="H29" s="59">
        <f t="shared" si="6"/>
        <v>0</v>
      </c>
      <c r="I29" s="59">
        <f t="shared" si="7"/>
        <v>-87.42</v>
      </c>
      <c r="J29" s="146" t="s">
        <v>401</v>
      </c>
    </row>
    <row r="30" spans="1:11" x14ac:dyDescent="0.25">
      <c r="A30" s="116" t="s">
        <v>51</v>
      </c>
      <c r="B30" s="59">
        <v>1565336.77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1565336.77</v>
      </c>
      <c r="H30" s="59">
        <f t="shared" si="6"/>
        <v>0</v>
      </c>
      <c r="I30" s="59">
        <f t="shared" si="7"/>
        <v>1565336.77</v>
      </c>
      <c r="J30" s="146" t="s">
        <v>402</v>
      </c>
    </row>
    <row r="31" spans="1:11" x14ac:dyDescent="0.25">
      <c r="A31" s="116" t="s">
        <v>52</v>
      </c>
      <c r="B31" s="59">
        <v>1330595.03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1330595.03</v>
      </c>
      <c r="H31" s="59">
        <f t="shared" si="6"/>
        <v>0</v>
      </c>
      <c r="I31" s="59">
        <f t="shared" si="7"/>
        <v>1330595.03</v>
      </c>
      <c r="J31" s="146" t="s">
        <v>403</v>
      </c>
    </row>
    <row r="32" spans="1:11" x14ac:dyDescent="0.25">
      <c r="A32" s="116" t="s">
        <v>383</v>
      </c>
      <c r="B32" s="59">
        <v>-9143394.0099999998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-9143394.0099999998</v>
      </c>
      <c r="H32" s="59">
        <f t="shared" si="6"/>
        <v>0</v>
      </c>
      <c r="I32" s="59">
        <f t="shared" si="7"/>
        <v>-9143394.0099999998</v>
      </c>
      <c r="J32" s="146" t="s">
        <v>405</v>
      </c>
    </row>
    <row r="33" spans="1:11" x14ac:dyDescent="0.25">
      <c r="A33" s="116" t="s">
        <v>384</v>
      </c>
      <c r="B33" s="59">
        <v>1596752.77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1596752.77</v>
      </c>
      <c r="H33" s="59">
        <f t="shared" si="6"/>
        <v>0</v>
      </c>
      <c r="I33" s="59">
        <f t="shared" si="7"/>
        <v>1596752.77</v>
      </c>
      <c r="J33" s="146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46" t="s">
        <v>406</v>
      </c>
    </row>
    <row r="35" spans="1:11" x14ac:dyDescent="0.25">
      <c r="A35" s="116" t="s">
        <v>54</v>
      </c>
      <c r="B35" s="59">
        <v>0</v>
      </c>
      <c r="C35" s="59">
        <v>281044.37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281044.37</v>
      </c>
      <c r="I35" s="59">
        <f t="shared" si="7"/>
        <v>281044.37</v>
      </c>
      <c r="J35" s="146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6" t="s">
        <v>408</v>
      </c>
    </row>
    <row r="37" spans="1:11" x14ac:dyDescent="0.25">
      <c r="A37" s="116" t="s">
        <v>56</v>
      </c>
      <c r="B37" s="59">
        <v>0</v>
      </c>
      <c r="C37" s="59">
        <v>509.37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509.37</v>
      </c>
      <c r="I37" s="59">
        <f t="shared" si="7"/>
        <v>509.37</v>
      </c>
      <c r="J37" s="146" t="s">
        <v>409</v>
      </c>
    </row>
    <row r="38" spans="1:11" x14ac:dyDescent="0.25">
      <c r="A38" s="116" t="s">
        <v>57</v>
      </c>
      <c r="B38" s="59">
        <v>0</v>
      </c>
      <c r="C38" s="59">
        <v>515208.75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515208.75</v>
      </c>
      <c r="I38" s="59">
        <f t="shared" si="7"/>
        <v>515208.75</v>
      </c>
      <c r="J38" s="146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46" t="s">
        <v>607</v>
      </c>
    </row>
    <row r="40" spans="1:11" x14ac:dyDescent="0.25">
      <c r="A40" s="116" t="s">
        <v>58</v>
      </c>
      <c r="B40" s="59">
        <f t="shared" ref="B40:I40" si="8">SUM(B27:B39)</f>
        <v>-4650796.8599999994</v>
      </c>
      <c r="C40" s="59">
        <f t="shared" si="8"/>
        <v>1061454.5299999998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-4650796.8599999994</v>
      </c>
      <c r="H40" s="59">
        <f t="shared" si="8"/>
        <v>1061454.5299999998</v>
      </c>
      <c r="I40" s="59">
        <f t="shared" si="8"/>
        <v>-3589342.3299999991</v>
      </c>
      <c r="J40" s="147" t="s">
        <v>400</v>
      </c>
    </row>
    <row r="41" spans="1:11" x14ac:dyDescent="0.25">
      <c r="A41" s="115" t="s">
        <v>59</v>
      </c>
      <c r="B41" s="149">
        <f t="shared" ref="B41:I41" si="9">B18+B21+B25+B40</f>
        <v>259479605.30000001</v>
      </c>
      <c r="C41" s="149">
        <f t="shared" si="9"/>
        <v>41414887.329999998</v>
      </c>
      <c r="D41" s="149">
        <f t="shared" si="9"/>
        <v>0</v>
      </c>
      <c r="E41" s="149">
        <f t="shared" si="9"/>
        <v>0</v>
      </c>
      <c r="F41" s="149">
        <f t="shared" si="9"/>
        <v>0</v>
      </c>
      <c r="G41" s="149">
        <f t="shared" si="9"/>
        <v>259479605.30000001</v>
      </c>
      <c r="H41" s="149">
        <f t="shared" si="9"/>
        <v>41414887.329999998</v>
      </c>
      <c r="I41" s="149">
        <f t="shared" si="9"/>
        <v>300894492.63</v>
      </c>
      <c r="J41" s="147" t="s">
        <v>387</v>
      </c>
    </row>
    <row r="42" spans="1:11" x14ac:dyDescent="0.25">
      <c r="A42" s="142"/>
      <c r="B42" s="144"/>
      <c r="C42" s="144"/>
      <c r="D42" s="144"/>
      <c r="E42" s="144"/>
      <c r="F42" s="144"/>
      <c r="G42" s="144"/>
      <c r="H42" s="144"/>
      <c r="I42" s="144"/>
    </row>
    <row r="43" spans="1:11" x14ac:dyDescent="0.25">
      <c r="A43" s="115" t="s">
        <v>60</v>
      </c>
      <c r="B43" s="144"/>
      <c r="C43" s="144"/>
      <c r="D43" s="144"/>
      <c r="E43" s="144"/>
      <c r="F43" s="144"/>
      <c r="G43" s="144"/>
      <c r="H43" s="144"/>
      <c r="I43" s="144"/>
      <c r="J43" s="115"/>
    </row>
    <row r="44" spans="1:11" x14ac:dyDescent="0.25">
      <c r="A44" s="58" t="s">
        <v>61</v>
      </c>
      <c r="B44" s="144"/>
      <c r="C44" s="144"/>
      <c r="D44" s="144"/>
      <c r="E44" s="144"/>
      <c r="F44" s="144"/>
      <c r="G44" s="144"/>
      <c r="H44" s="144"/>
      <c r="I44" s="144"/>
    </row>
    <row r="45" spans="1:11" x14ac:dyDescent="0.25">
      <c r="A45" s="116" t="s">
        <v>62</v>
      </c>
      <c r="B45" s="59">
        <v>4216763.4800000004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4216763.4800000004</v>
      </c>
      <c r="H45" s="59">
        <f>C45+F45</f>
        <v>0</v>
      </c>
      <c r="I45" s="59">
        <f>SUM(G45:H45)</f>
        <v>4216763.4800000004</v>
      </c>
      <c r="J45" s="131" t="s">
        <v>413</v>
      </c>
    </row>
    <row r="46" spans="1:11" x14ac:dyDescent="0.25">
      <c r="A46" s="116" t="s">
        <v>63</v>
      </c>
      <c r="B46" s="128">
        <v>22070073.829999998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22070073.829999998</v>
      </c>
      <c r="H46" s="128">
        <f>C46+F46</f>
        <v>0</v>
      </c>
      <c r="I46" s="128">
        <f>SUM(G46:H46)</f>
        <v>22070073.829999998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26286837.309999999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26286837.309999999</v>
      </c>
      <c r="H47" s="59">
        <f t="shared" si="10"/>
        <v>0</v>
      </c>
      <c r="I47" s="59">
        <f t="shared" si="10"/>
        <v>26286837.309999999</v>
      </c>
      <c r="J47" s="147" t="s">
        <v>412</v>
      </c>
    </row>
    <row r="48" spans="1:11" x14ac:dyDescent="0.25">
      <c r="A48" s="58" t="s">
        <v>65</v>
      </c>
      <c r="B48" s="144"/>
      <c r="C48" s="144"/>
      <c r="D48" s="144"/>
      <c r="E48" s="144"/>
      <c r="F48" s="144"/>
      <c r="G48" s="144"/>
      <c r="H48" s="144"/>
      <c r="I48" s="144"/>
    </row>
    <row r="49" spans="1:12" x14ac:dyDescent="0.25">
      <c r="A49" s="116" t="s">
        <v>66</v>
      </c>
      <c r="B49" s="59">
        <v>75515156.760000005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75515156.760000005</v>
      </c>
      <c r="H49" s="59">
        <f t="shared" si="11"/>
        <v>0</v>
      </c>
      <c r="I49" s="59">
        <f t="shared" ref="I49" si="12">SUM(G49:H49)</f>
        <v>75515156.760000005</v>
      </c>
      <c r="J49" s="131" t="s">
        <v>416</v>
      </c>
    </row>
    <row r="50" spans="1:12" x14ac:dyDescent="0.25">
      <c r="A50" s="116" t="s">
        <v>67</v>
      </c>
      <c r="B50" s="59">
        <v>7689458.2800000003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7689458.2800000003</v>
      </c>
      <c r="H50" s="59">
        <f t="shared" si="11"/>
        <v>0</v>
      </c>
      <c r="I50" s="59">
        <f t="shared" ref="I50:I55" si="13">SUM(G50:H50)</f>
        <v>7689458.2800000003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18287531.760000002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18287531.760000002</v>
      </c>
      <c r="I51" s="59">
        <f t="shared" si="13"/>
        <v>18287531.760000002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0</v>
      </c>
      <c r="I52" s="59">
        <f t="shared" si="13"/>
        <v>0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-8119311.5599999996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-8119311.5599999996</v>
      </c>
      <c r="I53" s="59">
        <f t="shared" si="13"/>
        <v>-8119311.5599999996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1870846.86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1870846.86</v>
      </c>
      <c r="I54" s="59">
        <f t="shared" si="13"/>
        <v>1870846.86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-2290619.6800000002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-2290619.6800000002</v>
      </c>
      <c r="I55" s="128">
        <f t="shared" si="13"/>
        <v>-2290619.6800000002</v>
      </c>
      <c r="J55" s="131" t="s">
        <v>422</v>
      </c>
      <c r="K55" s="150"/>
    </row>
    <row r="56" spans="1:12" x14ac:dyDescent="0.25">
      <c r="A56" s="116" t="s">
        <v>73</v>
      </c>
      <c r="B56" s="59">
        <f t="shared" ref="B56:I56" si="14">SUM(B49:B55)</f>
        <v>83204615.040000007</v>
      </c>
      <c r="C56" s="59">
        <f t="shared" si="14"/>
        <v>9748447.3800000027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83204615.040000007</v>
      </c>
      <c r="H56" s="59">
        <f t="shared" si="14"/>
        <v>9748447.3800000027</v>
      </c>
      <c r="I56" s="59">
        <f t="shared" si="14"/>
        <v>92953062.420000002</v>
      </c>
      <c r="J56" s="147" t="s">
        <v>415</v>
      </c>
      <c r="K56" s="150"/>
    </row>
    <row r="57" spans="1:12" x14ac:dyDescent="0.25">
      <c r="A57" s="58" t="s">
        <v>74</v>
      </c>
      <c r="B57" s="144"/>
      <c r="C57" s="144"/>
      <c r="D57" s="144"/>
      <c r="E57" s="144"/>
      <c r="F57" s="144"/>
      <c r="G57" s="144"/>
      <c r="H57" s="144"/>
      <c r="I57" s="144"/>
      <c r="J57" s="58"/>
    </row>
    <row r="58" spans="1:12" x14ac:dyDescent="0.25">
      <c r="A58" s="116" t="s">
        <v>75</v>
      </c>
      <c r="B58" s="128">
        <v>13672422.98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13672422.98</v>
      </c>
      <c r="H58" s="128">
        <f>C58+F58</f>
        <v>0</v>
      </c>
      <c r="I58" s="128">
        <f>SUM(G58:H58)</f>
        <v>13672422.98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13672422.98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13672422.98</v>
      </c>
      <c r="H59" s="59">
        <f t="shared" si="15"/>
        <v>0</v>
      </c>
      <c r="I59" s="59">
        <f t="shared" si="15"/>
        <v>13672422.98</v>
      </c>
      <c r="J59" s="147" t="s">
        <v>423</v>
      </c>
    </row>
    <row r="60" spans="1:12" x14ac:dyDescent="0.25">
      <c r="A60" s="58" t="s">
        <v>77</v>
      </c>
      <c r="B60" s="144"/>
      <c r="C60" s="144"/>
      <c r="D60" s="144"/>
      <c r="E60" s="144"/>
      <c r="F60" s="144"/>
      <c r="G60" s="144"/>
      <c r="H60" s="144"/>
      <c r="I60" s="144"/>
      <c r="J60" s="58"/>
    </row>
    <row r="61" spans="1:12" x14ac:dyDescent="0.25">
      <c r="A61" s="116" t="s">
        <v>78</v>
      </c>
      <c r="B61" s="128">
        <v>-6403184.6399999997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-6403184.6399999997</v>
      </c>
      <c r="H61" s="128">
        <f>C61+F61</f>
        <v>0</v>
      </c>
      <c r="I61" s="128">
        <f>SUM(G61:H61)</f>
        <v>-6403184.6399999997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-6403184.6399999997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-6403184.6399999997</v>
      </c>
      <c r="H62" s="59">
        <f t="shared" si="16"/>
        <v>0</v>
      </c>
      <c r="I62" s="59">
        <f t="shared" si="16"/>
        <v>-6403184.6399999997</v>
      </c>
      <c r="J62" s="147" t="s">
        <v>425</v>
      </c>
    </row>
    <row r="63" spans="1:12" x14ac:dyDescent="0.25">
      <c r="A63" s="115" t="s">
        <v>80</v>
      </c>
      <c r="B63" s="151">
        <f t="shared" ref="B63:I63" si="17">B47+B56+B59+B62</f>
        <v>116760690.69000001</v>
      </c>
      <c r="C63" s="151">
        <f t="shared" si="17"/>
        <v>9748447.3800000027</v>
      </c>
      <c r="D63" s="151">
        <f t="shared" si="17"/>
        <v>0</v>
      </c>
      <c r="E63" s="55">
        <f t="shared" si="17"/>
        <v>0</v>
      </c>
      <c r="F63" s="55">
        <f t="shared" si="17"/>
        <v>0</v>
      </c>
      <c r="G63" s="151">
        <f t="shared" si="17"/>
        <v>116760690.69000001</v>
      </c>
      <c r="H63" s="151">
        <f t="shared" si="17"/>
        <v>9748447.3800000027</v>
      </c>
      <c r="I63" s="151">
        <f t="shared" si="17"/>
        <v>126509138.07000001</v>
      </c>
      <c r="J63" s="147" t="s">
        <v>411</v>
      </c>
      <c r="L63" s="150"/>
    </row>
    <row r="64" spans="1:12" x14ac:dyDescent="0.25">
      <c r="A64" s="142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2">
        <f t="shared" ref="B65:I65" si="18">B41-B63</f>
        <v>142718914.61000001</v>
      </c>
      <c r="C65" s="152">
        <f t="shared" si="18"/>
        <v>31666439.949999996</v>
      </c>
      <c r="D65" s="152">
        <f t="shared" si="18"/>
        <v>0</v>
      </c>
      <c r="E65" s="152">
        <f t="shared" si="18"/>
        <v>0</v>
      </c>
      <c r="F65" s="152">
        <f t="shared" si="18"/>
        <v>0</v>
      </c>
      <c r="G65" s="152">
        <f t="shared" si="18"/>
        <v>142718914.61000001</v>
      </c>
      <c r="H65" s="152">
        <f t="shared" si="18"/>
        <v>31666439.949999996</v>
      </c>
      <c r="I65" s="152">
        <f t="shared" si="18"/>
        <v>174385354.56</v>
      </c>
      <c r="J65" s="116"/>
    </row>
    <row r="66" spans="1:10" ht="15.75" thickTop="1" x14ac:dyDescent="0.25">
      <c r="A66" s="142"/>
      <c r="B66" s="144"/>
      <c r="C66" s="144"/>
      <c r="D66" s="144"/>
      <c r="E66" s="144"/>
      <c r="F66" s="144"/>
      <c r="G66" s="144"/>
      <c r="H66" s="144"/>
      <c r="I66" s="144"/>
      <c r="J66" s="115"/>
    </row>
    <row r="67" spans="1:10" x14ac:dyDescent="0.25">
      <c r="A67" s="115" t="s">
        <v>82</v>
      </c>
      <c r="B67" s="144"/>
      <c r="C67" s="144"/>
      <c r="D67" s="144"/>
      <c r="E67" s="144"/>
      <c r="F67" s="144"/>
      <c r="G67" s="144"/>
      <c r="H67" s="144"/>
      <c r="I67" s="144"/>
      <c r="J67" s="116"/>
    </row>
    <row r="68" spans="1:10" x14ac:dyDescent="0.25">
      <c r="A68" s="116" t="s">
        <v>83</v>
      </c>
      <c r="B68" s="144"/>
      <c r="C68" s="144"/>
      <c r="D68" s="144"/>
      <c r="E68" s="144"/>
      <c r="F68" s="144"/>
      <c r="G68" s="144"/>
      <c r="H68" s="144"/>
      <c r="I68" s="144"/>
      <c r="J68" s="58"/>
    </row>
    <row r="69" spans="1:10" x14ac:dyDescent="0.25">
      <c r="A69" s="58" t="s">
        <v>84</v>
      </c>
      <c r="B69" s="144"/>
      <c r="C69" s="144"/>
      <c r="D69" s="144"/>
      <c r="E69" s="144"/>
      <c r="F69" s="144"/>
      <c r="G69" s="144"/>
      <c r="H69" s="144"/>
      <c r="I69" s="144"/>
    </row>
    <row r="70" spans="1:10" x14ac:dyDescent="0.25">
      <c r="A70" s="116" t="s">
        <v>85</v>
      </c>
      <c r="B70" s="59">
        <v>136306.21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136306.21</v>
      </c>
      <c r="H70" s="59">
        <f t="shared" ref="H70:H133" si="20">C70+F70</f>
        <v>0</v>
      </c>
      <c r="I70" s="59">
        <f t="shared" ref="I70:I133" si="21">SUM(G70:H70)</f>
        <v>136306.21</v>
      </c>
      <c r="J70" s="131" t="s">
        <v>429</v>
      </c>
    </row>
    <row r="71" spans="1:10" x14ac:dyDescent="0.25">
      <c r="A71" s="116" t="s">
        <v>86</v>
      </c>
      <c r="B71" s="59">
        <v>1053616.19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1053616.19</v>
      </c>
      <c r="H71" s="59">
        <f t="shared" si="20"/>
        <v>0</v>
      </c>
      <c r="I71" s="59">
        <f t="shared" si="21"/>
        <v>1053616.19</v>
      </c>
      <c r="J71" s="131" t="s">
        <v>430</v>
      </c>
    </row>
    <row r="72" spans="1:10" x14ac:dyDescent="0.25">
      <c r="A72" s="116" t="s">
        <v>87</v>
      </c>
      <c r="B72" s="59">
        <v>309448.51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309448.51</v>
      </c>
      <c r="H72" s="59">
        <f t="shared" si="20"/>
        <v>0</v>
      </c>
      <c r="I72" s="59">
        <f t="shared" si="21"/>
        <v>309448.51</v>
      </c>
      <c r="J72" s="131" t="s">
        <v>431</v>
      </c>
    </row>
    <row r="73" spans="1:10" x14ac:dyDescent="0.25">
      <c r="A73" s="116" t="s">
        <v>88</v>
      </c>
      <c r="B73" s="59">
        <v>838271.5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838271.5</v>
      </c>
      <c r="H73" s="59">
        <f t="shared" si="20"/>
        <v>0</v>
      </c>
      <c r="I73" s="59">
        <f t="shared" si="21"/>
        <v>838271.5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46557.120000000003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46557.120000000003</v>
      </c>
      <c r="H75" s="59">
        <f t="shared" si="20"/>
        <v>0</v>
      </c>
      <c r="I75" s="59">
        <f t="shared" si="21"/>
        <v>46557.120000000003</v>
      </c>
      <c r="J75" s="131" t="s">
        <v>434</v>
      </c>
    </row>
    <row r="76" spans="1:10" x14ac:dyDescent="0.25">
      <c r="A76" s="116" t="s">
        <v>91</v>
      </c>
      <c r="B76" s="59">
        <v>98857.15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98857.15</v>
      </c>
      <c r="H76" s="59">
        <f t="shared" si="20"/>
        <v>0</v>
      </c>
      <c r="I76" s="59">
        <f t="shared" si="21"/>
        <v>98857.15</v>
      </c>
      <c r="J76" s="131" t="s">
        <v>435</v>
      </c>
    </row>
    <row r="77" spans="1:10" x14ac:dyDescent="0.25">
      <c r="A77" s="116" t="s">
        <v>92</v>
      </c>
      <c r="B77" s="59">
        <v>1112245.21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1112245.21</v>
      </c>
      <c r="H77" s="59">
        <f t="shared" si="20"/>
        <v>0</v>
      </c>
      <c r="I77" s="59">
        <f t="shared" si="21"/>
        <v>1112245.21</v>
      </c>
      <c r="J77" s="131" t="s">
        <v>436</v>
      </c>
    </row>
    <row r="78" spans="1:10" x14ac:dyDescent="0.25">
      <c r="A78" s="116" t="s">
        <v>93</v>
      </c>
      <c r="B78" s="59">
        <v>458354.3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458354.3</v>
      </c>
      <c r="H78" s="59">
        <f t="shared" si="20"/>
        <v>0</v>
      </c>
      <c r="I78" s="59">
        <f t="shared" si="21"/>
        <v>458354.3</v>
      </c>
      <c r="J78" s="131" t="s">
        <v>437</v>
      </c>
    </row>
    <row r="79" spans="1:10" x14ac:dyDescent="0.25">
      <c r="A79" s="116" t="s">
        <v>94</v>
      </c>
      <c r="B79" s="59">
        <v>94106.13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94106.13</v>
      </c>
      <c r="H79" s="59">
        <f t="shared" si="20"/>
        <v>0</v>
      </c>
      <c r="I79" s="59">
        <f t="shared" si="21"/>
        <v>94106.13</v>
      </c>
      <c r="J79" s="131" t="s">
        <v>438</v>
      </c>
    </row>
    <row r="80" spans="1:10" x14ac:dyDescent="0.25">
      <c r="A80" s="116" t="s">
        <v>95</v>
      </c>
      <c r="B80" s="59">
        <v>136435.04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136435.04</v>
      </c>
      <c r="H80" s="59">
        <f t="shared" si="20"/>
        <v>0</v>
      </c>
      <c r="I80" s="59">
        <f t="shared" si="21"/>
        <v>136435.04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351857.62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351857.62</v>
      </c>
      <c r="H82" s="59">
        <f t="shared" si="20"/>
        <v>0</v>
      </c>
      <c r="I82" s="59">
        <f t="shared" si="21"/>
        <v>351857.62</v>
      </c>
      <c r="J82" s="131" t="s">
        <v>440</v>
      </c>
    </row>
    <row r="83" spans="1:10" x14ac:dyDescent="0.25">
      <c r="A83" s="116" t="s">
        <v>98</v>
      </c>
      <c r="B83" s="59">
        <v>22049.7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22049.7</v>
      </c>
      <c r="H83" s="59">
        <f t="shared" si="20"/>
        <v>0</v>
      </c>
      <c r="I83" s="59">
        <f t="shared" si="21"/>
        <v>22049.7</v>
      </c>
      <c r="J83" s="131" t="s">
        <v>441</v>
      </c>
    </row>
    <row r="84" spans="1:10" x14ac:dyDescent="0.25">
      <c r="A84" s="116" t="s">
        <v>99</v>
      </c>
      <c r="B84" s="59">
        <v>317896.99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317896.99</v>
      </c>
      <c r="H84" s="59">
        <f t="shared" si="20"/>
        <v>0</v>
      </c>
      <c r="I84" s="59">
        <f t="shared" si="21"/>
        <v>317896.99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5134.41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5134.41</v>
      </c>
      <c r="H86" s="59">
        <f t="shared" si="20"/>
        <v>0</v>
      </c>
      <c r="I86" s="59">
        <f t="shared" si="21"/>
        <v>5134.41</v>
      </c>
      <c r="J86" s="131" t="s">
        <v>443</v>
      </c>
    </row>
    <row r="87" spans="1:10" x14ac:dyDescent="0.25">
      <c r="A87" s="116" t="s">
        <v>102</v>
      </c>
      <c r="B87" s="59">
        <v>38835.61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38835.61</v>
      </c>
      <c r="H87" s="59">
        <f t="shared" si="20"/>
        <v>0</v>
      </c>
      <c r="I87" s="59">
        <f t="shared" si="21"/>
        <v>38835.61</v>
      </c>
      <c r="J87" s="131" t="s">
        <v>444</v>
      </c>
    </row>
    <row r="88" spans="1:10" x14ac:dyDescent="0.25">
      <c r="A88" s="116" t="s">
        <v>103</v>
      </c>
      <c r="B88" s="59">
        <v>26858.16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26858.16</v>
      </c>
      <c r="H88" s="59">
        <f t="shared" si="20"/>
        <v>0</v>
      </c>
      <c r="I88" s="59">
        <f t="shared" si="21"/>
        <v>26858.16</v>
      </c>
      <c r="J88" s="131" t="s">
        <v>445</v>
      </c>
    </row>
    <row r="89" spans="1:10" x14ac:dyDescent="0.25">
      <c r="A89" s="116" t="s">
        <v>104</v>
      </c>
      <c r="B89" s="59">
        <v>44536.17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44536.17</v>
      </c>
      <c r="H89" s="59">
        <f t="shared" si="20"/>
        <v>0</v>
      </c>
      <c r="I89" s="59">
        <f t="shared" si="21"/>
        <v>44536.17</v>
      </c>
      <c r="J89" s="131" t="s">
        <v>446</v>
      </c>
    </row>
    <row r="90" spans="1:10" x14ac:dyDescent="0.25">
      <c r="A90" s="116" t="s">
        <v>105</v>
      </c>
      <c r="B90" s="59">
        <v>320207.12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320207.12</v>
      </c>
      <c r="H90" s="59">
        <f t="shared" si="20"/>
        <v>0</v>
      </c>
      <c r="I90" s="59">
        <f t="shared" si="21"/>
        <v>320207.12</v>
      </c>
      <c r="J90" s="131" t="s">
        <v>447</v>
      </c>
    </row>
    <row r="91" spans="1:10" x14ac:dyDescent="0.25">
      <c r="A91" s="116" t="s">
        <v>106</v>
      </c>
      <c r="B91" s="59">
        <v>624809.13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624809.13</v>
      </c>
      <c r="H91" s="59">
        <f t="shared" si="20"/>
        <v>0</v>
      </c>
      <c r="I91" s="59">
        <f t="shared" si="21"/>
        <v>624809.13</v>
      </c>
      <c r="J91" s="131" t="s">
        <v>448</v>
      </c>
    </row>
    <row r="92" spans="1:10" x14ac:dyDescent="0.25">
      <c r="A92" s="116" t="s">
        <v>107</v>
      </c>
      <c r="B92" s="59">
        <v>2122674.86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2122674.86</v>
      </c>
      <c r="H92" s="59">
        <f t="shared" si="20"/>
        <v>0</v>
      </c>
      <c r="I92" s="59">
        <f t="shared" si="21"/>
        <v>2122674.86</v>
      </c>
      <c r="J92" s="131" t="s">
        <v>449</v>
      </c>
    </row>
    <row r="93" spans="1:10" x14ac:dyDescent="0.25">
      <c r="A93" s="116" t="s">
        <v>108</v>
      </c>
      <c r="B93" s="59">
        <v>360999.58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360999.58</v>
      </c>
      <c r="H93" s="59">
        <f t="shared" si="20"/>
        <v>0</v>
      </c>
      <c r="I93" s="59">
        <f t="shared" si="21"/>
        <v>360999.58</v>
      </c>
      <c r="J93" s="131" t="s">
        <v>450</v>
      </c>
    </row>
    <row r="94" spans="1:10" x14ac:dyDescent="0.25">
      <c r="A94" s="116" t="s">
        <v>109</v>
      </c>
      <c r="B94" s="59">
        <v>548308.82999999996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548308.82999999996</v>
      </c>
      <c r="H94" s="59">
        <f t="shared" si="20"/>
        <v>0</v>
      </c>
      <c r="I94" s="59">
        <f t="shared" si="21"/>
        <v>548308.82999999996</v>
      </c>
      <c r="J94" s="131" t="s">
        <v>451</v>
      </c>
    </row>
    <row r="95" spans="1:10" x14ac:dyDescent="0.25">
      <c r="A95" s="116" t="s">
        <v>110</v>
      </c>
      <c r="B95" s="59">
        <v>75282.789999999994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75282.789999999994</v>
      </c>
      <c r="H95" s="59">
        <f t="shared" si="20"/>
        <v>0</v>
      </c>
      <c r="I95" s="59">
        <f t="shared" si="21"/>
        <v>75282.789999999994</v>
      </c>
      <c r="J95" s="131" t="s">
        <v>452</v>
      </c>
    </row>
    <row r="96" spans="1:10" x14ac:dyDescent="0.25">
      <c r="A96" s="116" t="s">
        <v>111</v>
      </c>
      <c r="B96" s="59">
        <v>41924.589999999997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41924.589999999997</v>
      </c>
      <c r="H96" s="59">
        <f t="shared" si="20"/>
        <v>0</v>
      </c>
      <c r="I96" s="59">
        <f t="shared" si="21"/>
        <v>41924.589999999997</v>
      </c>
      <c r="J96" s="131" t="s">
        <v>453</v>
      </c>
    </row>
    <row r="97" spans="1:10" x14ac:dyDescent="0.25">
      <c r="A97" s="116" t="s">
        <v>112</v>
      </c>
      <c r="B97" s="59">
        <v>2655398.6800000002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2655398.6800000002</v>
      </c>
      <c r="H97" s="59">
        <f t="shared" si="20"/>
        <v>0</v>
      </c>
      <c r="I97" s="59">
        <f t="shared" si="21"/>
        <v>2655398.6800000002</v>
      </c>
      <c r="J97" s="131" t="s">
        <v>454</v>
      </c>
    </row>
    <row r="98" spans="1:10" x14ac:dyDescent="0.25">
      <c r="A98" s="116" t="s">
        <v>113</v>
      </c>
      <c r="B98" s="59">
        <v>213565.4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213565.4</v>
      </c>
      <c r="H98" s="59">
        <f t="shared" si="20"/>
        <v>0</v>
      </c>
      <c r="I98" s="59">
        <f t="shared" si="21"/>
        <v>213565.4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1854.63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1854.63</v>
      </c>
      <c r="I100" s="59">
        <f t="shared" si="21"/>
        <v>1854.63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12134.76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12134.76</v>
      </c>
      <c r="I101" s="59">
        <f t="shared" si="21"/>
        <v>12134.76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62294.79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62294.79</v>
      </c>
      <c r="I105" s="59">
        <f t="shared" si="21"/>
        <v>62294.79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219158.88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219158.88</v>
      </c>
      <c r="I108" s="59">
        <f t="shared" si="21"/>
        <v>219158.88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0</v>
      </c>
      <c r="I109" s="59">
        <f t="shared" si="21"/>
        <v>0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62771.42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62771.42</v>
      </c>
      <c r="I110" s="59">
        <f t="shared" si="21"/>
        <v>62771.42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19647.09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19647.09</v>
      </c>
      <c r="I111" s="59">
        <f t="shared" si="21"/>
        <v>19647.09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580.29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580.29</v>
      </c>
      <c r="I113" s="59">
        <f t="shared" si="21"/>
        <v>580.29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1111.08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1111.08</v>
      </c>
      <c r="I114" s="59">
        <f t="shared" si="21"/>
        <v>1111.08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39946.76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39946.76</v>
      </c>
      <c r="I115" s="59">
        <f t="shared" si="21"/>
        <v>39946.76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4170.66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4170.66</v>
      </c>
      <c r="I116" s="59">
        <f t="shared" si="21"/>
        <v>4170.66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6792.42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6792.42</v>
      </c>
      <c r="I120" s="59">
        <f t="shared" si="21"/>
        <v>6792.42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18866.669999999998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18866.669999999998</v>
      </c>
      <c r="I123" s="59">
        <f t="shared" si="21"/>
        <v>18866.669999999998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6073.88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6073.88</v>
      </c>
      <c r="I124" s="59">
        <f t="shared" si="21"/>
        <v>6073.88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195094.74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195094.74</v>
      </c>
      <c r="I125" s="59">
        <f t="shared" si="21"/>
        <v>195094.74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170.41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170.41</v>
      </c>
      <c r="I126" s="59">
        <f t="shared" si="21"/>
        <v>170.41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46428.57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46428.57</v>
      </c>
      <c r="I127" s="59">
        <f t="shared" si="21"/>
        <v>46428.57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0</v>
      </c>
      <c r="I128" s="59">
        <f t="shared" si="21"/>
        <v>0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36.53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36.53</v>
      </c>
      <c r="I129" s="59">
        <f t="shared" si="21"/>
        <v>36.53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2803.6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2803.6</v>
      </c>
      <c r="I130" s="59">
        <f t="shared" si="21"/>
        <v>2803.6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147555.65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147555.65</v>
      </c>
      <c r="I131" s="59">
        <f t="shared" si="21"/>
        <v>147555.65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256056.29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256056.29</v>
      </c>
      <c r="I132" s="59">
        <f t="shared" si="21"/>
        <v>256056.29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350556.85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350556.85</v>
      </c>
      <c r="I133" s="59">
        <f t="shared" si="21"/>
        <v>350556.85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227148.45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227148.45</v>
      </c>
      <c r="I134" s="59">
        <f t="shared" ref="I134" si="24">SUM(G134:H134)</f>
        <v>227148.45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5">B135+E135</f>
        <v>0</v>
      </c>
      <c r="H135" s="59">
        <f t="shared" si="25"/>
        <v>0</v>
      </c>
      <c r="I135" s="59">
        <f t="shared" ref="I135:I136" si="26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64481.49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5"/>
        <v>64481.49</v>
      </c>
      <c r="I136" s="59">
        <f t="shared" si="26"/>
        <v>64481.49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1610.31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5"/>
        <v>1610.31</v>
      </c>
      <c r="I137" s="59">
        <f t="shared" ref="I137" si="27">SUM(G137:H137)</f>
        <v>1610.31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ref="G138:G148" si="28">B138+E138</f>
        <v>0</v>
      </c>
      <c r="H138" s="59">
        <f t="shared" ref="H138:H148" si="29">C138+F138</f>
        <v>207.31</v>
      </c>
      <c r="I138" s="59">
        <f t="shared" ref="I138:I148" si="30">SUM(G138:H138)</f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8"/>
        <v>0</v>
      </c>
      <c r="H139" s="59">
        <f t="shared" si="29"/>
        <v>0</v>
      </c>
      <c r="I139" s="59">
        <f t="shared" si="30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96182.36</v>
      </c>
      <c r="D140" s="59">
        <v>0</v>
      </c>
      <c r="E140" s="59">
        <v>0</v>
      </c>
      <c r="F140" s="59">
        <v>0</v>
      </c>
      <c r="G140" s="59">
        <f t="shared" si="28"/>
        <v>0</v>
      </c>
      <c r="H140" s="59">
        <f t="shared" si="29"/>
        <v>96182.36</v>
      </c>
      <c r="I140" s="59">
        <f t="shared" si="30"/>
        <v>96182.36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180508</v>
      </c>
      <c r="D141" s="59">
        <v>0</v>
      </c>
      <c r="E141" s="59">
        <v>0</v>
      </c>
      <c r="F141" s="59">
        <v>0</v>
      </c>
      <c r="G141" s="59">
        <f t="shared" si="28"/>
        <v>0</v>
      </c>
      <c r="H141" s="59">
        <f t="shared" si="29"/>
        <v>180508</v>
      </c>
      <c r="I141" s="59">
        <f t="shared" si="30"/>
        <v>180508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442.8</v>
      </c>
      <c r="D142" s="59">
        <v>0</v>
      </c>
      <c r="E142" s="59">
        <v>0</v>
      </c>
      <c r="F142" s="59">
        <v>0</v>
      </c>
      <c r="G142" s="59">
        <f t="shared" si="28"/>
        <v>0</v>
      </c>
      <c r="H142" s="59">
        <f t="shared" si="29"/>
        <v>442.8</v>
      </c>
      <c r="I142" s="59">
        <f t="shared" si="30"/>
        <v>442.8</v>
      </c>
      <c r="J142" s="131" t="s">
        <v>697</v>
      </c>
    </row>
    <row r="143" spans="1:10" x14ac:dyDescent="0.25">
      <c r="A143" s="116" t="s">
        <v>718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31">B143+E143</f>
        <v>0</v>
      </c>
      <c r="H143" s="59">
        <f t="shared" ref="H143" si="32">C143+F143</f>
        <v>6857.49</v>
      </c>
      <c r="I143" s="59">
        <f t="shared" ref="I143" si="33">SUM(G143:H143)</f>
        <v>6857.49</v>
      </c>
      <c r="J143" s="153" t="s">
        <v>713</v>
      </c>
    </row>
    <row r="144" spans="1:10" x14ac:dyDescent="0.25">
      <c r="A144" s="116" t="s">
        <v>705</v>
      </c>
      <c r="B144" s="59">
        <v>0</v>
      </c>
      <c r="C144" s="59">
        <v>24935.13</v>
      </c>
      <c r="D144" s="59">
        <v>0</v>
      </c>
      <c r="E144" s="59">
        <v>0</v>
      </c>
      <c r="F144" s="59">
        <v>0</v>
      </c>
      <c r="G144" s="59">
        <f t="shared" si="28"/>
        <v>0</v>
      </c>
      <c r="H144" s="59">
        <f t="shared" si="29"/>
        <v>24935.13</v>
      </c>
      <c r="I144" s="59">
        <f t="shared" si="30"/>
        <v>24935.13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39620.89</v>
      </c>
      <c r="D145" s="59">
        <v>0</v>
      </c>
      <c r="E145" s="59">
        <v>0</v>
      </c>
      <c r="F145" s="59">
        <v>0</v>
      </c>
      <c r="G145" s="59">
        <f t="shared" si="28"/>
        <v>0</v>
      </c>
      <c r="H145" s="59">
        <f t="shared" si="29"/>
        <v>39620.89</v>
      </c>
      <c r="I145" s="59">
        <f t="shared" si="30"/>
        <v>39620.89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5409.82</v>
      </c>
      <c r="D146" s="59">
        <v>0</v>
      </c>
      <c r="E146" s="59">
        <v>0</v>
      </c>
      <c r="F146" s="59">
        <v>0</v>
      </c>
      <c r="G146" s="59">
        <f t="shared" si="28"/>
        <v>0</v>
      </c>
      <c r="H146" s="59">
        <f t="shared" si="29"/>
        <v>5409.82</v>
      </c>
      <c r="I146" s="59">
        <f t="shared" si="30"/>
        <v>5409.82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8"/>
        <v>0</v>
      </c>
      <c r="H147" s="59">
        <f t="shared" si="29"/>
        <v>0</v>
      </c>
      <c r="I147" s="59">
        <f t="shared" si="30"/>
        <v>0</v>
      </c>
      <c r="J147" s="131" t="s">
        <v>703</v>
      </c>
    </row>
    <row r="148" spans="1:10" x14ac:dyDescent="0.25">
      <c r="A148" s="116" t="s">
        <v>709</v>
      </c>
      <c r="B148" s="59">
        <v>0</v>
      </c>
      <c r="C148" s="59">
        <v>13744.55</v>
      </c>
      <c r="D148" s="59">
        <v>0</v>
      </c>
      <c r="E148" s="59">
        <v>0</v>
      </c>
      <c r="F148" s="59">
        <v>0</v>
      </c>
      <c r="G148" s="59">
        <f t="shared" si="28"/>
        <v>0</v>
      </c>
      <c r="H148" s="59">
        <f t="shared" si="29"/>
        <v>13744.55</v>
      </c>
      <c r="I148" s="59">
        <f t="shared" si="30"/>
        <v>13744.55</v>
      </c>
      <c r="J148" s="131" t="s">
        <v>701</v>
      </c>
    </row>
    <row r="149" spans="1:10" x14ac:dyDescent="0.25">
      <c r="A149" s="116" t="s">
        <v>717</v>
      </c>
      <c r="B149" s="128">
        <v>0</v>
      </c>
      <c r="C149" s="128">
        <v>24939.45</v>
      </c>
      <c r="D149" s="128">
        <v>0</v>
      </c>
      <c r="E149" s="128">
        <v>0</v>
      </c>
      <c r="F149" s="128">
        <v>0</v>
      </c>
      <c r="G149" s="128">
        <f t="shared" ref="G149" si="34">B149+E149</f>
        <v>0</v>
      </c>
      <c r="H149" s="128">
        <f t="shared" ref="H149" si="35">C149+F149</f>
        <v>24939.45</v>
      </c>
      <c r="I149" s="132">
        <f t="shared" ref="I149" si="36">SUM(G149:H149)</f>
        <v>24939.45</v>
      </c>
      <c r="J149" s="153" t="s">
        <v>714</v>
      </c>
    </row>
    <row r="150" spans="1:10" x14ac:dyDescent="0.25">
      <c r="A150" s="116" t="s">
        <v>151</v>
      </c>
      <c r="B150" s="59">
        <f t="shared" ref="B150:I150" si="37">SUM(B70:B149)</f>
        <v>12054537</v>
      </c>
      <c r="C150" s="59">
        <f t="shared" si="37"/>
        <v>2140194.0199999996</v>
      </c>
      <c r="D150" s="59">
        <f t="shared" si="37"/>
        <v>0</v>
      </c>
      <c r="E150" s="59">
        <f t="shared" si="37"/>
        <v>0</v>
      </c>
      <c r="F150" s="59">
        <f t="shared" si="37"/>
        <v>0</v>
      </c>
      <c r="G150" s="59">
        <f t="shared" si="37"/>
        <v>12054537</v>
      </c>
      <c r="H150" s="59">
        <f t="shared" si="37"/>
        <v>2140194.0199999996</v>
      </c>
      <c r="I150" s="59">
        <f t="shared" si="37"/>
        <v>14194731.020000001</v>
      </c>
      <c r="J150" s="14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420582.01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8">B152+E152</f>
        <v>420582.01</v>
      </c>
      <c r="H152" s="59">
        <f t="shared" si="38"/>
        <v>0</v>
      </c>
      <c r="I152" s="59">
        <f t="shared" ref="I152" si="39">SUM(G152:H152)</f>
        <v>420582.01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8"/>
        <v>0</v>
      </c>
      <c r="H153" s="59">
        <f t="shared" si="38"/>
        <v>0</v>
      </c>
      <c r="I153" s="59">
        <f t="shared" ref="I153:I179" si="40">SUM(G153:H153)</f>
        <v>0</v>
      </c>
    </row>
    <row r="154" spans="1:10" x14ac:dyDescent="0.25">
      <c r="A154" s="116" t="s">
        <v>155</v>
      </c>
      <c r="B154" s="59">
        <v>4107.54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8"/>
        <v>4107.54</v>
      </c>
      <c r="H154" s="59">
        <f t="shared" si="38"/>
        <v>0</v>
      </c>
      <c r="I154" s="59">
        <f t="shared" si="40"/>
        <v>4107.54</v>
      </c>
      <c r="J154" s="131" t="s">
        <v>480</v>
      </c>
    </row>
    <row r="155" spans="1:10" x14ac:dyDescent="0.25">
      <c r="A155" s="116" t="s">
        <v>156</v>
      </c>
      <c r="B155" s="59">
        <v>258912.8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8"/>
        <v>258912.8</v>
      </c>
      <c r="H155" s="59">
        <f t="shared" si="38"/>
        <v>0</v>
      </c>
      <c r="I155" s="59">
        <f t="shared" si="40"/>
        <v>258912.8</v>
      </c>
      <c r="J155" s="131" t="s">
        <v>481</v>
      </c>
    </row>
    <row r="156" spans="1:10" x14ac:dyDescent="0.25">
      <c r="A156" s="116" t="s">
        <v>157</v>
      </c>
      <c r="B156" s="59">
        <v>128127.38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8"/>
        <v>128127.38</v>
      </c>
      <c r="H156" s="59">
        <f t="shared" si="38"/>
        <v>0</v>
      </c>
      <c r="I156" s="59">
        <f t="shared" si="40"/>
        <v>128127.38</v>
      </c>
      <c r="J156" s="131" t="s">
        <v>482</v>
      </c>
    </row>
    <row r="157" spans="1:10" x14ac:dyDescent="0.25">
      <c r="A157" s="116" t="s">
        <v>158</v>
      </c>
      <c r="B157" s="59">
        <v>168467.31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8"/>
        <v>168467.31</v>
      </c>
      <c r="H157" s="59">
        <f t="shared" si="38"/>
        <v>0</v>
      </c>
      <c r="I157" s="59">
        <f t="shared" si="40"/>
        <v>168467.31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8"/>
        <v>0</v>
      </c>
      <c r="H158" s="59">
        <f t="shared" si="38"/>
        <v>0</v>
      </c>
      <c r="I158" s="59">
        <f t="shared" si="40"/>
        <v>0</v>
      </c>
      <c r="J158" s="131" t="s">
        <v>626</v>
      </c>
    </row>
    <row r="159" spans="1:10" x14ac:dyDescent="0.25">
      <c r="A159" s="116" t="s">
        <v>160</v>
      </c>
      <c r="B159" s="59">
        <v>235593.17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8"/>
        <v>235593.17</v>
      </c>
      <c r="H159" s="59">
        <f t="shared" si="38"/>
        <v>0</v>
      </c>
      <c r="I159" s="59">
        <f t="shared" si="40"/>
        <v>235593.17</v>
      </c>
      <c r="J159" s="131" t="s">
        <v>484</v>
      </c>
    </row>
    <row r="160" spans="1:10" x14ac:dyDescent="0.25">
      <c r="A160" s="116" t="s">
        <v>161</v>
      </c>
      <c r="B160" s="59">
        <v>-149860.78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8"/>
        <v>-149860.78</v>
      </c>
      <c r="H160" s="59">
        <f t="shared" si="38"/>
        <v>0</v>
      </c>
      <c r="I160" s="59">
        <f t="shared" si="40"/>
        <v>-149860.78</v>
      </c>
      <c r="J160" s="131" t="s">
        <v>485</v>
      </c>
    </row>
    <row r="161" spans="1:10" x14ac:dyDescent="0.25">
      <c r="A161" s="116" t="s">
        <v>162</v>
      </c>
      <c r="B161" s="59">
        <v>161540.93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8"/>
        <v>161540.93</v>
      </c>
      <c r="H161" s="59">
        <f t="shared" si="38"/>
        <v>0</v>
      </c>
      <c r="I161" s="59">
        <f t="shared" si="40"/>
        <v>161540.93</v>
      </c>
      <c r="J161" s="131" t="s">
        <v>486</v>
      </c>
    </row>
    <row r="162" spans="1:10" x14ac:dyDescent="0.25">
      <c r="A162" s="116" t="s">
        <v>163</v>
      </c>
      <c r="B162" s="59">
        <v>-168356.72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8"/>
        <v>-168356.72</v>
      </c>
      <c r="H162" s="59">
        <f t="shared" si="38"/>
        <v>0</v>
      </c>
      <c r="I162" s="59">
        <f t="shared" si="40"/>
        <v>-168356.72</v>
      </c>
      <c r="J162" s="131" t="s">
        <v>487</v>
      </c>
    </row>
    <row r="163" spans="1:10" x14ac:dyDescent="0.25">
      <c r="A163" s="116" t="s">
        <v>164</v>
      </c>
      <c r="B163" s="59">
        <v>241014.61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8"/>
        <v>241014.61</v>
      </c>
      <c r="H163" s="59">
        <f t="shared" si="38"/>
        <v>0</v>
      </c>
      <c r="I163" s="59">
        <f t="shared" si="40"/>
        <v>241014.61</v>
      </c>
      <c r="J163" s="131" t="s">
        <v>488</v>
      </c>
    </row>
    <row r="164" spans="1:10" x14ac:dyDescent="0.25">
      <c r="A164" s="116" t="s">
        <v>165</v>
      </c>
      <c r="B164" s="59">
        <v>23988.73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8"/>
        <v>23988.73</v>
      </c>
      <c r="H164" s="59">
        <f t="shared" si="38"/>
        <v>0</v>
      </c>
      <c r="I164" s="59">
        <f t="shared" si="40"/>
        <v>23988.73</v>
      </c>
      <c r="J164" s="131" t="s">
        <v>489</v>
      </c>
    </row>
    <row r="165" spans="1:10" x14ac:dyDescent="0.25">
      <c r="A165" s="116" t="s">
        <v>166</v>
      </c>
      <c r="B165" s="59">
        <v>3184.41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8"/>
        <v>3184.41</v>
      </c>
      <c r="H165" s="59">
        <f t="shared" si="38"/>
        <v>0</v>
      </c>
      <c r="I165" s="59">
        <f t="shared" si="40"/>
        <v>3184.41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8"/>
        <v>0</v>
      </c>
      <c r="H166" s="59">
        <f t="shared" si="38"/>
        <v>0</v>
      </c>
      <c r="I166" s="59">
        <f t="shared" si="40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8"/>
        <v>0</v>
      </c>
      <c r="H167" s="59">
        <f t="shared" si="38"/>
        <v>0</v>
      </c>
      <c r="I167" s="59">
        <f t="shared" si="40"/>
        <v>0</v>
      </c>
      <c r="J167" s="131" t="s">
        <v>627</v>
      </c>
    </row>
    <row r="168" spans="1:10" x14ac:dyDescent="0.25">
      <c r="A168" s="116" t="s">
        <v>169</v>
      </c>
      <c r="B168" s="59">
        <v>325.08999999999997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41">B168+E168</f>
        <v>325.08999999999997</v>
      </c>
      <c r="H168" s="59">
        <f t="shared" si="41"/>
        <v>0</v>
      </c>
      <c r="I168" s="59">
        <f t="shared" si="40"/>
        <v>325.08999999999997</v>
      </c>
      <c r="J168" s="131" t="s">
        <v>492</v>
      </c>
    </row>
    <row r="169" spans="1:10" x14ac:dyDescent="0.25">
      <c r="A169" s="116" t="s">
        <v>170</v>
      </c>
      <c r="B169" s="59">
        <v>112962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41"/>
        <v>112962</v>
      </c>
      <c r="H169" s="59">
        <f t="shared" si="41"/>
        <v>0</v>
      </c>
      <c r="I169" s="59">
        <f t="shared" si="40"/>
        <v>112962</v>
      </c>
      <c r="J169" s="131" t="s">
        <v>493</v>
      </c>
    </row>
    <row r="170" spans="1:10" x14ac:dyDescent="0.25">
      <c r="A170" s="116" t="s">
        <v>171</v>
      </c>
      <c r="B170" s="59">
        <v>953459.02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1"/>
        <v>953459.02</v>
      </c>
      <c r="H170" s="59">
        <f t="shared" si="41"/>
        <v>0</v>
      </c>
      <c r="I170" s="59">
        <f t="shared" si="40"/>
        <v>953459.02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1"/>
        <v>0</v>
      </c>
      <c r="H171" s="59">
        <f t="shared" si="41"/>
        <v>0</v>
      </c>
      <c r="I171" s="59">
        <f t="shared" si="40"/>
        <v>0</v>
      </c>
      <c r="J171" s="131" t="s">
        <v>628</v>
      </c>
    </row>
    <row r="172" spans="1:10" x14ac:dyDescent="0.25">
      <c r="A172" s="116" t="s">
        <v>173</v>
      </c>
      <c r="B172" s="59">
        <v>5931.41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1"/>
        <v>5931.41</v>
      </c>
      <c r="H172" s="59">
        <f t="shared" si="41"/>
        <v>0</v>
      </c>
      <c r="I172" s="59">
        <f t="shared" si="40"/>
        <v>5931.41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1"/>
        <v>0</v>
      </c>
      <c r="H173" s="59">
        <f t="shared" si="41"/>
        <v>0</v>
      </c>
      <c r="I173" s="59">
        <f t="shared" si="40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1"/>
        <v>0</v>
      </c>
      <c r="H174" s="59">
        <f t="shared" si="41"/>
        <v>0</v>
      </c>
      <c r="I174" s="59">
        <f t="shared" si="40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41"/>
        <v>0</v>
      </c>
      <c r="H175" s="59">
        <f t="shared" si="41"/>
        <v>0</v>
      </c>
      <c r="I175" s="59">
        <f t="shared" si="40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41"/>
        <v>0</v>
      </c>
      <c r="H176" s="59">
        <f t="shared" si="41"/>
        <v>0</v>
      </c>
      <c r="I176" s="59">
        <f t="shared" si="40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41"/>
        <v>0</v>
      </c>
      <c r="H177" s="59">
        <f t="shared" si="41"/>
        <v>0</v>
      </c>
      <c r="I177" s="59">
        <f t="shared" si="40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41"/>
        <v>0</v>
      </c>
      <c r="H178" s="59">
        <f t="shared" si="41"/>
        <v>0</v>
      </c>
      <c r="I178" s="59">
        <f t="shared" si="40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41"/>
        <v>0</v>
      </c>
      <c r="H179" s="128">
        <f t="shared" si="41"/>
        <v>0</v>
      </c>
      <c r="I179" s="128">
        <f t="shared" si="40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42">SUM(B151:B179)</f>
        <v>2399978.91</v>
      </c>
      <c r="C180" s="59">
        <f t="shared" si="42"/>
        <v>0</v>
      </c>
      <c r="D180" s="59">
        <f t="shared" si="42"/>
        <v>0</v>
      </c>
      <c r="E180" s="59">
        <f t="shared" si="42"/>
        <v>0</v>
      </c>
      <c r="F180" s="59">
        <f t="shared" si="42"/>
        <v>0</v>
      </c>
      <c r="G180" s="59">
        <f t="shared" si="42"/>
        <v>2399978.91</v>
      </c>
      <c r="H180" s="59">
        <f t="shared" si="42"/>
        <v>0</v>
      </c>
      <c r="I180" s="59">
        <f t="shared" si="42"/>
        <v>2399978.91</v>
      </c>
      <c r="J180" s="14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505768.71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3">B182+E182</f>
        <v>505768.71</v>
      </c>
      <c r="H182" s="59">
        <f t="shared" si="43"/>
        <v>0</v>
      </c>
      <c r="I182" s="59">
        <f t="shared" ref="I182" si="44">SUM(G182:H182)</f>
        <v>505768.71</v>
      </c>
      <c r="J182" s="131" t="s">
        <v>498</v>
      </c>
    </row>
    <row r="183" spans="1:10" x14ac:dyDescent="0.25">
      <c r="A183" s="116" t="s">
        <v>184</v>
      </c>
      <c r="B183" s="59">
        <v>169550.7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3"/>
        <v>169550.7</v>
      </c>
      <c r="H183" s="59">
        <f t="shared" si="43"/>
        <v>0</v>
      </c>
      <c r="I183" s="59">
        <f t="shared" ref="I183:I217" si="45">SUM(G183:H183)</f>
        <v>169550.7</v>
      </c>
      <c r="J183" s="131" t="s">
        <v>499</v>
      </c>
    </row>
    <row r="184" spans="1:10" x14ac:dyDescent="0.25">
      <c r="A184" s="116" t="s">
        <v>185</v>
      </c>
      <c r="B184" s="59">
        <v>213895.08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3"/>
        <v>213895.08</v>
      </c>
      <c r="H184" s="59">
        <f t="shared" si="43"/>
        <v>0</v>
      </c>
      <c r="I184" s="59">
        <f t="shared" si="45"/>
        <v>213895.08</v>
      </c>
      <c r="J184" s="131" t="s">
        <v>500</v>
      </c>
    </row>
    <row r="185" spans="1:10" x14ac:dyDescent="0.25">
      <c r="A185" s="116" t="s">
        <v>186</v>
      </c>
      <c r="B185" s="59">
        <v>652021.17000000004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3"/>
        <v>652021.17000000004</v>
      </c>
      <c r="H185" s="59">
        <f t="shared" si="43"/>
        <v>0</v>
      </c>
      <c r="I185" s="59">
        <f t="shared" si="45"/>
        <v>652021.17000000004</v>
      </c>
      <c r="J185" s="131" t="s">
        <v>501</v>
      </c>
    </row>
    <row r="186" spans="1:10" x14ac:dyDescent="0.25">
      <c r="A186" s="116" t="s">
        <v>187</v>
      </c>
      <c r="B186" s="59">
        <v>575676.72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3"/>
        <v>575676.72</v>
      </c>
      <c r="H186" s="59">
        <f t="shared" si="43"/>
        <v>0</v>
      </c>
      <c r="I186" s="59">
        <f t="shared" si="45"/>
        <v>575676.72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3"/>
        <v>0</v>
      </c>
      <c r="H187" s="59">
        <f t="shared" si="43"/>
        <v>0</v>
      </c>
      <c r="I187" s="59">
        <f t="shared" si="45"/>
        <v>0</v>
      </c>
      <c r="J187" s="131" t="s">
        <v>503</v>
      </c>
    </row>
    <row r="188" spans="1:10" x14ac:dyDescent="0.25">
      <c r="A188" s="116" t="s">
        <v>189</v>
      </c>
      <c r="B188" s="59">
        <v>322889.15000000002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3"/>
        <v>322889.15000000002</v>
      </c>
      <c r="H188" s="59">
        <f t="shared" si="43"/>
        <v>0</v>
      </c>
      <c r="I188" s="59">
        <f t="shared" si="45"/>
        <v>322889.15000000002</v>
      </c>
      <c r="J188" s="131" t="s">
        <v>504</v>
      </c>
    </row>
    <row r="189" spans="1:10" x14ac:dyDescent="0.25">
      <c r="A189" s="116" t="s">
        <v>190</v>
      </c>
      <c r="B189" s="59">
        <v>652446.85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3"/>
        <v>652446.85</v>
      </c>
      <c r="H189" s="59">
        <f t="shared" si="43"/>
        <v>0</v>
      </c>
      <c r="I189" s="59">
        <f t="shared" si="45"/>
        <v>652446.85</v>
      </c>
      <c r="J189" s="131" t="s">
        <v>505</v>
      </c>
    </row>
    <row r="190" spans="1:10" x14ac:dyDescent="0.25">
      <c r="A190" s="116" t="s">
        <v>191</v>
      </c>
      <c r="B190" s="59">
        <v>1217074.6100000001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3"/>
        <v>1217074.6100000001</v>
      </c>
      <c r="H190" s="59">
        <f t="shared" si="43"/>
        <v>0</v>
      </c>
      <c r="I190" s="59">
        <f t="shared" si="45"/>
        <v>1217074.6100000001</v>
      </c>
      <c r="J190" s="131" t="s">
        <v>506</v>
      </c>
    </row>
    <row r="191" spans="1:10" x14ac:dyDescent="0.25">
      <c r="A191" s="116" t="s">
        <v>192</v>
      </c>
      <c r="B191" s="59">
        <v>118398.27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3"/>
        <v>118398.27</v>
      </c>
      <c r="H191" s="59">
        <f t="shared" si="43"/>
        <v>0</v>
      </c>
      <c r="I191" s="59">
        <f t="shared" si="45"/>
        <v>118398.27</v>
      </c>
      <c r="J191" s="131" t="s">
        <v>507</v>
      </c>
    </row>
    <row r="192" spans="1:10" x14ac:dyDescent="0.25">
      <c r="A192" s="116" t="s">
        <v>193</v>
      </c>
      <c r="B192" s="59">
        <v>15710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3"/>
        <v>15710</v>
      </c>
      <c r="H192" s="59">
        <f t="shared" si="43"/>
        <v>0</v>
      </c>
      <c r="I192" s="59">
        <f t="shared" si="45"/>
        <v>15710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3"/>
        <v>0</v>
      </c>
      <c r="H193" s="59">
        <f t="shared" si="43"/>
        <v>0</v>
      </c>
      <c r="I193" s="59">
        <f t="shared" si="45"/>
        <v>0</v>
      </c>
      <c r="J193" s="131" t="s">
        <v>635</v>
      </c>
    </row>
    <row r="194" spans="1:10" x14ac:dyDescent="0.25">
      <c r="A194" s="116" t="s">
        <v>195</v>
      </c>
      <c r="B194" s="59">
        <v>119475.53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3"/>
        <v>119475.53</v>
      </c>
      <c r="H194" s="59">
        <f t="shared" si="43"/>
        <v>0</v>
      </c>
      <c r="I194" s="59">
        <f t="shared" si="45"/>
        <v>119475.53</v>
      </c>
      <c r="J194" s="131" t="s">
        <v>509</v>
      </c>
    </row>
    <row r="195" spans="1:10" x14ac:dyDescent="0.25">
      <c r="A195" s="116" t="s">
        <v>196</v>
      </c>
      <c r="B195" s="59">
        <v>3385086.18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3"/>
        <v>3385086.18</v>
      </c>
      <c r="H195" s="59">
        <f t="shared" si="43"/>
        <v>0</v>
      </c>
      <c r="I195" s="59">
        <f t="shared" si="45"/>
        <v>3385086.18</v>
      </c>
      <c r="J195" s="131" t="s">
        <v>510</v>
      </c>
    </row>
    <row r="196" spans="1:10" x14ac:dyDescent="0.25">
      <c r="A196" s="116" t="s">
        <v>197</v>
      </c>
      <c r="B196" s="59">
        <v>1903086.61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3"/>
        <v>1903086.61</v>
      </c>
      <c r="H196" s="59">
        <f t="shared" si="43"/>
        <v>0</v>
      </c>
      <c r="I196" s="59">
        <f t="shared" si="45"/>
        <v>1903086.61</v>
      </c>
      <c r="J196" s="131" t="s">
        <v>511</v>
      </c>
    </row>
    <row r="197" spans="1:10" x14ac:dyDescent="0.25">
      <c r="A197" s="116" t="s">
        <v>198</v>
      </c>
      <c r="B197" s="59">
        <v>16454.259999999998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3"/>
        <v>16454.259999999998</v>
      </c>
      <c r="H197" s="59">
        <f t="shared" si="43"/>
        <v>0</v>
      </c>
      <c r="I197" s="59">
        <f t="shared" si="45"/>
        <v>16454.259999999998</v>
      </c>
      <c r="J197" s="131" t="s">
        <v>512</v>
      </c>
    </row>
    <row r="198" spans="1:10" x14ac:dyDescent="0.25">
      <c r="A198" s="116" t="s">
        <v>199</v>
      </c>
      <c r="B198" s="59">
        <v>303823.73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6">B198+E198</f>
        <v>303823.73</v>
      </c>
      <c r="H198" s="59">
        <f t="shared" si="46"/>
        <v>0</v>
      </c>
      <c r="I198" s="59">
        <f t="shared" si="45"/>
        <v>303823.73</v>
      </c>
      <c r="J198" s="131" t="s">
        <v>513</v>
      </c>
    </row>
    <row r="199" spans="1:10" x14ac:dyDescent="0.25">
      <c r="A199" s="116" t="s">
        <v>200</v>
      </c>
      <c r="B199" s="59">
        <v>45009.48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6"/>
        <v>45009.48</v>
      </c>
      <c r="H199" s="59">
        <f t="shared" si="46"/>
        <v>0</v>
      </c>
      <c r="I199" s="59">
        <f t="shared" si="45"/>
        <v>45009.48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6"/>
        <v>0</v>
      </c>
      <c r="H200" s="59">
        <f t="shared" si="46"/>
        <v>0</v>
      </c>
      <c r="I200" s="59">
        <f t="shared" si="45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97987.25</v>
      </c>
      <c r="D201" s="59">
        <v>0</v>
      </c>
      <c r="E201" s="59">
        <v>0</v>
      </c>
      <c r="F201" s="59">
        <v>0</v>
      </c>
      <c r="G201" s="59">
        <f t="shared" si="46"/>
        <v>0</v>
      </c>
      <c r="H201" s="59">
        <f t="shared" si="46"/>
        <v>97987.25</v>
      </c>
      <c r="I201" s="59">
        <f t="shared" si="45"/>
        <v>97987.25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30080.639999999999</v>
      </c>
      <c r="D202" s="59">
        <v>0</v>
      </c>
      <c r="E202" s="59">
        <v>0</v>
      </c>
      <c r="F202" s="59">
        <v>0</v>
      </c>
      <c r="G202" s="59">
        <f t="shared" si="46"/>
        <v>0</v>
      </c>
      <c r="H202" s="59">
        <f t="shared" si="46"/>
        <v>30080.639999999999</v>
      </c>
      <c r="I202" s="59">
        <f t="shared" si="45"/>
        <v>30080.639999999999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2036098.47</v>
      </c>
      <c r="D203" s="59">
        <v>0</v>
      </c>
      <c r="E203" s="59">
        <v>0</v>
      </c>
      <c r="F203" s="59">
        <v>0</v>
      </c>
      <c r="G203" s="59">
        <f t="shared" si="46"/>
        <v>0</v>
      </c>
      <c r="H203" s="59">
        <f t="shared" si="46"/>
        <v>2036098.47</v>
      </c>
      <c r="I203" s="59">
        <f t="shared" si="45"/>
        <v>2036098.47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54691.74</v>
      </c>
      <c r="D204" s="59">
        <v>0</v>
      </c>
      <c r="E204" s="59">
        <v>0</v>
      </c>
      <c r="F204" s="59">
        <v>0</v>
      </c>
      <c r="G204" s="59">
        <f t="shared" si="46"/>
        <v>0</v>
      </c>
      <c r="H204" s="59">
        <f t="shared" si="46"/>
        <v>54691.74</v>
      </c>
      <c r="I204" s="59">
        <f t="shared" si="45"/>
        <v>54691.74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48417.41</v>
      </c>
      <c r="D205" s="59">
        <v>0</v>
      </c>
      <c r="E205" s="59">
        <v>0</v>
      </c>
      <c r="F205" s="59">
        <v>0</v>
      </c>
      <c r="G205" s="59">
        <f t="shared" si="46"/>
        <v>0</v>
      </c>
      <c r="H205" s="59">
        <f t="shared" si="46"/>
        <v>48417.41</v>
      </c>
      <c r="I205" s="59">
        <f t="shared" si="45"/>
        <v>48417.41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-438968.37</v>
      </c>
      <c r="D206" s="59">
        <v>0</v>
      </c>
      <c r="E206" s="59">
        <v>0</v>
      </c>
      <c r="F206" s="59">
        <v>0</v>
      </c>
      <c r="G206" s="59">
        <f t="shared" si="46"/>
        <v>0</v>
      </c>
      <c r="H206" s="59">
        <f t="shared" si="46"/>
        <v>-438968.37</v>
      </c>
      <c r="I206" s="59">
        <f t="shared" si="45"/>
        <v>-438968.37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132708.28</v>
      </c>
      <c r="D207" s="59">
        <v>0</v>
      </c>
      <c r="E207" s="59">
        <v>0</v>
      </c>
      <c r="F207" s="59">
        <v>0</v>
      </c>
      <c r="G207" s="59">
        <f t="shared" si="46"/>
        <v>0</v>
      </c>
      <c r="H207" s="59">
        <f t="shared" si="46"/>
        <v>132708.28</v>
      </c>
      <c r="I207" s="59">
        <f t="shared" si="45"/>
        <v>132708.28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1444428.56</v>
      </c>
      <c r="D208" s="59">
        <v>0</v>
      </c>
      <c r="E208" s="59">
        <v>0</v>
      </c>
      <c r="F208" s="59">
        <v>0</v>
      </c>
      <c r="G208" s="59">
        <f t="shared" si="46"/>
        <v>0</v>
      </c>
      <c r="H208" s="59">
        <f t="shared" si="46"/>
        <v>1444428.56</v>
      </c>
      <c r="I208" s="59">
        <f t="shared" ref="I208" si="47">SUM(G208:H208)</f>
        <v>1444428.56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19559.3</v>
      </c>
      <c r="D209" s="59">
        <v>0</v>
      </c>
      <c r="E209" s="59">
        <v>0</v>
      </c>
      <c r="F209" s="59">
        <v>0</v>
      </c>
      <c r="G209" s="59">
        <f t="shared" si="46"/>
        <v>0</v>
      </c>
      <c r="H209" s="59">
        <f t="shared" si="46"/>
        <v>19559.3</v>
      </c>
      <c r="I209" s="59">
        <f t="shared" si="45"/>
        <v>19559.3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5380.9</v>
      </c>
      <c r="D210" s="59">
        <v>0</v>
      </c>
      <c r="E210" s="59">
        <v>0</v>
      </c>
      <c r="F210" s="59">
        <v>0</v>
      </c>
      <c r="G210" s="59">
        <f t="shared" si="46"/>
        <v>0</v>
      </c>
      <c r="H210" s="59">
        <f t="shared" si="46"/>
        <v>5380.9</v>
      </c>
      <c r="I210" s="59">
        <f t="shared" si="45"/>
        <v>5380.9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24767.61</v>
      </c>
      <c r="D211" s="59">
        <v>0</v>
      </c>
      <c r="E211" s="59">
        <v>0</v>
      </c>
      <c r="F211" s="59">
        <v>0</v>
      </c>
      <c r="G211" s="59">
        <f t="shared" si="46"/>
        <v>0</v>
      </c>
      <c r="H211" s="59">
        <f t="shared" si="46"/>
        <v>24767.61</v>
      </c>
      <c r="I211" s="59">
        <f t="shared" si="45"/>
        <v>24767.61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869403.42</v>
      </c>
      <c r="D212" s="59">
        <v>0</v>
      </c>
      <c r="E212" s="59">
        <v>0</v>
      </c>
      <c r="F212" s="59">
        <v>0</v>
      </c>
      <c r="G212" s="59">
        <f t="shared" si="46"/>
        <v>0</v>
      </c>
      <c r="H212" s="59">
        <f t="shared" si="46"/>
        <v>869403.42</v>
      </c>
      <c r="I212" s="59">
        <f t="shared" si="45"/>
        <v>869403.42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94269.01</v>
      </c>
      <c r="D213" s="59">
        <v>0</v>
      </c>
      <c r="E213" s="59">
        <v>0</v>
      </c>
      <c r="F213" s="59">
        <v>0</v>
      </c>
      <c r="G213" s="59">
        <f t="shared" si="46"/>
        <v>0</v>
      </c>
      <c r="H213" s="59">
        <f t="shared" si="46"/>
        <v>94269.01</v>
      </c>
      <c r="I213" s="59">
        <f t="shared" si="45"/>
        <v>94269.01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17715.919999999998</v>
      </c>
      <c r="D214" s="59">
        <v>0</v>
      </c>
      <c r="E214" s="59">
        <v>0</v>
      </c>
      <c r="F214" s="59">
        <v>0</v>
      </c>
      <c r="G214" s="59">
        <f t="shared" si="46"/>
        <v>0</v>
      </c>
      <c r="H214" s="59">
        <f t="shared" si="46"/>
        <v>17715.919999999998</v>
      </c>
      <c r="I214" s="59">
        <f t="shared" si="45"/>
        <v>17715.919999999998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441798.73</v>
      </c>
      <c r="D215" s="59">
        <v>0</v>
      </c>
      <c r="E215" s="59">
        <v>0</v>
      </c>
      <c r="F215" s="59">
        <v>0</v>
      </c>
      <c r="G215" s="59">
        <f t="shared" si="46"/>
        <v>0</v>
      </c>
      <c r="H215" s="59">
        <f t="shared" si="46"/>
        <v>441798.73</v>
      </c>
      <c r="I215" s="59">
        <f t="shared" si="45"/>
        <v>441798.73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28225.56</v>
      </c>
      <c r="D216" s="59">
        <v>0</v>
      </c>
      <c r="E216" s="59">
        <v>0</v>
      </c>
      <c r="F216" s="59">
        <v>0</v>
      </c>
      <c r="G216" s="59">
        <f t="shared" si="46"/>
        <v>0</v>
      </c>
      <c r="H216" s="59">
        <f t="shared" si="46"/>
        <v>28225.56</v>
      </c>
      <c r="I216" s="59">
        <f t="shared" si="45"/>
        <v>28225.56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41906.300000000003</v>
      </c>
      <c r="D217" s="128">
        <v>0</v>
      </c>
      <c r="E217" s="128">
        <v>0</v>
      </c>
      <c r="F217" s="128">
        <v>0</v>
      </c>
      <c r="G217" s="128">
        <f t="shared" si="46"/>
        <v>0</v>
      </c>
      <c r="H217" s="128">
        <f t="shared" si="46"/>
        <v>41906.300000000003</v>
      </c>
      <c r="I217" s="128">
        <f t="shared" si="45"/>
        <v>41906.300000000003</v>
      </c>
      <c r="J217" s="131" t="s">
        <v>531</v>
      </c>
    </row>
    <row r="218" spans="1:10" x14ac:dyDescent="0.25">
      <c r="A218" s="116" t="s">
        <v>219</v>
      </c>
      <c r="B218" s="59">
        <f t="shared" ref="B218:I218" si="48">SUM(B182:B217)</f>
        <v>10216367.050000001</v>
      </c>
      <c r="C218" s="59">
        <f t="shared" si="48"/>
        <v>4948470.7299999986</v>
      </c>
      <c r="D218" s="59">
        <f t="shared" si="48"/>
        <v>0</v>
      </c>
      <c r="E218" s="59">
        <f t="shared" si="48"/>
        <v>0</v>
      </c>
      <c r="F218" s="59">
        <f t="shared" si="48"/>
        <v>0</v>
      </c>
      <c r="G218" s="59">
        <f t="shared" si="48"/>
        <v>10216367.050000001</v>
      </c>
      <c r="H218" s="59">
        <f t="shared" si="48"/>
        <v>4948470.7299999986</v>
      </c>
      <c r="I218" s="59">
        <f t="shared" si="48"/>
        <v>15164837.780000005</v>
      </c>
      <c r="J218" s="14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29382.79</v>
      </c>
      <c r="E220" s="59">
        <v>17127.23</v>
      </c>
      <c r="F220" s="59">
        <v>12255.56</v>
      </c>
      <c r="G220" s="59">
        <f t="shared" ref="G220:H224" si="49">B220+E220</f>
        <v>17127.23</v>
      </c>
      <c r="H220" s="59">
        <f t="shared" si="49"/>
        <v>12255.56</v>
      </c>
      <c r="I220" s="59">
        <f>SUM(G220:H220)</f>
        <v>29382.79</v>
      </c>
      <c r="J220" s="131" t="s">
        <v>533</v>
      </c>
    </row>
    <row r="221" spans="1:10" x14ac:dyDescent="0.25">
      <c r="A221" s="116" t="s">
        <v>222</v>
      </c>
      <c r="B221" s="59">
        <v>878954.87</v>
      </c>
      <c r="C221" s="59">
        <v>815773.38</v>
      </c>
      <c r="D221" s="59">
        <v>177429.35</v>
      </c>
      <c r="E221" s="59">
        <v>111372.4</v>
      </c>
      <c r="F221" s="59">
        <v>66056.95</v>
      </c>
      <c r="G221" s="59">
        <f t="shared" si="49"/>
        <v>990327.27</v>
      </c>
      <c r="H221" s="59">
        <f t="shared" si="49"/>
        <v>881830.33</v>
      </c>
      <c r="I221" s="59">
        <f>SUM(G221:H221)</f>
        <v>1872157.6</v>
      </c>
      <c r="J221" s="131" t="s">
        <v>656</v>
      </c>
    </row>
    <row r="222" spans="1:10" x14ac:dyDescent="0.25">
      <c r="A222" s="116" t="s">
        <v>223</v>
      </c>
      <c r="B222" s="59">
        <v>873321.89</v>
      </c>
      <c r="C222" s="59">
        <v>68948.160000000003</v>
      </c>
      <c r="D222" s="59">
        <v>2599034.77</v>
      </c>
      <c r="E222" s="59">
        <v>1514977.26</v>
      </c>
      <c r="F222" s="59">
        <v>1084057.51</v>
      </c>
      <c r="G222" s="59">
        <f t="shared" si="49"/>
        <v>2388299.15</v>
      </c>
      <c r="H222" s="59">
        <f t="shared" si="49"/>
        <v>1153005.67</v>
      </c>
      <c r="I222" s="59">
        <f>SUM(G222:H222)</f>
        <v>3541304.82</v>
      </c>
      <c r="J222" s="131" t="s">
        <v>657</v>
      </c>
    </row>
    <row r="223" spans="1:10" x14ac:dyDescent="0.25">
      <c r="A223" s="116" t="s">
        <v>224</v>
      </c>
      <c r="B223" s="59">
        <v>-4351333.41</v>
      </c>
      <c r="C223" s="59">
        <v>346194.5</v>
      </c>
      <c r="D223" s="59">
        <v>-48164.21</v>
      </c>
      <c r="E223" s="59">
        <v>-31581.27</v>
      </c>
      <c r="F223" s="59">
        <v>-16582.939999999999</v>
      </c>
      <c r="G223" s="59">
        <f t="shared" si="49"/>
        <v>-4382914.68</v>
      </c>
      <c r="H223" s="59">
        <f t="shared" si="49"/>
        <v>329611.56</v>
      </c>
      <c r="I223" s="59">
        <f>SUM(G223:H223)</f>
        <v>-4053303.1199999996</v>
      </c>
      <c r="J223" s="131" t="s">
        <v>534</v>
      </c>
    </row>
    <row r="224" spans="1:10" x14ac:dyDescent="0.25">
      <c r="A224" s="116" t="s">
        <v>225</v>
      </c>
      <c r="B224" s="128">
        <v>88903.84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9"/>
        <v>88903.84</v>
      </c>
      <c r="H224" s="128">
        <f t="shared" si="49"/>
        <v>0</v>
      </c>
      <c r="I224" s="128">
        <f>SUM(G224:H224)</f>
        <v>88903.84</v>
      </c>
      <c r="J224" s="131" t="s">
        <v>637</v>
      </c>
    </row>
    <row r="225" spans="1:10" x14ac:dyDescent="0.25">
      <c r="A225" s="116" t="s">
        <v>226</v>
      </c>
      <c r="B225" s="59">
        <f t="shared" ref="B225:I225" si="50">SUM(B220:B224)</f>
        <v>-2510152.8100000005</v>
      </c>
      <c r="C225" s="59">
        <f t="shared" si="50"/>
        <v>1230916.04</v>
      </c>
      <c r="D225" s="59">
        <f t="shared" si="50"/>
        <v>2757682.7</v>
      </c>
      <c r="E225" s="59">
        <f t="shared" si="50"/>
        <v>1611895.6199999999</v>
      </c>
      <c r="F225" s="59">
        <f t="shared" si="50"/>
        <v>1145787.08</v>
      </c>
      <c r="G225" s="59">
        <f t="shared" si="50"/>
        <v>-898257.18999999983</v>
      </c>
      <c r="H225" s="59">
        <f t="shared" si="50"/>
        <v>2376703.12</v>
      </c>
      <c r="I225" s="59">
        <f t="shared" si="50"/>
        <v>1478445.9300000004</v>
      </c>
      <c r="J225" s="14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8470662.0999999996</v>
      </c>
      <c r="C227" s="59">
        <v>1676350.49</v>
      </c>
      <c r="D227" s="59">
        <v>-209897.17</v>
      </c>
      <c r="E227" s="59">
        <v>-138789.43</v>
      </c>
      <c r="F227" s="59">
        <v>-71107.740000000005</v>
      </c>
      <c r="G227" s="59">
        <f t="shared" ref="G227:H233" si="51">B227+E227</f>
        <v>8331872.6699999999</v>
      </c>
      <c r="H227" s="59">
        <f t="shared" si="51"/>
        <v>1605242.75</v>
      </c>
      <c r="I227" s="59">
        <f t="shared" ref="I227:I233" si="52">SUM(G227:H227)</f>
        <v>9937115.4199999999</v>
      </c>
      <c r="J227" s="131" t="s">
        <v>536</v>
      </c>
    </row>
    <row r="228" spans="1:10" x14ac:dyDescent="0.25">
      <c r="A228" s="116" t="s">
        <v>229</v>
      </c>
      <c r="B228" s="59">
        <v>74924.179999999993</v>
      </c>
      <c r="C228" s="59">
        <v>35626.94</v>
      </c>
      <c r="D228" s="59">
        <v>1189370.6000000001</v>
      </c>
      <c r="E228" s="59">
        <v>693284.13</v>
      </c>
      <c r="F228" s="59">
        <v>496086.47</v>
      </c>
      <c r="G228" s="59">
        <f t="shared" si="51"/>
        <v>768208.31</v>
      </c>
      <c r="H228" s="59">
        <f t="shared" si="51"/>
        <v>531713.40999999992</v>
      </c>
      <c r="I228" s="59">
        <f t="shared" si="52"/>
        <v>1299921.72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93.5</v>
      </c>
      <c r="E229" s="59">
        <v>54.5</v>
      </c>
      <c r="F229" s="59">
        <v>39</v>
      </c>
      <c r="G229" s="59">
        <f t="shared" si="51"/>
        <v>54.5</v>
      </c>
      <c r="H229" s="59">
        <f t="shared" si="51"/>
        <v>39</v>
      </c>
      <c r="I229" s="59">
        <f t="shared" si="52"/>
        <v>93.5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51"/>
        <v>0</v>
      </c>
      <c r="H230" s="59">
        <f t="shared" si="51"/>
        <v>0</v>
      </c>
      <c r="I230" s="59">
        <f t="shared" si="52"/>
        <v>0</v>
      </c>
      <c r="J230" s="131" t="s">
        <v>638</v>
      </c>
    </row>
    <row r="231" spans="1:10" x14ac:dyDescent="0.25">
      <c r="A231" s="116" t="s">
        <v>232</v>
      </c>
      <c r="B231" s="59">
        <v>90806.9</v>
      </c>
      <c r="C231" s="59">
        <v>0</v>
      </c>
      <c r="D231" s="59">
        <v>-4743.21</v>
      </c>
      <c r="E231" s="59">
        <v>-2764.83</v>
      </c>
      <c r="F231" s="59">
        <v>-1978.38</v>
      </c>
      <c r="G231" s="59">
        <f t="shared" si="51"/>
        <v>88042.069999999992</v>
      </c>
      <c r="H231" s="59">
        <f t="shared" si="51"/>
        <v>-1978.38</v>
      </c>
      <c r="I231" s="59">
        <f t="shared" si="52"/>
        <v>86063.689999999988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51"/>
        <v>0</v>
      </c>
      <c r="H232" s="59">
        <f t="shared" si="51"/>
        <v>0</v>
      </c>
      <c r="I232" s="59">
        <f t="shared" si="52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51"/>
        <v>0</v>
      </c>
      <c r="H233" s="128">
        <f t="shared" si="51"/>
        <v>0</v>
      </c>
      <c r="I233" s="128">
        <f t="shared" si="52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3">SUM(B227:B233)</f>
        <v>8636393.1799999997</v>
      </c>
      <c r="C234" s="59">
        <f t="shared" si="53"/>
        <v>1711977.43</v>
      </c>
      <c r="D234" s="59">
        <f t="shared" si="53"/>
        <v>974823.72000000009</v>
      </c>
      <c r="E234" s="59">
        <f t="shared" si="53"/>
        <v>551784.37</v>
      </c>
      <c r="F234" s="59">
        <f t="shared" si="53"/>
        <v>423039.35</v>
      </c>
      <c r="G234" s="59">
        <f t="shared" si="53"/>
        <v>9188177.5500000007</v>
      </c>
      <c r="H234" s="59">
        <f t="shared" si="53"/>
        <v>2135016.7800000003</v>
      </c>
      <c r="I234" s="59">
        <f t="shared" si="53"/>
        <v>11323194.33</v>
      </c>
      <c r="J234" s="14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54" t="s">
        <v>237</v>
      </c>
      <c r="B236" s="128">
        <v>9248772.3900000006</v>
      </c>
      <c r="C236" s="128">
        <v>976253.85</v>
      </c>
      <c r="D236" s="128">
        <v>0</v>
      </c>
      <c r="E236" s="128">
        <v>0</v>
      </c>
      <c r="F236" s="128">
        <v>0</v>
      </c>
      <c r="G236" s="128">
        <f>B236+E236</f>
        <v>9248772.3900000006</v>
      </c>
      <c r="H236" s="128">
        <f>C236+F236</f>
        <v>976253.85</v>
      </c>
      <c r="I236" s="128">
        <f>SUM(G236:H236)</f>
        <v>10225026.24</v>
      </c>
      <c r="J236" s="131" t="s">
        <v>541</v>
      </c>
    </row>
    <row r="237" spans="1:10" x14ac:dyDescent="0.25">
      <c r="A237" s="116" t="s">
        <v>238</v>
      </c>
      <c r="B237" s="59">
        <f t="shared" ref="B237:I237" si="54">SUM(B236)</f>
        <v>9248772.3900000006</v>
      </c>
      <c r="C237" s="59">
        <f t="shared" si="54"/>
        <v>976253.85</v>
      </c>
      <c r="D237" s="59">
        <f t="shared" si="54"/>
        <v>0</v>
      </c>
      <c r="E237" s="59">
        <f t="shared" si="54"/>
        <v>0</v>
      </c>
      <c r="F237" s="59">
        <f t="shared" si="54"/>
        <v>0</v>
      </c>
      <c r="G237" s="59">
        <f t="shared" si="54"/>
        <v>9248772.3900000006</v>
      </c>
      <c r="H237" s="59">
        <f t="shared" si="54"/>
        <v>976253.85</v>
      </c>
      <c r="I237" s="59">
        <f t="shared" si="54"/>
        <v>10225026.24</v>
      </c>
      <c r="J237" s="147" t="s">
        <v>540</v>
      </c>
    </row>
    <row r="238" spans="1:10" x14ac:dyDescent="0.25">
      <c r="A238" s="58" t="s">
        <v>239</v>
      </c>
      <c r="B238" s="144"/>
      <c r="C238" s="144"/>
      <c r="D238" s="144"/>
      <c r="E238" s="144"/>
      <c r="F238" s="144"/>
      <c r="G238" s="144"/>
      <c r="H238" s="144"/>
      <c r="I238" s="144"/>
      <c r="J238" s="116"/>
    </row>
    <row r="239" spans="1:10" x14ac:dyDescent="0.25">
      <c r="A239" s="116" t="s">
        <v>240</v>
      </c>
      <c r="B239" s="59">
        <v>1182641.49</v>
      </c>
      <c r="C239" s="59">
        <v>65826.149999999994</v>
      </c>
      <c r="D239" s="59">
        <v>9615558.0899999999</v>
      </c>
      <c r="E239" s="59">
        <v>6305428.46</v>
      </c>
      <c r="F239" s="59">
        <v>3310129.63</v>
      </c>
      <c r="G239" s="59">
        <f t="shared" ref="G239:H251" si="55">B239+E239</f>
        <v>7488069.9500000002</v>
      </c>
      <c r="H239" s="59">
        <f t="shared" si="55"/>
        <v>3375955.78</v>
      </c>
      <c r="I239" s="59">
        <f t="shared" ref="I239:I251" si="56">SUM(G239:H239)</f>
        <v>10864025.73</v>
      </c>
      <c r="J239" s="131" t="s">
        <v>693</v>
      </c>
    </row>
    <row r="240" spans="1:10" x14ac:dyDescent="0.25">
      <c r="A240" s="116" t="s">
        <v>241</v>
      </c>
      <c r="B240" s="59">
        <v>24773.32</v>
      </c>
      <c r="C240" s="59">
        <v>740.7</v>
      </c>
      <c r="D240" s="59">
        <v>1458979.9</v>
      </c>
      <c r="E240" s="59">
        <v>956653.75</v>
      </c>
      <c r="F240" s="59">
        <v>502326.15</v>
      </c>
      <c r="G240" s="59">
        <f t="shared" si="55"/>
        <v>981427.07</v>
      </c>
      <c r="H240" s="59">
        <f t="shared" si="55"/>
        <v>503066.85000000003</v>
      </c>
      <c r="I240" s="59">
        <f t="shared" si="56"/>
        <v>1484493.92</v>
      </c>
      <c r="J240" s="131" t="s">
        <v>543</v>
      </c>
    </row>
    <row r="241" spans="1:10" x14ac:dyDescent="0.25">
      <c r="A241" s="116" t="s">
        <v>242</v>
      </c>
      <c r="B241" s="59">
        <v>-22763.51</v>
      </c>
      <c r="C241" s="59">
        <v>-11952.83</v>
      </c>
      <c r="D241" s="59">
        <v>-3910488.87</v>
      </c>
      <c r="E241" s="59">
        <v>-2564107.5499999998</v>
      </c>
      <c r="F241" s="59">
        <v>-1346381.32</v>
      </c>
      <c r="G241" s="59">
        <f t="shared" si="55"/>
        <v>-2586871.0599999996</v>
      </c>
      <c r="H241" s="59">
        <f t="shared" si="55"/>
        <v>-1358334.1500000001</v>
      </c>
      <c r="I241" s="59">
        <f t="shared" si="56"/>
        <v>-3945205.21</v>
      </c>
      <c r="J241" s="131" t="s">
        <v>544</v>
      </c>
    </row>
    <row r="242" spans="1:10" x14ac:dyDescent="0.25">
      <c r="A242" s="116" t="s">
        <v>243</v>
      </c>
      <c r="B242" s="59">
        <v>483319.28</v>
      </c>
      <c r="C242" s="59">
        <v>158017.51999999999</v>
      </c>
      <c r="D242" s="59">
        <v>1877924.79</v>
      </c>
      <c r="E242" s="59">
        <v>1231355.25</v>
      </c>
      <c r="F242" s="59">
        <v>646569.54</v>
      </c>
      <c r="G242" s="59">
        <f t="shared" si="55"/>
        <v>1714674.53</v>
      </c>
      <c r="H242" s="59">
        <f t="shared" si="55"/>
        <v>804587.06</v>
      </c>
      <c r="I242" s="59">
        <f t="shared" si="56"/>
        <v>2519261.59</v>
      </c>
      <c r="J242" s="131" t="s">
        <v>545</v>
      </c>
    </row>
    <row r="243" spans="1:10" x14ac:dyDescent="0.25">
      <c r="A243" s="116" t="s">
        <v>244</v>
      </c>
      <c r="B243" s="59">
        <v>615058.64</v>
      </c>
      <c r="C243" s="59">
        <v>32894.99</v>
      </c>
      <c r="D243" s="59">
        <v>-516653.19</v>
      </c>
      <c r="E243" s="59">
        <v>-306582</v>
      </c>
      <c r="F243" s="59">
        <v>-210071.19</v>
      </c>
      <c r="G243" s="59">
        <f t="shared" si="55"/>
        <v>308476.64</v>
      </c>
      <c r="H243" s="59">
        <f t="shared" si="55"/>
        <v>-177176.2</v>
      </c>
      <c r="I243" s="59">
        <f t="shared" si="56"/>
        <v>131300.44</v>
      </c>
      <c r="J243" s="131" t="s">
        <v>546</v>
      </c>
    </row>
    <row r="244" spans="1:10" x14ac:dyDescent="0.25">
      <c r="A244" s="116" t="s">
        <v>245</v>
      </c>
      <c r="B244" s="59">
        <v>277726.45</v>
      </c>
      <c r="C244" s="59">
        <v>45841.75</v>
      </c>
      <c r="D244" s="59">
        <v>525388.41</v>
      </c>
      <c r="E244" s="59">
        <v>306248.90000000002</v>
      </c>
      <c r="F244" s="59">
        <v>219139.51</v>
      </c>
      <c r="G244" s="59">
        <f t="shared" si="55"/>
        <v>583975.35000000009</v>
      </c>
      <c r="H244" s="59">
        <f t="shared" si="55"/>
        <v>264981.26</v>
      </c>
      <c r="I244" s="59">
        <f t="shared" si="56"/>
        <v>848956.6100000001</v>
      </c>
      <c r="J244" s="131" t="s">
        <v>547</v>
      </c>
    </row>
    <row r="245" spans="1:10" x14ac:dyDescent="0.25">
      <c r="A245" s="116" t="s">
        <v>246</v>
      </c>
      <c r="B245" s="59">
        <v>1768855.85</v>
      </c>
      <c r="C245" s="59">
        <v>516732.92</v>
      </c>
      <c r="D245" s="59">
        <v>1270605.1299999999</v>
      </c>
      <c r="E245" s="59">
        <v>810518.51</v>
      </c>
      <c r="F245" s="59">
        <v>460086.62</v>
      </c>
      <c r="G245" s="59">
        <f t="shared" si="55"/>
        <v>2579374.3600000003</v>
      </c>
      <c r="H245" s="59">
        <f t="shared" si="55"/>
        <v>976819.54</v>
      </c>
      <c r="I245" s="59">
        <f t="shared" si="56"/>
        <v>3556193.9000000004</v>
      </c>
      <c r="J245" s="131" t="s">
        <v>548</v>
      </c>
    </row>
    <row r="246" spans="1:10" x14ac:dyDescent="0.25">
      <c r="A246" s="116" t="s">
        <v>247</v>
      </c>
      <c r="B246" s="59">
        <v>1996605.08</v>
      </c>
      <c r="C246" s="59">
        <v>341064.56</v>
      </c>
      <c r="D246" s="59">
        <v>53895.22</v>
      </c>
      <c r="E246" s="59">
        <v>35339.089999999997</v>
      </c>
      <c r="F246" s="59">
        <v>18556.13</v>
      </c>
      <c r="G246" s="59">
        <f t="shared" si="55"/>
        <v>2031944.1700000002</v>
      </c>
      <c r="H246" s="59">
        <f t="shared" si="55"/>
        <v>359620.69</v>
      </c>
      <c r="I246" s="59">
        <f t="shared" si="56"/>
        <v>2391564.8600000003</v>
      </c>
      <c r="J246" s="131" t="s">
        <v>549</v>
      </c>
    </row>
    <row r="247" spans="1:10" x14ac:dyDescent="0.25">
      <c r="A247" s="116" t="s">
        <v>248</v>
      </c>
      <c r="B247" s="59">
        <v>7014.88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5"/>
        <v>7014.88</v>
      </c>
      <c r="H247" s="59">
        <f t="shared" si="55"/>
        <v>0</v>
      </c>
      <c r="I247" s="59">
        <f t="shared" si="56"/>
        <v>7014.88</v>
      </c>
      <c r="J247" s="131" t="s">
        <v>641</v>
      </c>
    </row>
    <row r="248" spans="1:10" x14ac:dyDescent="0.25">
      <c r="A248" s="116" t="s">
        <v>249</v>
      </c>
      <c r="B248" s="59">
        <v>141652.74</v>
      </c>
      <c r="C248" s="59">
        <v>51341.62</v>
      </c>
      <c r="D248" s="59">
        <v>557879.54</v>
      </c>
      <c r="E248" s="59">
        <v>365801.61</v>
      </c>
      <c r="F248" s="59">
        <v>192077.93</v>
      </c>
      <c r="G248" s="59">
        <f t="shared" si="55"/>
        <v>507454.35</v>
      </c>
      <c r="H248" s="59">
        <f t="shared" si="55"/>
        <v>243419.55</v>
      </c>
      <c r="I248" s="59">
        <f t="shared" si="56"/>
        <v>750873.89999999991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951941.63</v>
      </c>
      <c r="E249" s="59">
        <v>624188.16000000003</v>
      </c>
      <c r="F249" s="59">
        <v>327753.46999999997</v>
      </c>
      <c r="G249" s="59">
        <f t="shared" si="55"/>
        <v>831114.3</v>
      </c>
      <c r="H249" s="59">
        <f t="shared" si="55"/>
        <v>340718.29</v>
      </c>
      <c r="I249" s="59">
        <f t="shared" si="56"/>
        <v>1171832.5900000001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104150.82</v>
      </c>
      <c r="D250" s="59">
        <v>0</v>
      </c>
      <c r="E250" s="59">
        <v>0</v>
      </c>
      <c r="F250" s="59">
        <v>0</v>
      </c>
      <c r="G250" s="59">
        <f t="shared" si="55"/>
        <v>0</v>
      </c>
      <c r="H250" s="59">
        <f t="shared" si="55"/>
        <v>104150.82</v>
      </c>
      <c r="I250" s="59">
        <f t="shared" si="56"/>
        <v>104150.82</v>
      </c>
      <c r="J250" s="131" t="s">
        <v>552</v>
      </c>
    </row>
    <row r="251" spans="1:10" x14ac:dyDescent="0.25">
      <c r="A251" s="116" t="s">
        <v>252</v>
      </c>
      <c r="B251" s="128">
        <v>173647.33</v>
      </c>
      <c r="C251" s="128">
        <v>0</v>
      </c>
      <c r="D251" s="128">
        <v>1620712.42</v>
      </c>
      <c r="E251" s="128">
        <v>1062701.1200000001</v>
      </c>
      <c r="F251" s="128">
        <v>558011.30000000005</v>
      </c>
      <c r="G251" s="128">
        <f t="shared" si="55"/>
        <v>1236348.4500000002</v>
      </c>
      <c r="H251" s="128">
        <f t="shared" si="55"/>
        <v>558011.30000000005</v>
      </c>
      <c r="I251" s="128">
        <f t="shared" si="56"/>
        <v>1794359.7500000002</v>
      </c>
      <c r="J251" s="131" t="s">
        <v>553</v>
      </c>
    </row>
    <row r="252" spans="1:10" x14ac:dyDescent="0.25">
      <c r="A252" s="116" t="s">
        <v>253</v>
      </c>
      <c r="B252" s="59">
        <f t="shared" ref="B252:I252" si="57">SUM(B239:B251)</f>
        <v>6855457.6900000004</v>
      </c>
      <c r="C252" s="59">
        <f t="shared" si="57"/>
        <v>1317623.0200000003</v>
      </c>
      <c r="D252" s="59">
        <f t="shared" si="57"/>
        <v>13505743.070000004</v>
      </c>
      <c r="E252" s="59">
        <f t="shared" si="57"/>
        <v>8827545.3000000007</v>
      </c>
      <c r="F252" s="59">
        <f t="shared" si="57"/>
        <v>4678197.7700000005</v>
      </c>
      <c r="G252" s="59">
        <f t="shared" si="57"/>
        <v>15683002.990000002</v>
      </c>
      <c r="H252" s="59">
        <f t="shared" si="57"/>
        <v>5995820.79</v>
      </c>
      <c r="I252" s="59">
        <f t="shared" si="57"/>
        <v>21678823.779999997</v>
      </c>
      <c r="J252" s="147" t="s">
        <v>542</v>
      </c>
    </row>
    <row r="253" spans="1:10" ht="15.75" thickBot="1" x14ac:dyDescent="0.3">
      <c r="A253" s="116" t="s">
        <v>254</v>
      </c>
      <c r="B253" s="155">
        <f t="shared" ref="B253:I253" si="58">B150+B180+B218+B225+B234+B237+B252</f>
        <v>46901353.409999996</v>
      </c>
      <c r="C253" s="155">
        <f t="shared" si="58"/>
        <v>12325435.089999998</v>
      </c>
      <c r="D253" s="155">
        <f t="shared" si="58"/>
        <v>17238249.490000006</v>
      </c>
      <c r="E253" s="155">
        <f t="shared" si="58"/>
        <v>10991225.290000001</v>
      </c>
      <c r="F253" s="155">
        <f t="shared" si="58"/>
        <v>6247024.2000000011</v>
      </c>
      <c r="G253" s="155">
        <f t="shared" si="58"/>
        <v>57892578.700000003</v>
      </c>
      <c r="H253" s="155">
        <f t="shared" si="58"/>
        <v>18572459.289999999</v>
      </c>
      <c r="I253" s="155">
        <f t="shared" si="58"/>
        <v>76465037.99000001</v>
      </c>
      <c r="J253" s="147" t="s">
        <v>427</v>
      </c>
    </row>
    <row r="254" spans="1:10" ht="15.75" thickTop="1" x14ac:dyDescent="0.25">
      <c r="A254" s="142"/>
      <c r="B254" s="156"/>
      <c r="C254" s="156"/>
      <c r="D254" s="156"/>
      <c r="E254" s="156"/>
      <c r="F254" s="156"/>
      <c r="G254" s="156"/>
      <c r="H254" s="156"/>
      <c r="I254" s="156"/>
      <c r="J254" s="116"/>
    </row>
    <row r="255" spans="1:10" x14ac:dyDescent="0.25">
      <c r="A255" s="116" t="s">
        <v>255</v>
      </c>
      <c r="B255" s="144"/>
      <c r="C255" s="144"/>
      <c r="D255" s="144"/>
      <c r="E255" s="144"/>
      <c r="F255" s="144"/>
      <c r="G255" s="144"/>
      <c r="H255" s="144"/>
      <c r="I255" s="144"/>
      <c r="J255" s="116"/>
    </row>
    <row r="256" spans="1:10" x14ac:dyDescent="0.25">
      <c r="A256" s="58" t="s">
        <v>256</v>
      </c>
      <c r="B256" s="144"/>
      <c r="C256" s="144"/>
      <c r="D256" s="144"/>
      <c r="E256" s="144"/>
      <c r="F256" s="144"/>
      <c r="G256" s="144"/>
      <c r="H256" s="144"/>
      <c r="I256" s="144"/>
    </row>
    <row r="257" spans="1:10" x14ac:dyDescent="0.25">
      <c r="A257" s="116" t="s">
        <v>257</v>
      </c>
      <c r="B257" s="59">
        <v>32816675.210000001</v>
      </c>
      <c r="C257" s="59">
        <v>14509686.24</v>
      </c>
      <c r="D257" s="59">
        <v>2386122.2999999998</v>
      </c>
      <c r="E257" s="59">
        <v>1564580.39</v>
      </c>
      <c r="F257" s="59">
        <v>821541.91</v>
      </c>
      <c r="G257" s="59">
        <f>B257+E257</f>
        <v>34381255.600000001</v>
      </c>
      <c r="H257" s="59">
        <f>C257+F257</f>
        <v>15331228.15</v>
      </c>
      <c r="I257" s="59">
        <f>SUM(G257:H257)</f>
        <v>49712483.75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29559.75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34155.699999999997</v>
      </c>
      <c r="I258" s="128">
        <f>SUM(G258:H258)</f>
        <v>323808.64000000001</v>
      </c>
      <c r="J258" s="131" t="s">
        <v>557</v>
      </c>
    </row>
    <row r="259" spans="1:10" x14ac:dyDescent="0.25">
      <c r="A259" s="116" t="s">
        <v>259</v>
      </c>
      <c r="B259" s="59">
        <f t="shared" ref="B259:I259" si="59">SUM(B257:B258)</f>
        <v>33097575.420000002</v>
      </c>
      <c r="C259" s="59">
        <f t="shared" si="59"/>
        <v>14539245.99</v>
      </c>
      <c r="D259" s="59">
        <f t="shared" si="59"/>
        <v>2399470.98</v>
      </c>
      <c r="E259" s="59">
        <f t="shared" si="59"/>
        <v>1573333.1199999999</v>
      </c>
      <c r="F259" s="59">
        <f t="shared" si="59"/>
        <v>826137.86</v>
      </c>
      <c r="G259" s="59">
        <f t="shared" si="59"/>
        <v>34670908.539999999</v>
      </c>
      <c r="H259" s="59">
        <f t="shared" si="59"/>
        <v>15365383.85</v>
      </c>
      <c r="I259" s="59">
        <f t="shared" si="59"/>
        <v>50036292.390000001</v>
      </c>
      <c r="J259" s="14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1248758.6399999999</v>
      </c>
      <c r="C261" s="59">
        <v>486074.81</v>
      </c>
      <c r="D261" s="59">
        <v>6394474.0800000001</v>
      </c>
      <c r="E261" s="59">
        <v>4192856.66</v>
      </c>
      <c r="F261" s="59">
        <v>2201617.42</v>
      </c>
      <c r="G261" s="59">
        <f t="shared" ref="G261:H263" si="60">B261+E261</f>
        <v>5441615.2999999998</v>
      </c>
      <c r="H261" s="59">
        <f t="shared" si="60"/>
        <v>2687692.23</v>
      </c>
      <c r="I261" s="59">
        <f>SUM(G261:H261)</f>
        <v>8129307.5299999993</v>
      </c>
      <c r="J261" s="131" t="s">
        <v>660</v>
      </c>
    </row>
    <row r="262" spans="1:10" x14ac:dyDescent="0.25">
      <c r="A262" s="116" t="s">
        <v>262</v>
      </c>
      <c r="B262" s="59">
        <v>737146.19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60"/>
        <v>737146.19</v>
      </c>
      <c r="H262" s="59">
        <f t="shared" si="60"/>
        <v>0</v>
      </c>
      <c r="I262" s="59">
        <f>SUM(G262:H262)</f>
        <v>737146.19</v>
      </c>
      <c r="J262" s="131" t="s">
        <v>559</v>
      </c>
    </row>
    <row r="263" spans="1:10" x14ac:dyDescent="0.25">
      <c r="A263" s="116" t="s">
        <v>263</v>
      </c>
      <c r="B263" s="128">
        <v>272497.42</v>
      </c>
      <c r="C263" s="128">
        <v>36558.97</v>
      </c>
      <c r="D263" s="128">
        <v>2561.5500000000002</v>
      </c>
      <c r="E263" s="128">
        <v>1679.61</v>
      </c>
      <c r="F263" s="128">
        <v>881.94</v>
      </c>
      <c r="G263" s="128">
        <f t="shared" si="60"/>
        <v>274177.02999999997</v>
      </c>
      <c r="H263" s="128">
        <f t="shared" si="60"/>
        <v>37440.910000000003</v>
      </c>
      <c r="I263" s="128">
        <f>SUM(G263:H263)</f>
        <v>311617.93999999994</v>
      </c>
      <c r="J263" s="131" t="s">
        <v>560</v>
      </c>
    </row>
    <row r="264" spans="1:10" x14ac:dyDescent="0.25">
      <c r="A264" s="116" t="s">
        <v>264</v>
      </c>
      <c r="B264" s="59">
        <f t="shared" ref="B264:I264" si="61">SUM(B261:B263)</f>
        <v>2258402.25</v>
      </c>
      <c r="C264" s="59">
        <f t="shared" si="61"/>
        <v>522633.78</v>
      </c>
      <c r="D264" s="59">
        <f t="shared" si="61"/>
        <v>6397035.6299999999</v>
      </c>
      <c r="E264" s="59">
        <f t="shared" si="61"/>
        <v>4194536.2700000005</v>
      </c>
      <c r="F264" s="59">
        <f t="shared" si="61"/>
        <v>2202499.36</v>
      </c>
      <c r="G264" s="59">
        <f t="shared" si="61"/>
        <v>6452938.5200000005</v>
      </c>
      <c r="H264" s="59">
        <f t="shared" si="61"/>
        <v>2725133.14</v>
      </c>
      <c r="I264" s="59">
        <f t="shared" si="61"/>
        <v>9178071.6599999983</v>
      </c>
      <c r="J264" s="14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62">SUM(B266)</f>
        <v>2853758</v>
      </c>
      <c r="C267" s="59">
        <f t="shared" si="62"/>
        <v>0</v>
      </c>
      <c r="D267" s="59">
        <f t="shared" si="62"/>
        <v>0</v>
      </c>
      <c r="E267" s="59">
        <f t="shared" si="62"/>
        <v>0</v>
      </c>
      <c r="F267" s="59">
        <f t="shared" si="62"/>
        <v>0</v>
      </c>
      <c r="G267" s="59">
        <f t="shared" si="62"/>
        <v>2853758</v>
      </c>
      <c r="H267" s="59">
        <f t="shared" si="62"/>
        <v>0</v>
      </c>
      <c r="I267" s="59">
        <f t="shared" si="62"/>
        <v>2853758</v>
      </c>
      <c r="J267" s="14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6626666.25</v>
      </c>
      <c r="C269" s="59">
        <v>8760298.3300000001</v>
      </c>
      <c r="D269" s="59">
        <v>0</v>
      </c>
      <c r="E269" s="59">
        <v>0</v>
      </c>
      <c r="F269" s="59">
        <v>0</v>
      </c>
      <c r="G269" s="59">
        <f t="shared" ref="G269:H274" si="63">B269+E269</f>
        <v>6626666.25</v>
      </c>
      <c r="H269" s="59">
        <f t="shared" si="63"/>
        <v>8760298.3300000001</v>
      </c>
      <c r="I269" s="59">
        <f t="shared" ref="I269:I274" si="64">SUM(G269:H269)</f>
        <v>15386964.58</v>
      </c>
      <c r="J269" s="131" t="s">
        <v>564</v>
      </c>
    </row>
    <row r="270" spans="1:10" x14ac:dyDescent="0.25">
      <c r="A270" s="116" t="s">
        <v>270</v>
      </c>
      <c r="B270" s="59">
        <v>-5685573.7400000002</v>
      </c>
      <c r="C270" s="59">
        <v>-17179156.899999999</v>
      </c>
      <c r="D270" s="59">
        <v>0</v>
      </c>
      <c r="E270" s="59">
        <v>0</v>
      </c>
      <c r="F270" s="59">
        <v>0</v>
      </c>
      <c r="G270" s="59">
        <f t="shared" si="63"/>
        <v>-5685573.7400000002</v>
      </c>
      <c r="H270" s="59">
        <f t="shared" si="63"/>
        <v>-17179156.899999999</v>
      </c>
      <c r="I270" s="59">
        <f t="shared" si="64"/>
        <v>-22864730.640000001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3"/>
        <v>-52382.83</v>
      </c>
      <c r="H271" s="59">
        <f t="shared" si="63"/>
        <v>0</v>
      </c>
      <c r="I271" s="59">
        <f t="shared" si="64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3"/>
        <v>472.58</v>
      </c>
      <c r="H272" s="59">
        <f t="shared" si="63"/>
        <v>159015.07999999999</v>
      </c>
      <c r="I272" s="59">
        <f t="shared" si="64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3"/>
        <v>0</v>
      </c>
      <c r="H273" s="59">
        <f t="shared" si="63"/>
        <v>0</v>
      </c>
      <c r="I273" s="59">
        <f t="shared" si="64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3"/>
        <v>0</v>
      </c>
      <c r="H274" s="128">
        <f t="shared" si="63"/>
        <v>0</v>
      </c>
      <c r="I274" s="128">
        <f t="shared" si="64"/>
        <v>0</v>
      </c>
      <c r="J274" s="113"/>
    </row>
    <row r="275" spans="1:10" x14ac:dyDescent="0.25">
      <c r="A275" s="116" t="s">
        <v>275</v>
      </c>
      <c r="B275" s="59">
        <f t="shared" ref="B275:I275" si="65">SUM(B269:B274)</f>
        <v>889182.25999999978</v>
      </c>
      <c r="C275" s="59">
        <f t="shared" si="65"/>
        <v>-8259843.4899999984</v>
      </c>
      <c r="D275" s="59">
        <f t="shared" si="65"/>
        <v>0</v>
      </c>
      <c r="E275" s="59">
        <f t="shared" si="65"/>
        <v>0</v>
      </c>
      <c r="F275" s="59">
        <f t="shared" si="65"/>
        <v>0</v>
      </c>
      <c r="G275" s="59">
        <f t="shared" si="65"/>
        <v>889182.25999999978</v>
      </c>
      <c r="H275" s="59">
        <f t="shared" si="65"/>
        <v>-8259843.4899999984</v>
      </c>
      <c r="I275" s="59">
        <f t="shared" si="65"/>
        <v>-7370661.2300000004</v>
      </c>
      <c r="J275" s="147" t="s">
        <v>563</v>
      </c>
    </row>
    <row r="276" spans="1:10" ht="15.75" thickBot="1" x14ac:dyDescent="0.3">
      <c r="A276" s="116" t="s">
        <v>276</v>
      </c>
      <c r="B276" s="155">
        <f t="shared" ref="B276:I276" si="66">B259+B264+B267+B275</f>
        <v>39098917.93</v>
      </c>
      <c r="C276" s="155">
        <f t="shared" si="66"/>
        <v>6802036.2800000012</v>
      </c>
      <c r="D276" s="155">
        <f t="shared" si="66"/>
        <v>8796506.6099999994</v>
      </c>
      <c r="E276" s="155">
        <f t="shared" si="66"/>
        <v>5767869.3900000006</v>
      </c>
      <c r="F276" s="155">
        <f t="shared" si="66"/>
        <v>3028637.2199999997</v>
      </c>
      <c r="G276" s="155">
        <f t="shared" si="66"/>
        <v>44866787.32</v>
      </c>
      <c r="H276" s="155">
        <f t="shared" si="66"/>
        <v>9830673.5</v>
      </c>
      <c r="I276" s="155">
        <f t="shared" si="66"/>
        <v>54697460.819999993</v>
      </c>
      <c r="J276" s="147" t="s">
        <v>554</v>
      </c>
    </row>
    <row r="277" spans="1:10" ht="15.75" thickTop="1" x14ac:dyDescent="0.25">
      <c r="A277" s="116" t="s">
        <v>277</v>
      </c>
      <c r="B277" s="156"/>
      <c r="C277" s="156"/>
      <c r="D277" s="156"/>
      <c r="E277" s="156"/>
      <c r="F277" s="156"/>
      <c r="G277" s="156"/>
      <c r="H277" s="156"/>
      <c r="I277" s="156"/>
      <c r="J277" s="113"/>
    </row>
    <row r="278" spans="1:10" x14ac:dyDescent="0.25">
      <c r="A278" s="58" t="s">
        <v>669</v>
      </c>
      <c r="B278" s="144"/>
      <c r="C278" s="144"/>
      <c r="D278" s="144"/>
      <c r="E278" s="144"/>
      <c r="F278" s="144"/>
      <c r="G278" s="144"/>
      <c r="H278" s="144"/>
      <c r="I278" s="144"/>
      <c r="J278" s="113"/>
    </row>
    <row r="279" spans="1:10" x14ac:dyDescent="0.25">
      <c r="A279" s="116" t="s">
        <v>670</v>
      </c>
      <c r="B279" s="128">
        <v>20564118.039999999</v>
      </c>
      <c r="C279" s="128">
        <v>4554427.3099999996</v>
      </c>
      <c r="D279" s="128">
        <v>817274.3</v>
      </c>
      <c r="E279" s="128">
        <v>526804.81999999995</v>
      </c>
      <c r="F279" s="128">
        <v>290469.48</v>
      </c>
      <c r="G279" s="128">
        <f>B279+E279</f>
        <v>21090922.859999999</v>
      </c>
      <c r="H279" s="128">
        <f>C279+F279</f>
        <v>4844896.7899999991</v>
      </c>
      <c r="I279" s="128">
        <f>SUM(G279:H279)</f>
        <v>25935819.649999999</v>
      </c>
      <c r="J279" s="146" t="s">
        <v>573</v>
      </c>
    </row>
    <row r="280" spans="1:10" x14ac:dyDescent="0.25">
      <c r="A280" s="116" t="s">
        <v>671</v>
      </c>
      <c r="B280" s="59">
        <f t="shared" ref="B280:I280" si="67">SUM(B279)</f>
        <v>20564118.039999999</v>
      </c>
      <c r="C280" s="59">
        <f t="shared" si="67"/>
        <v>4554427.3099999996</v>
      </c>
      <c r="D280" s="59">
        <f t="shared" si="67"/>
        <v>817274.3</v>
      </c>
      <c r="E280" s="59">
        <f t="shared" si="67"/>
        <v>526804.81999999995</v>
      </c>
      <c r="F280" s="59">
        <f t="shared" si="67"/>
        <v>290469.48</v>
      </c>
      <c r="G280" s="59">
        <f t="shared" si="67"/>
        <v>21090922.859999999</v>
      </c>
      <c r="H280" s="59">
        <f t="shared" si="67"/>
        <v>4844896.7899999991</v>
      </c>
      <c r="I280" s="59">
        <f t="shared" si="67"/>
        <v>25935819.649999999</v>
      </c>
      <c r="J280" s="147" t="s">
        <v>572</v>
      </c>
    </row>
    <row r="281" spans="1:10" x14ac:dyDescent="0.25">
      <c r="A281" s="58" t="s">
        <v>672</v>
      </c>
      <c r="B281" s="144"/>
      <c r="C281" s="144"/>
      <c r="D281" s="144"/>
      <c r="E281" s="144"/>
      <c r="F281" s="144"/>
      <c r="G281" s="144"/>
      <c r="H281" s="144"/>
      <c r="I281" s="144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46"/>
    </row>
    <row r="283" spans="1:10" x14ac:dyDescent="0.25">
      <c r="A283" s="116" t="s">
        <v>673</v>
      </c>
      <c r="B283" s="59">
        <v>-56590.01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-56590.01</v>
      </c>
      <c r="H283" s="59">
        <f>C283+F283</f>
        <v>0</v>
      </c>
      <c r="I283" s="59">
        <f>SUM(G283:H283)</f>
        <v>-56590.01</v>
      </c>
      <c r="J283" s="146" t="s">
        <v>642</v>
      </c>
    </row>
    <row r="284" spans="1:10" x14ac:dyDescent="0.25">
      <c r="A284" s="116" t="s">
        <v>673</v>
      </c>
      <c r="B284" s="59">
        <v>2200695.7599999998</v>
      </c>
      <c r="C284" s="59">
        <v>-534214.84</v>
      </c>
      <c r="D284" s="59">
        <v>0</v>
      </c>
      <c r="E284" s="59">
        <v>0</v>
      </c>
      <c r="F284" s="59">
        <v>0</v>
      </c>
      <c r="G284" s="59">
        <f>B284+E284</f>
        <v>2200695.7599999998</v>
      </c>
      <c r="H284" s="59">
        <f>C284+F284</f>
        <v>-534214.84</v>
      </c>
      <c r="I284" s="59">
        <f>SUM(G284:H284)</f>
        <v>1666480.92</v>
      </c>
      <c r="J284" s="146" t="s">
        <v>575</v>
      </c>
    </row>
    <row r="285" spans="1:10" x14ac:dyDescent="0.25">
      <c r="A285" s="116" t="s">
        <v>278</v>
      </c>
      <c r="B285" s="59">
        <f t="shared" ref="B285:I285" si="68">SUM(B282:B284)</f>
        <v>2144105.75</v>
      </c>
      <c r="C285" s="59">
        <f t="shared" si="68"/>
        <v>-534214.84</v>
      </c>
      <c r="D285" s="59">
        <f t="shared" si="68"/>
        <v>0</v>
      </c>
      <c r="E285" s="59">
        <f t="shared" si="68"/>
        <v>0</v>
      </c>
      <c r="F285" s="59">
        <f t="shared" si="68"/>
        <v>0</v>
      </c>
      <c r="G285" s="59">
        <f t="shared" si="68"/>
        <v>2144105.75</v>
      </c>
      <c r="H285" s="59">
        <f t="shared" si="68"/>
        <v>-534214.84</v>
      </c>
      <c r="I285" s="59">
        <f t="shared" si="68"/>
        <v>1609890.91</v>
      </c>
      <c r="J285" s="147" t="s">
        <v>574</v>
      </c>
    </row>
    <row r="286" spans="1:10" x14ac:dyDescent="0.25">
      <c r="A286" s="58" t="s">
        <v>674</v>
      </c>
      <c r="B286" s="144"/>
      <c r="C286" s="144"/>
      <c r="D286" s="144"/>
      <c r="E286" s="144"/>
      <c r="F286" s="144"/>
      <c r="G286" s="144"/>
      <c r="H286" s="144"/>
      <c r="I286" s="144"/>
      <c r="J286" s="113"/>
    </row>
    <row r="287" spans="1:10" x14ac:dyDescent="0.25">
      <c r="A287" s="116" t="s">
        <v>675</v>
      </c>
      <c r="B287" s="59">
        <v>7770677.3899999997</v>
      </c>
      <c r="C287" s="59">
        <v>5288315.67</v>
      </c>
      <c r="D287" s="59">
        <v>0</v>
      </c>
      <c r="E287" s="59">
        <v>0</v>
      </c>
      <c r="F287" s="59">
        <v>0</v>
      </c>
      <c r="G287" s="59">
        <f t="shared" ref="G287:H289" si="69">B287+E287</f>
        <v>7770677.3899999997</v>
      </c>
      <c r="H287" s="59">
        <f t="shared" si="69"/>
        <v>5288315.67</v>
      </c>
      <c r="I287" s="59">
        <f>SUM(G287:H287)</f>
        <v>13058993.059999999</v>
      </c>
      <c r="J287" s="146" t="s">
        <v>577</v>
      </c>
    </row>
    <row r="288" spans="1:10" x14ac:dyDescent="0.25">
      <c r="A288" s="116" t="s">
        <v>676</v>
      </c>
      <c r="B288" s="59">
        <v>-7243005.9699999997</v>
      </c>
      <c r="C288" s="59">
        <v>-4978978.28</v>
      </c>
      <c r="D288" s="59">
        <v>0</v>
      </c>
      <c r="E288" s="59">
        <v>0</v>
      </c>
      <c r="F288" s="59">
        <v>0</v>
      </c>
      <c r="G288" s="59">
        <f t="shared" si="69"/>
        <v>-7243005.9699999997</v>
      </c>
      <c r="H288" s="59">
        <f t="shared" si="69"/>
        <v>-4978978.28</v>
      </c>
      <c r="I288" s="59">
        <f>SUM(G288:H288)</f>
        <v>-12221984.25</v>
      </c>
      <c r="J288" s="146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9"/>
        <v>0</v>
      </c>
      <c r="H289" s="128">
        <f t="shared" si="69"/>
        <v>0</v>
      </c>
      <c r="I289" s="128">
        <f>SUM(G289:H289)</f>
        <v>0</v>
      </c>
      <c r="J289" s="146" t="s">
        <v>643</v>
      </c>
    </row>
    <row r="290" spans="1:10" x14ac:dyDescent="0.25">
      <c r="A290" s="116" t="s">
        <v>279</v>
      </c>
      <c r="B290" s="59">
        <f t="shared" ref="B290:I290" si="70">SUM(B287:B289)</f>
        <v>527671.41999999993</v>
      </c>
      <c r="C290" s="59">
        <f t="shared" si="70"/>
        <v>309337.38999999966</v>
      </c>
      <c r="D290" s="59">
        <f t="shared" si="70"/>
        <v>0</v>
      </c>
      <c r="E290" s="59">
        <f t="shared" si="70"/>
        <v>0</v>
      </c>
      <c r="F290" s="59">
        <f t="shared" si="70"/>
        <v>0</v>
      </c>
      <c r="G290" s="59">
        <f t="shared" si="70"/>
        <v>527671.41999999993</v>
      </c>
      <c r="H290" s="59">
        <f t="shared" si="70"/>
        <v>309337.38999999966</v>
      </c>
      <c r="I290" s="59">
        <f t="shared" si="70"/>
        <v>837008.80999999866</v>
      </c>
      <c r="J290" s="147" t="s">
        <v>576</v>
      </c>
    </row>
    <row r="291" spans="1:10" x14ac:dyDescent="0.25">
      <c r="A291" s="142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2">
        <f t="shared" ref="B292:I292" si="71">B65-B253-B276-B280-B285-B290</f>
        <v>33482748.060000017</v>
      </c>
      <c r="C292" s="152">
        <f t="shared" si="71"/>
        <v>8209418.7199999997</v>
      </c>
      <c r="D292" s="152">
        <f t="shared" si="71"/>
        <v>-26852030.400000006</v>
      </c>
      <c r="E292" s="152">
        <f t="shared" si="71"/>
        <v>-17285899.5</v>
      </c>
      <c r="F292" s="152">
        <f t="shared" si="71"/>
        <v>-9566130.9000000022</v>
      </c>
      <c r="G292" s="152">
        <f t="shared" si="71"/>
        <v>16196848.560000012</v>
      </c>
      <c r="H292" s="152">
        <f t="shared" si="71"/>
        <v>-1356712.1800000025</v>
      </c>
      <c r="I292" s="152">
        <f t="shared" si="71"/>
        <v>14840136.380000003</v>
      </c>
      <c r="J292" s="147" t="s">
        <v>386</v>
      </c>
    </row>
    <row r="293" spans="1:10" ht="15.75" thickTop="1" x14ac:dyDescent="0.25">
      <c r="A293" s="142"/>
      <c r="B293" s="144"/>
      <c r="C293" s="144"/>
      <c r="D293" s="144"/>
      <c r="E293" s="144"/>
      <c r="F293" s="144"/>
      <c r="G293" s="144"/>
      <c r="H293" s="144"/>
      <c r="I293" s="144"/>
      <c r="J293" s="113"/>
    </row>
    <row r="294" spans="1:10" x14ac:dyDescent="0.25">
      <c r="A294" s="115" t="s">
        <v>5</v>
      </c>
      <c r="B294" s="144"/>
      <c r="C294" s="144"/>
      <c r="D294" s="144"/>
      <c r="E294" s="144"/>
      <c r="F294" s="144"/>
      <c r="G294" s="144"/>
      <c r="H294" s="144"/>
      <c r="I294" s="144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18261499.809999999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18261499.809999999</v>
      </c>
      <c r="H296" s="59">
        <f>C296+F296</f>
        <v>0</v>
      </c>
      <c r="I296" s="59">
        <f>SUM(G296:H296)</f>
        <v>18261499.809999999</v>
      </c>
      <c r="J296" s="131" t="s">
        <v>570</v>
      </c>
    </row>
    <row r="297" spans="1:10" x14ac:dyDescent="0.25">
      <c r="A297" s="116" t="s">
        <v>667</v>
      </c>
      <c r="B297" s="128">
        <v>16909147.859999999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16909147.859999999</v>
      </c>
      <c r="H297" s="128">
        <f>C297+F297</f>
        <v>0</v>
      </c>
      <c r="I297" s="128">
        <f>SUM(G297:H297)</f>
        <v>16909147.859999999</v>
      </c>
      <c r="J297" s="131" t="s">
        <v>571</v>
      </c>
    </row>
    <row r="298" spans="1:10" x14ac:dyDescent="0.25">
      <c r="A298" s="116" t="s">
        <v>668</v>
      </c>
      <c r="B298" s="59">
        <f t="shared" ref="B298:I298" si="72">SUM(B296:B297)</f>
        <v>35170647.670000002</v>
      </c>
      <c r="C298" s="59">
        <f t="shared" si="72"/>
        <v>0</v>
      </c>
      <c r="D298" s="59">
        <f t="shared" si="72"/>
        <v>0</v>
      </c>
      <c r="E298" s="59">
        <f t="shared" si="72"/>
        <v>0</v>
      </c>
      <c r="F298" s="59">
        <f t="shared" si="72"/>
        <v>0</v>
      </c>
      <c r="G298" s="59">
        <f t="shared" si="72"/>
        <v>35170647.670000002</v>
      </c>
      <c r="H298" s="59">
        <f t="shared" si="72"/>
        <v>0</v>
      </c>
      <c r="I298" s="59">
        <f t="shared" si="72"/>
        <v>35170647.670000002</v>
      </c>
      <c r="J298" s="147" t="s">
        <v>569</v>
      </c>
    </row>
    <row r="299" spans="1:10" x14ac:dyDescent="0.25">
      <c r="A299" s="58" t="s">
        <v>280</v>
      </c>
      <c r="B299" s="144"/>
      <c r="C299" s="144"/>
      <c r="D299" s="144"/>
      <c r="E299" s="144"/>
      <c r="F299" s="144"/>
      <c r="G299" s="144"/>
      <c r="H299" s="144"/>
      <c r="I299" s="144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0</v>
      </c>
      <c r="E300" s="59">
        <v>0</v>
      </c>
      <c r="F300" s="59">
        <v>0</v>
      </c>
      <c r="G300" s="59">
        <f t="shared" ref="G300:H323" si="73">B300+E300</f>
        <v>20250</v>
      </c>
      <c r="H300" s="59">
        <f t="shared" si="73"/>
        <v>0</v>
      </c>
      <c r="I300" s="59">
        <f t="shared" ref="I300:I323" si="74">SUM(G300:H300)</f>
        <v>20250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-926191.73</v>
      </c>
      <c r="E301" s="59">
        <v>-607303.92000000004</v>
      </c>
      <c r="F301" s="59">
        <v>-318887.81</v>
      </c>
      <c r="G301" s="59">
        <f t="shared" si="73"/>
        <v>-607303.92000000004</v>
      </c>
      <c r="H301" s="59">
        <f t="shared" si="73"/>
        <v>-318887.81</v>
      </c>
      <c r="I301" s="59">
        <f t="shared" si="74"/>
        <v>-926191.73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-7692183.7699999996</v>
      </c>
      <c r="E302" s="59">
        <v>-5043764.9000000004</v>
      </c>
      <c r="F302" s="59">
        <v>-2648418.87</v>
      </c>
      <c r="G302" s="59">
        <f t="shared" si="73"/>
        <v>-5043764.9000000004</v>
      </c>
      <c r="H302" s="59">
        <f t="shared" si="73"/>
        <v>-2648418.87</v>
      </c>
      <c r="I302" s="59">
        <f t="shared" ref="I302" si="75">SUM(G302:H302)</f>
        <v>-7692183.7700000005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3"/>
        <v>0</v>
      </c>
      <c r="H303" s="59">
        <f t="shared" si="73"/>
        <v>0</v>
      </c>
      <c r="I303" s="59">
        <f t="shared" si="74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-87483.77</v>
      </c>
      <c r="E304" s="59">
        <v>-57363.11</v>
      </c>
      <c r="F304" s="59">
        <v>-30120.66</v>
      </c>
      <c r="G304" s="59">
        <f t="shared" si="73"/>
        <v>-57363.11</v>
      </c>
      <c r="H304" s="59">
        <f t="shared" si="73"/>
        <v>-30120.66</v>
      </c>
      <c r="I304" s="59">
        <f t="shared" si="74"/>
        <v>-87483.77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10275.290000000001</v>
      </c>
      <c r="D305" s="59">
        <v>10865.88</v>
      </c>
      <c r="E305" s="59">
        <v>7124.76</v>
      </c>
      <c r="F305" s="59">
        <v>3741.12</v>
      </c>
      <c r="G305" s="59">
        <f t="shared" si="73"/>
        <v>7124.76</v>
      </c>
      <c r="H305" s="59">
        <f t="shared" si="73"/>
        <v>14016.41</v>
      </c>
      <c r="I305" s="59">
        <f t="shared" si="74"/>
        <v>21141.17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3"/>
        <v>0</v>
      </c>
      <c r="H306" s="59">
        <f t="shared" si="73"/>
        <v>0</v>
      </c>
      <c r="I306" s="59">
        <f t="shared" si="74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3"/>
        <v>0</v>
      </c>
      <c r="H307" s="59">
        <f t="shared" si="73"/>
        <v>0</v>
      </c>
      <c r="I307" s="59">
        <f t="shared" si="74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943825.73</v>
      </c>
      <c r="E308" s="59">
        <v>618866.54</v>
      </c>
      <c r="F308" s="59">
        <v>324959.19</v>
      </c>
      <c r="G308" s="59">
        <f t="shared" si="73"/>
        <v>618866.54</v>
      </c>
      <c r="H308" s="59">
        <f t="shared" si="73"/>
        <v>324959.19</v>
      </c>
      <c r="I308" s="59">
        <f t="shared" si="74"/>
        <v>943825.73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3"/>
        <v>0</v>
      </c>
      <c r="H309" s="59">
        <f t="shared" si="73"/>
        <v>0</v>
      </c>
      <c r="I309" s="59">
        <f t="shared" si="74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73"/>
        <v>0</v>
      </c>
      <c r="H310" s="59">
        <f t="shared" si="73"/>
        <v>0</v>
      </c>
      <c r="I310" s="59">
        <f t="shared" si="74"/>
        <v>0</v>
      </c>
      <c r="J310" s="118" t="s">
        <v>588</v>
      </c>
    </row>
    <row r="311" spans="1:10" x14ac:dyDescent="0.25">
      <c r="A311" s="116" t="s">
        <v>292</v>
      </c>
      <c r="B311" s="59">
        <v>556327.21</v>
      </c>
      <c r="C311" s="59">
        <v>979997.18</v>
      </c>
      <c r="D311" s="59">
        <v>-3892025.64</v>
      </c>
      <c r="E311" s="59">
        <v>-2552001.21</v>
      </c>
      <c r="F311" s="59">
        <v>-1340024.43</v>
      </c>
      <c r="G311" s="59">
        <f t="shared" si="73"/>
        <v>-1995674</v>
      </c>
      <c r="H311" s="59">
        <f t="shared" si="73"/>
        <v>-360027.24999999988</v>
      </c>
      <c r="I311" s="59">
        <f t="shared" si="74"/>
        <v>-2355701.25</v>
      </c>
      <c r="J311" s="118" t="s">
        <v>589</v>
      </c>
    </row>
    <row r="312" spans="1:10" x14ac:dyDescent="0.25">
      <c r="A312" s="116" t="s">
        <v>293</v>
      </c>
      <c r="B312" s="59">
        <v>-4938914.09</v>
      </c>
      <c r="C312" s="59">
        <v>-278698.84000000003</v>
      </c>
      <c r="D312" s="59">
        <v>-177782.75</v>
      </c>
      <c r="E312" s="59">
        <v>-116572.15</v>
      </c>
      <c r="F312" s="59">
        <v>-61210.6</v>
      </c>
      <c r="G312" s="59">
        <f t="shared" si="73"/>
        <v>-5055486.24</v>
      </c>
      <c r="H312" s="59">
        <f t="shared" si="73"/>
        <v>-339909.44</v>
      </c>
      <c r="I312" s="59">
        <f t="shared" si="74"/>
        <v>-5395395.6800000006</v>
      </c>
      <c r="J312" s="118" t="s">
        <v>590</v>
      </c>
    </row>
    <row r="313" spans="1:10" x14ac:dyDescent="0.25">
      <c r="A313" s="116" t="s">
        <v>294</v>
      </c>
      <c r="B313" s="59">
        <v>-7768.93</v>
      </c>
      <c r="C313" s="59">
        <v>-150</v>
      </c>
      <c r="D313" s="59">
        <v>-4391.91</v>
      </c>
      <c r="E313" s="59">
        <v>-2879.78</v>
      </c>
      <c r="F313" s="59">
        <v>-1512.13</v>
      </c>
      <c r="G313" s="59">
        <f t="shared" si="73"/>
        <v>-10648.710000000001</v>
      </c>
      <c r="H313" s="59">
        <f t="shared" si="73"/>
        <v>-1662.13</v>
      </c>
      <c r="I313" s="59">
        <f t="shared" si="74"/>
        <v>-12310.84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3"/>
        <v>0</v>
      </c>
      <c r="H314" s="59">
        <f t="shared" si="73"/>
        <v>0</v>
      </c>
      <c r="I314" s="59">
        <f t="shared" si="74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3"/>
        <v>0</v>
      </c>
      <c r="H315" s="59">
        <f t="shared" si="73"/>
        <v>0</v>
      </c>
      <c r="I315" s="59">
        <f t="shared" si="74"/>
        <v>0</v>
      </c>
      <c r="J315" s="118" t="s">
        <v>646</v>
      </c>
    </row>
    <row r="316" spans="1:10" x14ac:dyDescent="0.25">
      <c r="A316" s="116" t="s">
        <v>297</v>
      </c>
      <c r="B316" s="59">
        <v>71033.820000000007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3"/>
        <v>71033.820000000007</v>
      </c>
      <c r="H316" s="59">
        <f t="shared" si="73"/>
        <v>0</v>
      </c>
      <c r="I316" s="59">
        <f t="shared" si="74"/>
        <v>71033.820000000007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3"/>
        <v>0</v>
      </c>
      <c r="H317" s="59">
        <f t="shared" si="73"/>
        <v>0</v>
      </c>
      <c r="I317" s="59">
        <f t="shared" si="74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3"/>
        <v>0</v>
      </c>
      <c r="H318" s="59">
        <f t="shared" si="73"/>
        <v>0</v>
      </c>
      <c r="I318" s="59">
        <f t="shared" si="74"/>
        <v>0</v>
      </c>
      <c r="J318" s="118" t="s">
        <v>647</v>
      </c>
    </row>
    <row r="319" spans="1:10" x14ac:dyDescent="0.25">
      <c r="A319" s="116" t="s">
        <v>300</v>
      </c>
      <c r="B319" s="59">
        <v>1500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3"/>
        <v>3139.25</v>
      </c>
      <c r="H319" s="59">
        <f t="shared" si="73"/>
        <v>860.75</v>
      </c>
      <c r="I319" s="59">
        <f t="shared" si="74"/>
        <v>4000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-12421.26</v>
      </c>
      <c r="E320" s="59">
        <v>-8144.62</v>
      </c>
      <c r="F320" s="59">
        <v>-4276.6400000000003</v>
      </c>
      <c r="G320" s="59">
        <f t="shared" si="73"/>
        <v>-8144.62</v>
      </c>
      <c r="H320" s="59">
        <f t="shared" si="73"/>
        <v>-4276.6400000000003</v>
      </c>
      <c r="I320" s="59">
        <f t="shared" si="74"/>
        <v>-12421.26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</v>
      </c>
      <c r="E321" s="59">
        <v>98.36</v>
      </c>
      <c r="F321" s="59">
        <v>51.64</v>
      </c>
      <c r="G321" s="59">
        <f t="shared" si="73"/>
        <v>98.36</v>
      </c>
      <c r="H321" s="59">
        <f t="shared" si="73"/>
        <v>51.64</v>
      </c>
      <c r="I321" s="59">
        <f t="shared" si="74"/>
        <v>150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1037634.21</v>
      </c>
      <c r="E322" s="59">
        <v>680376.75</v>
      </c>
      <c r="F322" s="59">
        <v>357257.46</v>
      </c>
      <c r="G322" s="59">
        <f t="shared" si="73"/>
        <v>680376.75</v>
      </c>
      <c r="H322" s="59">
        <f t="shared" si="73"/>
        <v>357257.46</v>
      </c>
      <c r="I322" s="59">
        <f t="shared" si="74"/>
        <v>1037634.21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-2590909.12</v>
      </c>
      <c r="D323" s="128">
        <v>3347742.25</v>
      </c>
      <c r="E323" s="128">
        <v>2195114.59</v>
      </c>
      <c r="F323" s="128">
        <v>1152627.6599999999</v>
      </c>
      <c r="G323" s="128">
        <f t="shared" si="73"/>
        <v>2195114.59</v>
      </c>
      <c r="H323" s="128">
        <f t="shared" si="73"/>
        <v>-1438281.4600000002</v>
      </c>
      <c r="I323" s="128">
        <f t="shared" si="74"/>
        <v>756833.12999999966</v>
      </c>
      <c r="J323" s="118" t="s">
        <v>597</v>
      </c>
    </row>
    <row r="324" spans="1:10" x14ac:dyDescent="0.25">
      <c r="A324" s="116" t="s">
        <v>305</v>
      </c>
      <c r="B324" s="59">
        <f t="shared" ref="B324:I324" si="76">SUM(B300:B323)</f>
        <v>-4297571.9899999993</v>
      </c>
      <c r="C324" s="59">
        <f t="shared" si="76"/>
        <v>-1879485.49</v>
      </c>
      <c r="D324" s="59">
        <f t="shared" si="76"/>
        <v>-7449762.7599999979</v>
      </c>
      <c r="E324" s="59">
        <f t="shared" si="76"/>
        <v>-4884809.4400000013</v>
      </c>
      <c r="F324" s="59">
        <f t="shared" si="76"/>
        <v>-2564953.3200000003</v>
      </c>
      <c r="G324" s="59">
        <f t="shared" si="76"/>
        <v>-9182381.4300000016</v>
      </c>
      <c r="H324" s="59">
        <f t="shared" si="76"/>
        <v>-4444438.8100000005</v>
      </c>
      <c r="I324" s="59">
        <f t="shared" si="76"/>
        <v>-13626820.240000002</v>
      </c>
      <c r="J324" s="14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25504611.170000002</v>
      </c>
      <c r="E326" s="59">
        <v>16723373.550000001</v>
      </c>
      <c r="F326" s="59">
        <v>8781237.6199999992</v>
      </c>
      <c r="G326" s="59">
        <f t="shared" ref="G326:H334" si="77">B326+E326</f>
        <v>16723373.550000001</v>
      </c>
      <c r="H326" s="59">
        <f t="shared" si="77"/>
        <v>8781237.6199999992</v>
      </c>
      <c r="I326" s="59">
        <f t="shared" ref="I326:I334" si="78">SUM(G326:H326)</f>
        <v>25504611.170000002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7"/>
        <v>0</v>
      </c>
      <c r="H327" s="59">
        <f t="shared" si="77"/>
        <v>0</v>
      </c>
      <c r="I327" s="59">
        <f t="shared" si="78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271578.01</v>
      </c>
      <c r="E328" s="59">
        <v>178073.71</v>
      </c>
      <c r="F328" s="59">
        <v>93504.3</v>
      </c>
      <c r="G328" s="59">
        <f t="shared" si="77"/>
        <v>178073.71</v>
      </c>
      <c r="H328" s="59">
        <f t="shared" si="77"/>
        <v>93504.3</v>
      </c>
      <c r="I328" s="59">
        <f t="shared" si="78"/>
        <v>271578.01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7"/>
        <v>105515.65</v>
      </c>
      <c r="H329" s="59">
        <f t="shared" si="77"/>
        <v>55404.99</v>
      </c>
      <c r="I329" s="59">
        <f t="shared" si="78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7"/>
        <v>0</v>
      </c>
      <c r="H330" s="59">
        <f t="shared" si="77"/>
        <v>0</v>
      </c>
      <c r="I330" s="59">
        <f t="shared" si="78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7"/>
        <v>0</v>
      </c>
      <c r="H331" s="59">
        <f t="shared" si="77"/>
        <v>0</v>
      </c>
      <c r="I331" s="59">
        <f t="shared" si="78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7"/>
        <v>0</v>
      </c>
      <c r="H332" s="59">
        <f t="shared" si="77"/>
        <v>0</v>
      </c>
      <c r="I332" s="59">
        <f t="shared" si="78"/>
        <v>0</v>
      </c>
      <c r="J332" s="118" t="s">
        <v>650</v>
      </c>
    </row>
    <row r="333" spans="1:10" x14ac:dyDescent="0.25">
      <c r="A333" s="116" t="s">
        <v>314</v>
      </c>
      <c r="B333" s="59">
        <v>390507.22</v>
      </c>
      <c r="C333" s="59">
        <v>1173983.28</v>
      </c>
      <c r="D333" s="59">
        <v>270806.21999999997</v>
      </c>
      <c r="E333" s="59">
        <v>177567.64</v>
      </c>
      <c r="F333" s="59">
        <v>93238.58</v>
      </c>
      <c r="G333" s="59">
        <f t="shared" si="77"/>
        <v>568074.86</v>
      </c>
      <c r="H333" s="59">
        <f t="shared" si="77"/>
        <v>1267221.8600000001</v>
      </c>
      <c r="I333" s="59">
        <f t="shared" si="78"/>
        <v>1835296.7200000002</v>
      </c>
      <c r="J333" s="118" t="s">
        <v>602</v>
      </c>
    </row>
    <row r="334" spans="1:10" x14ac:dyDescent="0.25">
      <c r="A334" s="116" t="s">
        <v>315</v>
      </c>
      <c r="B334" s="128">
        <v>-2718220.87</v>
      </c>
      <c r="C334" s="128">
        <v>-154003.34</v>
      </c>
      <c r="D334" s="128">
        <v>-98033.26</v>
      </c>
      <c r="E334" s="128">
        <v>-64280.41</v>
      </c>
      <c r="F334" s="128">
        <v>-33752.85</v>
      </c>
      <c r="G334" s="128">
        <f t="shared" si="77"/>
        <v>-2782501.2800000003</v>
      </c>
      <c r="H334" s="128">
        <f t="shared" si="77"/>
        <v>-187756.19</v>
      </c>
      <c r="I334" s="128">
        <f t="shared" si="78"/>
        <v>-2970257.47</v>
      </c>
      <c r="J334" s="118" t="s">
        <v>603</v>
      </c>
    </row>
    <row r="335" spans="1:10" x14ac:dyDescent="0.25">
      <c r="A335" s="116" t="s">
        <v>316</v>
      </c>
      <c r="B335" s="59">
        <f t="shared" ref="B335:I335" si="79">SUM(B326:B334)</f>
        <v>-2327713.6500000004</v>
      </c>
      <c r="C335" s="59">
        <f t="shared" si="79"/>
        <v>1019979.9400000001</v>
      </c>
      <c r="D335" s="59">
        <f t="shared" si="79"/>
        <v>26109882.780000001</v>
      </c>
      <c r="E335" s="59">
        <f t="shared" si="79"/>
        <v>17120250.140000001</v>
      </c>
      <c r="F335" s="59">
        <f t="shared" si="79"/>
        <v>8989632.6400000006</v>
      </c>
      <c r="G335" s="59">
        <f t="shared" si="79"/>
        <v>14792536.489999998</v>
      </c>
      <c r="H335" s="59">
        <f t="shared" si="79"/>
        <v>10009612.58</v>
      </c>
      <c r="I335" s="59">
        <f t="shared" si="79"/>
        <v>24802149.070000004</v>
      </c>
      <c r="J335" s="157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80">SUM(B337:B338)</f>
        <v>0</v>
      </c>
      <c r="C339" s="59">
        <f t="shared" si="80"/>
        <v>0</v>
      </c>
      <c r="D339" s="59">
        <f t="shared" si="80"/>
        <v>0</v>
      </c>
      <c r="E339" s="59">
        <f t="shared" si="80"/>
        <v>0</v>
      </c>
      <c r="F339" s="59">
        <f t="shared" si="80"/>
        <v>0</v>
      </c>
      <c r="G339" s="59">
        <f t="shared" si="80"/>
        <v>0</v>
      </c>
      <c r="H339" s="59">
        <f t="shared" si="80"/>
        <v>0</v>
      </c>
      <c r="I339" s="59">
        <f t="shared" si="80"/>
        <v>0</v>
      </c>
      <c r="J339" s="119"/>
    </row>
    <row r="340" spans="1:10" x14ac:dyDescent="0.25">
      <c r="A340" s="142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81">B298+B324+B335+B339</f>
        <v>28545362.030000001</v>
      </c>
      <c r="C341" s="59">
        <f t="shared" si="81"/>
        <v>-859505.54999999993</v>
      </c>
      <c r="D341" s="59">
        <f t="shared" si="81"/>
        <v>18660120.020000003</v>
      </c>
      <c r="E341" s="59">
        <f t="shared" si="81"/>
        <v>12235440.699999999</v>
      </c>
      <c r="F341" s="59">
        <f t="shared" si="81"/>
        <v>6424679.3200000003</v>
      </c>
      <c r="G341" s="59">
        <f t="shared" si="81"/>
        <v>40780802.730000004</v>
      </c>
      <c r="H341" s="59">
        <f t="shared" si="81"/>
        <v>5565173.7699999996</v>
      </c>
      <c r="I341" s="59">
        <f t="shared" si="81"/>
        <v>46345976.5</v>
      </c>
      <c r="J341" s="158" t="s">
        <v>579</v>
      </c>
    </row>
    <row r="342" spans="1:10" x14ac:dyDescent="0.25">
      <c r="A342" s="142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59">
        <f t="shared" ref="B343:I343" si="82">B292-B341</f>
        <v>4937386.0300000161</v>
      </c>
      <c r="C343" s="159">
        <f t="shared" si="82"/>
        <v>9068924.2699999996</v>
      </c>
      <c r="D343" s="159">
        <f t="shared" si="82"/>
        <v>-45512150.420000009</v>
      </c>
      <c r="E343" s="159">
        <f t="shared" si="82"/>
        <v>-29521340.199999999</v>
      </c>
      <c r="F343" s="159">
        <f t="shared" si="82"/>
        <v>-15990810.220000003</v>
      </c>
      <c r="G343" s="159">
        <f t="shared" si="82"/>
        <v>-24583954.169999994</v>
      </c>
      <c r="H343" s="159">
        <f t="shared" si="82"/>
        <v>-6921885.950000002</v>
      </c>
      <c r="I343" s="159">
        <f t="shared" si="82"/>
        <v>-31505840.119999997</v>
      </c>
      <c r="J343" s="160" t="s">
        <v>385</v>
      </c>
    </row>
    <row r="344" spans="1:10" ht="15.75" thickTop="1" x14ac:dyDescent="0.25">
      <c r="I344" s="161">
        <f>'Unallocated Summary'!F48-I343</f>
        <v>-6.7055225372314453E-8</v>
      </c>
      <c r="J344" s="116"/>
    </row>
    <row r="345" spans="1:10" x14ac:dyDescent="0.25">
      <c r="A345" s="148">
        <v>0</v>
      </c>
      <c r="B345" s="148">
        <v>0</v>
      </c>
      <c r="C345" s="148">
        <v>0</v>
      </c>
      <c r="D345" s="148">
        <v>0</v>
      </c>
      <c r="E345" s="148">
        <v>0</v>
      </c>
      <c r="F345" s="148">
        <v>0</v>
      </c>
      <c r="G345" s="148">
        <v>0</v>
      </c>
      <c r="H345" s="148">
        <v>0</v>
      </c>
      <c r="I345" s="148"/>
      <c r="J345" s="116"/>
    </row>
    <row r="346" spans="1:10" x14ac:dyDescent="0.25">
      <c r="B346" s="148"/>
      <c r="C346" s="148"/>
      <c r="D346" s="148"/>
      <c r="E346" s="148"/>
      <c r="F346" s="148"/>
      <c r="G346" s="148"/>
      <c r="H346" s="148"/>
      <c r="I346" s="148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A0E0DE-B505-4794-B3E6-4061DC17055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EFFA1B9-8458-4B03-A145-6D0FB7BF3865}"/>
</file>

<file path=customXml/itemProps3.xml><?xml version="1.0" encoding="utf-8"?>
<ds:datastoreItem xmlns:ds="http://schemas.openxmlformats.org/officeDocument/2006/customXml" ds:itemID="{3236F069-F1B8-42B8-BD94-F867EA88EF82}"/>
</file>

<file path=customXml/itemProps4.xml><?xml version="1.0" encoding="utf-8"?>
<ds:datastoreItem xmlns:ds="http://schemas.openxmlformats.org/officeDocument/2006/customXml" ds:itemID="{070C3C7D-3F09-4CB8-A5F8-AA3C27689D8C}"/>
</file>

<file path=customXml/itemProps5.xml><?xml version="1.0" encoding="utf-8"?>
<ds:datastoreItem xmlns:ds="http://schemas.openxmlformats.org/officeDocument/2006/customXml" ds:itemID="{DCE78546-D6DF-41D7-9506-164D29282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2024-11-07T00:33:52Z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0x0101006E56B4D1795A2E4DB2F0B01679ED314A00953528A39D10C54CB40DE254444C2DC6</vt:lpwstr>
  </property>
  <property fmtid="{D5CDD505-2E9C-101B-9397-08002B2CF9AE}" pid="5" name="_docset_NoMedatataSyncRequired">
    <vt:lpwstr>False</vt:lpwstr>
  </property>
</Properties>
</file>