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Schedules\Schedule 137 - REC Revenues (2012 and forward)\Jan 2025 rate\"/>
    </mc:Choice>
  </mc:AlternateContent>
  <bookViews>
    <workbookView xWindow="-15" yWindow="45" windowWidth="14520" windowHeight="13545" tabRatio="762"/>
  </bookViews>
  <sheets>
    <sheet name="Revenue Requirement" sheetId="1" r:id="rId1"/>
    <sheet name="Tracking Accounts" sheetId="2" r:id="rId2"/>
    <sheet name="ConvF 22GRC + Filing Fee" sheetId="16" r:id="rId3"/>
  </sheets>
  <externalReferences>
    <externalReference r:id="rId4"/>
    <externalReference r:id="rId5"/>
    <externalReference r:id="rId6"/>
  </externalReferences>
  <definedNames>
    <definedName name="_Testyear">'[1]KJB-6,13 Cmn Adj'!$B$7</definedName>
    <definedName name="CASE_E">'[2]Named Ranges E'!$C$4</definedName>
    <definedName name="Company">'[3]Named Ranges E'!$B$2</definedName>
    <definedName name="FIT">'[3]Named Ranges E'!$B$10</definedName>
    <definedName name="FIT_E">'[2]Named Ranges E'!$C$3</definedName>
    <definedName name="k_FITrate">#REF!</definedName>
    <definedName name="_xlnm.Print_Area" localSheetId="0">'Revenue Requirement'!$A$1:$D$16</definedName>
    <definedName name="RateCase">'[3]Named Ranges E'!$B$7</definedName>
    <definedName name="TestYear">'[3]Named Ranges E'!$B$3</definedName>
    <definedName name="TESTYEAR_E">'[2]Named Ranges E'!$C$5</definedName>
  </definedNames>
  <calcPr calcId="162913"/>
</workbook>
</file>

<file path=xl/calcChain.xml><?xml version="1.0" encoding="utf-8"?>
<calcChain xmlns="http://schemas.openxmlformats.org/spreadsheetml/2006/main">
  <c r="O27" i="2" l="1"/>
  <c r="O28" i="2" s="1"/>
  <c r="O29" i="2" s="1"/>
  <c r="O30" i="2" s="1"/>
  <c r="O31" i="2" s="1"/>
  <c r="O32" i="2" s="1"/>
  <c r="O33" i="2" s="1"/>
  <c r="O34" i="2" s="1"/>
  <c r="O35" i="2" s="1"/>
  <c r="G28" i="2"/>
  <c r="G29" i="2"/>
  <c r="G30" i="2"/>
  <c r="G31" i="2"/>
  <c r="G32" i="2"/>
  <c r="G33" i="2" s="1"/>
  <c r="G34" i="2" s="1"/>
  <c r="G35" i="2" s="1"/>
  <c r="G27" i="2"/>
  <c r="O10" i="2"/>
  <c r="O11" i="2"/>
  <c r="O12" i="2"/>
  <c r="O13" i="2"/>
  <c r="O14" i="2" s="1"/>
  <c r="O15" i="2" s="1"/>
  <c r="O16" i="2" s="1"/>
  <c r="O9" i="2"/>
  <c r="B12" i="1" l="1"/>
  <c r="B11" i="1"/>
  <c r="B9" i="1"/>
  <c r="N17" i="2"/>
  <c r="O17" i="2" s="1"/>
  <c r="B10" i="1" s="1"/>
  <c r="N15" i="2"/>
  <c r="N16" i="2"/>
  <c r="J19" i="16" l="1"/>
  <c r="A12" i="16" l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F12" i="16"/>
  <c r="E13" i="16"/>
  <c r="F13" i="16"/>
  <c r="E14" i="16"/>
  <c r="F14" i="16"/>
  <c r="F15" i="16" s="1"/>
  <c r="F16" i="16" s="1"/>
  <c r="F17" i="16" s="1"/>
  <c r="J14" i="16"/>
  <c r="G14" i="16" s="1"/>
  <c r="C15" i="16"/>
  <c r="J16" i="16"/>
  <c r="J20" i="16" s="1"/>
  <c r="C17" i="16"/>
  <c r="D17" i="16"/>
  <c r="E17" i="16"/>
  <c r="C18" i="16"/>
  <c r="E18" i="16" s="1"/>
  <c r="D18" i="16"/>
  <c r="G19" i="16"/>
  <c r="E22" i="16"/>
  <c r="E24" i="16" s="1"/>
  <c r="E23" i="16"/>
  <c r="C24" i="16"/>
  <c r="C26" i="16"/>
  <c r="D26" i="16"/>
  <c r="E26" i="16"/>
  <c r="C27" i="16"/>
  <c r="D27" i="16"/>
  <c r="E27" i="16"/>
  <c r="C28" i="16"/>
  <c r="E28" i="16"/>
  <c r="C31" i="16"/>
  <c r="E31" i="16"/>
  <c r="E35" i="16" s="1"/>
  <c r="E37" i="16" s="1"/>
  <c r="C32" i="16"/>
  <c r="C36" i="16" s="1"/>
  <c r="E36" i="16" s="1"/>
  <c r="E32" i="16"/>
  <c r="E33" i="16" s="1"/>
  <c r="C35" i="16"/>
  <c r="C37" i="16" s="1"/>
  <c r="D35" i="16"/>
  <c r="D36" i="16"/>
  <c r="A58" i="16"/>
  <c r="A59" i="16"/>
  <c r="A62" i="16" s="1"/>
  <c r="A60" i="16"/>
  <c r="A61" i="16"/>
  <c r="A66" i="16"/>
  <c r="A67" i="16"/>
  <c r="A68" i="16"/>
  <c r="A69" i="16"/>
  <c r="A70" i="16"/>
  <c r="A71" i="16"/>
  <c r="A72" i="16"/>
  <c r="A74" i="16"/>
  <c r="E15" i="16" l="1"/>
  <c r="E19" i="16"/>
  <c r="C19" i="16"/>
  <c r="F18" i="16"/>
  <c r="G18" i="16"/>
  <c r="C33" i="16"/>
  <c r="J18" i="16"/>
  <c r="B14" i="1" s="1"/>
  <c r="F19" i="16" l="1"/>
  <c r="F20" i="16" s="1"/>
  <c r="G20" i="16" l="1"/>
  <c r="A63" i="16" l="1"/>
  <c r="C11" i="1" l="1"/>
  <c r="B13" i="1" l="1"/>
  <c r="C9" i="1"/>
  <c r="C13" i="1" s="1"/>
  <c r="D11" i="1" l="1"/>
  <c r="B15" i="1" l="1"/>
  <c r="B19" i="1" s="1"/>
  <c r="D9" i="1"/>
  <c r="D13" i="1" s="1"/>
</calcChain>
</file>

<file path=xl/sharedStrings.xml><?xml version="1.0" encoding="utf-8"?>
<sst xmlns="http://schemas.openxmlformats.org/spreadsheetml/2006/main" count="134" uniqueCount="66">
  <si>
    <t>Gross up for revenue sensitive items</t>
  </si>
  <si>
    <t>Over / under pass back of proceeds from prior rate period</t>
  </si>
  <si>
    <t>Over / under pass back of interest from prior rate period</t>
  </si>
  <si>
    <t>Description</t>
  </si>
  <si>
    <t>New net proceeds to be passed back</t>
  </si>
  <si>
    <t>Period</t>
  </si>
  <si>
    <t>Debit</t>
  </si>
  <si>
    <t>Credit</t>
  </si>
  <si>
    <t>Balance</t>
  </si>
  <si>
    <t>Cumulative balance</t>
  </si>
  <si>
    <t>Balance Carryforward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</si>
  <si>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</si>
  <si>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</si>
  <si>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</si>
  <si>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</si>
  <si>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</si>
  <si>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</si>
  <si>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</si>
  <si>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</si>
  <si>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</si>
  <si>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</si>
  <si>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CONVERSION FACTOR</t>
  </si>
  <si>
    <t>LINE</t>
  </si>
  <si>
    <t>NO.</t>
  </si>
  <si>
    <t>DESCRIPTION</t>
  </si>
  <si>
    <t>BAD DEBTS</t>
  </si>
  <si>
    <t>ANNUAL FILING FEE</t>
  </si>
  <si>
    <t>SUM OF TAXES OTHER</t>
  </si>
  <si>
    <t>25400291 Proceeds Already Set in Rates - Currently Amortizing</t>
  </si>
  <si>
    <t>25400221 REC Current Proceeds Not in Rates</t>
  </si>
  <si>
    <t>Revenue Requirement for Schedule 137</t>
  </si>
  <si>
    <t>REC</t>
  </si>
  <si>
    <t>Sched 137</t>
  </si>
  <si>
    <t>Allocation b/w</t>
  </si>
  <si>
    <t>Prin and Int</t>
  </si>
  <si>
    <t>25400301 Interest on RECs IN RATES</t>
  </si>
  <si>
    <t>25400311 Interest on RECs NOT In Rates</t>
  </si>
  <si>
    <t>COST</t>
  </si>
  <si>
    <t>CAPITAL</t>
  </si>
  <si>
    <t>EQUITY</t>
  </si>
  <si>
    <t>TOTAL AFTER TAX COST OF CAPITAL</t>
  </si>
  <si>
    <t>ELECTRIC RESULTS OF OPERATIONS</t>
  </si>
  <si>
    <t>WEIGHTED</t>
  </si>
  <si>
    <t>STRUCTURE</t>
  </si>
  <si>
    <t>SHORT AND LONG TERM DEBT</t>
  </si>
  <si>
    <t>TOTAL</t>
  </si>
  <si>
    <t>AFTER TAX SHORT TERM DEBT ( (LINE 1)* 79%)</t>
  </si>
  <si>
    <t>Revenue Requirement (credit depicts credit to customers)</t>
  </si>
  <si>
    <t>Interest not in rates to be passed back through Sept 2022</t>
  </si>
  <si>
    <t>2024 Change</t>
  </si>
  <si>
    <t>% increase</t>
  </si>
  <si>
    <t>`</t>
  </si>
  <si>
    <t>Restating through December 2022</t>
  </si>
  <si>
    <t>REQUESTED COST OF CAPITAL</t>
  </si>
  <si>
    <t>PUGET SOUND ENERGY - ELECTRIC</t>
  </si>
  <si>
    <t>EXH. SEF-3 page 3 of 3</t>
  </si>
  <si>
    <t>EXH. SEF-3 page 2 of 3</t>
  </si>
  <si>
    <t>Decrease to Revenue Requirement Credit (charge)</t>
  </si>
  <si>
    <t>To Be Effective January 1, 2025</t>
  </si>
  <si>
    <t>Revenue Requirement Effective January 1, 2024</t>
  </si>
  <si>
    <t>2022 GENERAL RATE CASE</t>
  </si>
  <si>
    <t>12 MONTHS ENDED JUNE 30, 2021</t>
  </si>
  <si>
    <r>
      <t xml:space="preserve">2022 GENERAL RATE CASE </t>
    </r>
    <r>
      <rPr>
        <b/>
        <sz val="8.5"/>
        <color rgb="FFFF0000"/>
        <rFont val="Times New Roman"/>
        <family val="1"/>
      </rPr>
      <t>PLUS UPDATED FILING FEE</t>
    </r>
  </si>
  <si>
    <t>REC's 2024 Actuals for 2025 rates</t>
  </si>
  <si>
    <t>&lt;= rate set to this in 2023</t>
  </si>
  <si>
    <t>&lt;= receivable at Sept 30, 2024 - SET RATE TO 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</si>
</sst>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.000000_);[Red]\(#,##0.000000\)"/>
    <numFmt numFmtId="165" formatCode="0.000000"/>
    <numFmt numFmtId="166" formatCode="0.0000%"/>
    <numFmt numFmtId="167" formatCode="_(* #,##0_);_(* \(#,##0\);_(* &quot;-&quot;??_);_(@_)"/>
    <numFmt numFmtId="168" formatCode="_(* #,##0.000000_);_(* \(#,##0.000000\);_(* &quot;-&quot;????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i/>
      <sz val="10"/>
      <color rgb="FF0000FF"/>
      <name val="Times New Roman"/>
      <family val="1"/>
    </font>
    <font>
      <b/>
      <sz val="10"/>
      <color rgb="FF0000FF"/>
      <name val="Times New Roman"/>
      <family val="1"/>
    </font>
    <font>
      <b/>
      <sz val="8.5"/>
      <color rgb="FFFF000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1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0" fontId="1" fillId="0" borderId="0"/>
    <xf numFmtId="0" fontId="19" fillId="0" borderId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164" fontId="0" fillId="0" borderId="0" xfId="0" applyNumberFormat="1"/>
    <xf numFmtId="41" fontId="0" fillId="0" borderId="0" xfId="0" applyNumberFormat="1"/>
    <xf numFmtId="42" fontId="0" fillId="0" borderId="0" xfId="0" applyNumberFormat="1"/>
    <xf numFmtId="41" fontId="0" fillId="0" borderId="11" xfId="0" applyNumberFormat="1" applyBorder="1"/>
    <xf numFmtId="0" fontId="18" fillId="33" borderId="13" xfId="44" applyFont="1" applyFill="1" applyBorder="1"/>
    <xf numFmtId="0" fontId="0" fillId="0" borderId="17" xfId="0" applyBorder="1"/>
    <xf numFmtId="4" fontId="18" fillId="0" borderId="0" xfId="43" applyNumberFormat="1" applyFont="1" applyBorder="1" applyAlignment="1">
      <alignment horizontal="right"/>
    </xf>
    <xf numFmtId="0" fontId="0" fillId="0" borderId="16" xfId="0" applyBorder="1"/>
    <xf numFmtId="0" fontId="0" fillId="0" borderId="15" xfId="0" applyBorder="1"/>
    <xf numFmtId="0" fontId="0" fillId="0" borderId="18" xfId="0" applyBorder="1"/>
    <xf numFmtId="0" fontId="0" fillId="0" borderId="14" xfId="0" applyBorder="1"/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8" fillId="0" borderId="0" xfId="44" applyFont="1" applyBorder="1"/>
    <xf numFmtId="4" fontId="18" fillId="0" borderId="0" xfId="44" applyNumberFormat="1" applyFont="1" applyBorder="1" applyAlignment="1">
      <alignment horizontal="right"/>
    </xf>
    <xf numFmtId="10" fontId="0" fillId="0" borderId="0" xfId="1" applyNumberFormat="1" applyFont="1"/>
    <xf numFmtId="0" fontId="20" fillId="0" borderId="0" xfId="0" applyFont="1"/>
    <xf numFmtId="4" fontId="0" fillId="0" borderId="0" xfId="0" applyNumberFormat="1" applyAlignment="1">
      <alignment horizontal="right" vertical="top"/>
    </xf>
    <xf numFmtId="0" fontId="21" fillId="0" borderId="0" xfId="0" applyFont="1" applyFill="1"/>
    <xf numFmtId="0" fontId="22" fillId="0" borderId="23" xfId="0" applyFont="1" applyFill="1" applyBorder="1" applyAlignment="1">
      <alignment horizontal="centerContinuous"/>
    </xf>
    <xf numFmtId="0" fontId="22" fillId="0" borderId="24" xfId="0" applyFont="1" applyFill="1" applyBorder="1" applyAlignment="1">
      <alignment horizontal="centerContinuous"/>
    </xf>
    <xf numFmtId="0" fontId="22" fillId="0" borderId="22" xfId="0" applyFont="1" applyFill="1" applyBorder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Continuous"/>
    </xf>
    <xf numFmtId="0" fontId="23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10" xfId="0" applyNumberFormat="1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21" fillId="0" borderId="10" xfId="0" applyFont="1" applyFill="1" applyBorder="1"/>
    <xf numFmtId="0" fontId="21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/>
    <xf numFmtId="0" fontId="21" fillId="0" borderId="0" xfId="0" applyNumberFormat="1" applyFont="1" applyFill="1" applyAlignment="1">
      <alignment horizontal="left"/>
    </xf>
    <xf numFmtId="165" fontId="21" fillId="0" borderId="0" xfId="0" applyNumberFormat="1" applyFont="1" applyFill="1" applyAlignment="1"/>
    <xf numFmtId="9" fontId="21" fillId="0" borderId="11" xfId="0" applyNumberFormat="1" applyFont="1" applyFill="1" applyBorder="1"/>
    <xf numFmtId="0" fontId="21" fillId="0" borderId="11" xfId="0" applyFont="1" applyFill="1" applyBorder="1"/>
    <xf numFmtId="166" fontId="21" fillId="0" borderId="0" xfId="0" applyNumberFormat="1" applyFont="1" applyFill="1" applyAlignment="1"/>
    <xf numFmtId="165" fontId="21" fillId="0" borderId="10" xfId="0" applyNumberFormat="1" applyFont="1" applyFill="1" applyBorder="1" applyAlignment="1"/>
    <xf numFmtId="165" fontId="21" fillId="0" borderId="0" xfId="0" applyNumberFormat="1" applyFont="1" applyFill="1" applyBorder="1" applyAlignment="1"/>
    <xf numFmtId="9" fontId="21" fillId="0" borderId="0" xfId="0" applyNumberFormat="1" applyFont="1" applyFill="1" applyAlignment="1"/>
    <xf numFmtId="41" fontId="21" fillId="0" borderId="0" xfId="0" applyNumberFormat="1" applyFont="1" applyFill="1"/>
    <xf numFmtId="0" fontId="0" fillId="0" borderId="0" xfId="0" applyFont="1" applyFill="1"/>
    <xf numFmtId="0" fontId="0" fillId="0" borderId="0" xfId="0" applyFill="1"/>
    <xf numFmtId="167" fontId="0" fillId="0" borderId="11" xfId="0" applyNumberFormat="1" applyBorder="1"/>
    <xf numFmtId="9" fontId="0" fillId="0" borderId="11" xfId="0" applyNumberFormat="1" applyBorder="1"/>
    <xf numFmtId="42" fontId="0" fillId="0" borderId="12" xfId="0" applyNumberFormat="1" applyFill="1" applyBorder="1"/>
    <xf numFmtId="0" fontId="18" fillId="34" borderId="0" xfId="44" applyFont="1" applyFill="1" applyBorder="1"/>
    <xf numFmtId="4" fontId="18" fillId="34" borderId="0" xfId="44" applyNumberFormat="1" applyFont="1" applyFill="1" applyBorder="1" applyAlignment="1">
      <alignment horizontal="right"/>
    </xf>
    <xf numFmtId="4" fontId="18" fillId="34" borderId="0" xfId="43" applyNumberFormat="1" applyFont="1" applyFill="1" applyBorder="1" applyAlignment="1">
      <alignment horizontal="right"/>
    </xf>
    <xf numFmtId="4" fontId="0" fillId="34" borderId="0" xfId="0" applyNumberFormat="1" applyFill="1" applyAlignment="1">
      <alignment horizontal="right" vertical="top"/>
    </xf>
    <xf numFmtId="42" fontId="0" fillId="34" borderId="12" xfId="0" applyNumberFormat="1" applyFill="1" applyBorder="1"/>
    <xf numFmtId="42" fontId="21" fillId="0" borderId="0" xfId="0" applyNumberFormat="1" applyFont="1" applyFill="1"/>
    <xf numFmtId="42" fontId="21" fillId="0" borderId="11" xfId="0" applyNumberFormat="1" applyFont="1" applyFill="1" applyBorder="1"/>
    <xf numFmtId="0" fontId="0" fillId="0" borderId="0" xfId="0" applyFont="1" applyFill="1" applyAlignment="1">
      <alignment horizontal="center"/>
    </xf>
    <xf numFmtId="10" fontId="25" fillId="0" borderId="25" xfId="1" applyNumberFormat="1" applyFont="1" applyFill="1" applyBorder="1" applyAlignment="1">
      <alignment horizontal="center"/>
    </xf>
    <xf numFmtId="10" fontId="21" fillId="0" borderId="27" xfId="1" applyNumberFormat="1" applyFont="1" applyFill="1" applyBorder="1"/>
    <xf numFmtId="10" fontId="21" fillId="0" borderId="28" xfId="1" applyNumberFormat="1" applyFont="1" applyFill="1" applyBorder="1"/>
    <xf numFmtId="0" fontId="0" fillId="0" borderId="30" xfId="0" applyBorder="1" applyAlignment="1">
      <alignment horizontal="centerContinuous"/>
    </xf>
    <xf numFmtId="0" fontId="0" fillId="0" borderId="31" xfId="0" applyBorder="1" applyAlignment="1">
      <alignment horizontal="centerContinuous"/>
    </xf>
    <xf numFmtId="0" fontId="0" fillId="0" borderId="0" xfId="0" applyFont="1" applyFill="1" applyBorder="1"/>
    <xf numFmtId="0" fontId="26" fillId="0" borderId="0" xfId="0" applyFont="1" applyFill="1"/>
    <xf numFmtId="0" fontId="21" fillId="0" borderId="0" xfId="0" applyNumberFormat="1" applyFont="1" applyFill="1" applyBorder="1" applyAlignment="1">
      <alignment horizontal="center"/>
    </xf>
    <xf numFmtId="42" fontId="21" fillId="0" borderId="0" xfId="0" applyNumberFormat="1" applyFont="1" applyFill="1" applyBorder="1"/>
    <xf numFmtId="10" fontId="21" fillId="0" borderId="24" xfId="0" applyNumberFormat="1" applyFont="1" applyFill="1" applyBorder="1"/>
    <xf numFmtId="0" fontId="21" fillId="0" borderId="22" xfId="0" applyFont="1" applyFill="1" applyBorder="1"/>
    <xf numFmtId="9" fontId="21" fillId="0" borderId="22" xfId="0" applyNumberFormat="1" applyFont="1" applyFill="1" applyBorder="1"/>
    <xf numFmtId="0" fontId="21" fillId="0" borderId="26" xfId="0" applyNumberFormat="1" applyFont="1" applyFill="1" applyBorder="1" applyAlignment="1"/>
    <xf numFmtId="41" fontId="21" fillId="0" borderId="0" xfId="0" applyNumberFormat="1" applyFont="1" applyFill="1" applyBorder="1"/>
    <xf numFmtId="10" fontId="21" fillId="0" borderId="28" xfId="0" applyNumberFormat="1" applyFont="1" applyFill="1" applyBorder="1"/>
    <xf numFmtId="10" fontId="21" fillId="0" borderId="0" xfId="0" applyNumberFormat="1" applyFont="1" applyFill="1" applyBorder="1"/>
    <xf numFmtId="0" fontId="21" fillId="0" borderId="29" xfId="0" applyNumberFormat="1" applyFont="1" applyFill="1" applyBorder="1" applyAlignment="1"/>
    <xf numFmtId="167" fontId="21" fillId="0" borderId="0" xfId="0" applyNumberFormat="1" applyFont="1" applyFill="1"/>
    <xf numFmtId="0" fontId="21" fillId="0" borderId="28" xfId="0" applyFont="1" applyFill="1" applyBorder="1"/>
    <xf numFmtId="0" fontId="21" fillId="0" borderId="0" xfId="0" applyFont="1" applyFill="1" applyBorder="1"/>
    <xf numFmtId="43" fontId="21" fillId="0" borderId="0" xfId="0" applyNumberFormat="1" applyFont="1" applyFill="1"/>
    <xf numFmtId="166" fontId="23" fillId="0" borderId="31" xfId="0" applyNumberFormat="1" applyFont="1" applyFill="1" applyBorder="1"/>
    <xf numFmtId="167" fontId="21" fillId="0" borderId="0" xfId="0" applyNumberFormat="1" applyFont="1" applyFill="1" applyBorder="1"/>
    <xf numFmtId="0" fontId="21" fillId="0" borderId="31" xfId="0" applyFont="1" applyFill="1" applyBorder="1"/>
    <xf numFmtId="0" fontId="23" fillId="0" borderId="32" xfId="0" applyFont="1" applyFill="1" applyBorder="1" applyAlignment="1">
      <alignment horizontal="left"/>
    </xf>
    <xf numFmtId="41" fontId="21" fillId="0" borderId="0" xfId="0" applyNumberFormat="1" applyFont="1" applyFill="1" applyBorder="1" applyAlignment="1"/>
    <xf numFmtId="168" fontId="21" fillId="0" borderId="0" xfId="0" applyNumberFormat="1" applyFont="1" applyFill="1" applyBorder="1"/>
    <xf numFmtId="165" fontId="21" fillId="0" borderId="12" xfId="0" applyNumberFormat="1" applyFont="1" applyFill="1" applyBorder="1" applyAlignment="1" applyProtection="1">
      <protection locked="0"/>
    </xf>
    <xf numFmtId="10" fontId="23" fillId="0" borderId="31" xfId="0" applyNumberFormat="1" applyFont="1" applyFill="1" applyBorder="1"/>
    <xf numFmtId="0" fontId="27" fillId="0" borderId="0" xfId="0" applyFont="1" applyFill="1"/>
    <xf numFmtId="0" fontId="27" fillId="0" borderId="0" xfId="0" applyFont="1" applyFill="1" applyAlignment="1">
      <alignment horizontal="centerContinuous"/>
    </xf>
    <xf numFmtId="165" fontId="21" fillId="35" borderId="0" xfId="0" applyNumberFormat="1" applyFont="1" applyFill="1" applyAlignment="1"/>
    <xf numFmtId="165" fontId="21" fillId="0" borderId="0" xfId="0" applyNumberFormat="1" applyFont="1" applyFill="1"/>
    <xf numFmtId="165" fontId="24" fillId="0" borderId="28" xfId="50" applyNumberFormat="1" applyFont="1" applyFill="1" applyBorder="1" applyAlignment="1"/>
    <xf numFmtId="165" fontId="21" fillId="0" borderId="28" xfId="50" applyNumberFormat="1" applyFont="1" applyFill="1" applyBorder="1" applyAlignment="1"/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10" xfId="48"/>
    <cellStyle name="Comma 10 2" xfId="49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15 2" xfId="46"/>
    <cellStyle name="Normal 125" xfId="45"/>
    <cellStyle name="Normal 126" xfId="47"/>
    <cellStyle name="Normal 129" xfId="44"/>
    <cellStyle name="Normal 2" xfId="43"/>
    <cellStyle name="Normal 4" xfId="5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00FF"/>
      <color rgb="FFCCFF33"/>
      <color rgb="FFFF66FF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2018\2018%20Tax%20Reform%20WP\RevReq%20WP\%23Electric%20Model%20Tax%20Reform%202017%20GRC%20(SETTLEMENT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Compliance%20Filing/190529-30-PSE-WP-Cmpl-RevReq-COS-(9-23-20)(C)/190529-30-PSE-WP-SEF-18.00E-ELECTRIC-MODEL-REBUTTAL-19GRC-01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2%20GRC/Compliance%20Filing%20for%20New%20Rates/220066-67-PSE-WP-REVREC-COS-22GRC-Compliance%20Revised-1-9-2023%20(C)/NEW-PSE-WP-SEF-4E-ELECTRIC-REV-REQ-MODEL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/>
      <sheetData sheetId="2"/>
      <sheetData sheetId="3"/>
      <sheetData sheetId="4">
        <row r="7">
          <cell r="B7" t="str">
            <v>FOR THE TWELVE MONTHS ENDED SEPTEMBER 30, 2016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Appendix"/>
      <sheetName val="141X&amp;141Z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  <sheetName val="Impacts"/>
      <sheetName val="admin n tracking==&gt;"/>
      <sheetName val="Track diff for Impa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</sheetData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Rollforward Other Schedules"/>
      <sheetName val="Def, COC, ConvF"/>
      <sheetName val="Compare"/>
      <sheetName val="Subject to Refund"/>
      <sheetName val="Summary"/>
      <sheetName val="W CCA"/>
      <sheetName val="Diff"/>
      <sheetName val="Detailed Summary"/>
      <sheetName val="Common Adj"/>
      <sheetName val="Electric Adj"/>
      <sheetName val="Settlement O&amp;M Changes"/>
      <sheetName val="Rev Exp change"/>
      <sheetName val="DEC13"/>
      <sheetName val="BDJ Exh Summary"/>
      <sheetName val="SEF-13 p 1 Elect wp"/>
      <sheetName val="SEF-13 p 2 Elect wp"/>
      <sheetName val="Adj List"/>
      <sheetName val="Final Rate Years"/>
      <sheetName val="SEF-21 Original E"/>
      <sheetName val="Named Ranges E"/>
      <sheetName val="Proofs=&gt;"/>
      <sheetName val="TBPI, ETR, Rev"/>
      <sheetName val="557 &amp; 555"/>
      <sheetName val="Prod O&amp;M"/>
      <sheetName val="Schedule 141A 2023"/>
      <sheetName val="Schedule 141A 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B2" t="str">
            <v>PUGET SOUND ENERGY - ELECTRIC</v>
          </cell>
        </row>
        <row r="3">
          <cell r="B3" t="str">
            <v>12 MONTHS ENDED JUNE 30, 2021</v>
          </cell>
        </row>
        <row r="7">
          <cell r="B7" t="str">
            <v>2022 GENERAL RATE CASE</v>
          </cell>
        </row>
        <row r="10">
          <cell r="A10" t="str">
            <v>FIT</v>
          </cell>
          <cell r="B10">
            <v>0.21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C21" sqref="C21"/>
    </sheetView>
  </sheetViews>
  <sheetFormatPr defaultRowHeight="15" x14ac:dyDescent="0.25"/>
  <cols>
    <col min="1" max="1" width="53" bestFit="1" customWidth="1"/>
    <col min="2" max="2" width="14.140625" customWidth="1"/>
    <col min="3" max="3" width="14" bestFit="1" customWidth="1"/>
    <col min="4" max="4" width="14.140625" bestFit="1" customWidth="1"/>
    <col min="6" max="7" width="12.28515625" bestFit="1" customWidth="1"/>
    <col min="9" max="9" width="10.7109375" bestFit="1" customWidth="1"/>
    <col min="10" max="10" width="9.7109375" bestFit="1" customWidth="1"/>
  </cols>
  <sheetData>
    <row r="1" spans="1:4" x14ac:dyDescent="0.25">
      <c r="A1" t="s">
        <v>30</v>
      </c>
    </row>
    <row r="2" spans="1:4" x14ac:dyDescent="0.25">
      <c r="A2" t="s">
        <v>58</v>
      </c>
    </row>
    <row r="6" spans="1:4" x14ac:dyDescent="0.25">
      <c r="B6" s="1" t="s">
        <v>31</v>
      </c>
    </row>
    <row r="7" spans="1:4" x14ac:dyDescent="0.25">
      <c r="A7" s="2" t="s">
        <v>3</v>
      </c>
      <c r="B7" s="2" t="s">
        <v>32</v>
      </c>
      <c r="D7" s="1" t="s">
        <v>33</v>
      </c>
    </row>
    <row r="8" spans="1:4" x14ac:dyDescent="0.25">
      <c r="D8" s="1" t="s">
        <v>34</v>
      </c>
    </row>
    <row r="9" spans="1:4" x14ac:dyDescent="0.25">
      <c r="A9" t="s">
        <v>4</v>
      </c>
      <c r="B9" s="5">
        <f>'Tracking Accounts'!G17</f>
        <v>20835.95</v>
      </c>
      <c r="C9" s="5">
        <f>+B9+B10</f>
        <v>65430.310000000027</v>
      </c>
      <c r="D9" s="20">
        <f>+C9/C13</f>
        <v>0.96276218886029263</v>
      </c>
    </row>
    <row r="10" spans="1:4" x14ac:dyDescent="0.25">
      <c r="A10" t="s">
        <v>1</v>
      </c>
      <c r="B10" s="4">
        <f>'Tracking Accounts'!O17</f>
        <v>44594.360000000022</v>
      </c>
      <c r="D10" s="20"/>
    </row>
    <row r="11" spans="1:4" x14ac:dyDescent="0.25">
      <c r="A11" t="s">
        <v>48</v>
      </c>
      <c r="B11" s="4">
        <f>+'Tracking Accounts'!G35</f>
        <v>-638.68000000000802</v>
      </c>
      <c r="C11" s="4">
        <f>SUM(B11:B12)</f>
        <v>2530.7199999999866</v>
      </c>
      <c r="D11" s="20">
        <f>+C11/C13</f>
        <v>3.7237811139707359E-2</v>
      </c>
    </row>
    <row r="12" spans="1:4" x14ac:dyDescent="0.25">
      <c r="A12" t="s">
        <v>2</v>
      </c>
      <c r="B12" s="4">
        <f>+'Tracking Accounts'!O35</f>
        <v>3169.3999999999946</v>
      </c>
      <c r="C12" s="4"/>
      <c r="D12" s="20"/>
    </row>
    <row r="13" spans="1:4" x14ac:dyDescent="0.25">
      <c r="B13" s="6">
        <f>SUM(B9:B12)</f>
        <v>67961.030000000013</v>
      </c>
      <c r="C13" s="47">
        <f>SUM(C9:C12)</f>
        <v>67961.030000000013</v>
      </c>
      <c r="D13" s="48">
        <f>SUM(D9:D12)</f>
        <v>1</v>
      </c>
    </row>
    <row r="14" spans="1:4" x14ac:dyDescent="0.25">
      <c r="A14" t="s">
        <v>0</v>
      </c>
      <c r="B14" s="3">
        <f>+'ConvF 22GRC + Filing Fee'!J18</f>
        <v>0.94934799999999997</v>
      </c>
    </row>
    <row r="15" spans="1:4" ht="15.75" thickBot="1" x14ac:dyDescent="0.3">
      <c r="A15" t="s">
        <v>47</v>
      </c>
      <c r="B15" s="54">
        <f>B13/B14</f>
        <v>71587.057643772379</v>
      </c>
      <c r="C15" s="21" t="s">
        <v>65</v>
      </c>
    </row>
    <row r="16" spans="1:4" ht="15.75" thickTop="1" x14ac:dyDescent="0.25">
      <c r="B16" s="4"/>
    </row>
    <row r="18" spans="1:4" ht="15.75" thickBot="1" x14ac:dyDescent="0.3">
      <c r="A18" s="46" t="s">
        <v>59</v>
      </c>
      <c r="B18" s="49">
        <v>143552.97217440349</v>
      </c>
      <c r="C18" s="21" t="s">
        <v>64</v>
      </c>
      <c r="D18" s="46"/>
    </row>
    <row r="19" spans="1:4" ht="16.5" thickTop="1" thickBot="1" x14ac:dyDescent="0.3">
      <c r="A19" s="46" t="s">
        <v>57</v>
      </c>
      <c r="B19" s="49">
        <f>+B15-B18</f>
        <v>-71965.914530631111</v>
      </c>
      <c r="C19" s="46"/>
      <c r="D19" s="46"/>
    </row>
    <row r="20" spans="1:4" ht="15.75" thickTop="1" x14ac:dyDescent="0.25"/>
  </sheetData>
  <pageMargins left="0.7" right="0.7" top="0.75" bottom="0.75" header="0.3" footer="0.3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zoomScale="85" zoomScaleNormal="85" workbookViewId="0">
      <pane ySplit="1" topLeftCell="A5" activePane="bottomLeft" state="frozen"/>
      <selection activeCell="B12" sqref="B12:H14"/>
      <selection pane="bottomLeft" activeCell="J31" sqref="J31"/>
    </sheetView>
  </sheetViews>
  <sheetFormatPr defaultRowHeight="15" x14ac:dyDescent="0.25"/>
  <cols>
    <col min="3" max="3" width="20.85546875" customWidth="1"/>
    <col min="4" max="5" width="11.7109375" bestFit="1" customWidth="1"/>
    <col min="6" max="6" width="20.140625" customWidth="1"/>
    <col min="7" max="7" width="17.28515625" bestFit="1" customWidth="1"/>
    <col min="11" max="11" width="20" customWidth="1"/>
    <col min="12" max="12" width="10.28515625" bestFit="1" customWidth="1"/>
    <col min="13" max="13" width="11.7109375" bestFit="1" customWidth="1"/>
    <col min="14" max="14" width="12.28515625" bestFit="1" customWidth="1"/>
    <col min="15" max="15" width="17.28515625" bestFit="1" customWidth="1"/>
  </cols>
  <sheetData>
    <row r="1" spans="2:16" x14ac:dyDescent="0.25">
      <c r="B1" s="21" t="s">
        <v>63</v>
      </c>
    </row>
    <row r="4" spans="2:16" x14ac:dyDescent="0.25">
      <c r="B4" s="13"/>
      <c r="C4" s="11"/>
      <c r="D4" s="11"/>
      <c r="E4" s="11"/>
      <c r="F4" s="11"/>
      <c r="G4" s="11"/>
      <c r="H4" s="10"/>
      <c r="J4" s="13"/>
      <c r="K4" s="11"/>
      <c r="L4" s="11"/>
      <c r="M4" s="11"/>
      <c r="N4" s="11"/>
      <c r="O4" s="11"/>
      <c r="P4" s="10"/>
    </row>
    <row r="5" spans="2:16" x14ac:dyDescent="0.25">
      <c r="B5" s="8"/>
      <c r="C5" s="14" t="s">
        <v>29</v>
      </c>
      <c r="D5" s="14"/>
      <c r="E5" s="14"/>
      <c r="F5" s="14"/>
      <c r="G5" s="14"/>
      <c r="H5" s="12"/>
      <c r="J5" s="8"/>
      <c r="K5" s="14" t="s">
        <v>28</v>
      </c>
      <c r="L5" s="14"/>
      <c r="M5" s="14"/>
      <c r="N5" s="14"/>
      <c r="O5" s="14"/>
      <c r="P5" s="12"/>
    </row>
    <row r="6" spans="2:16" x14ac:dyDescent="0.25">
      <c r="B6" s="8"/>
      <c r="C6" s="14"/>
      <c r="D6" s="14"/>
      <c r="E6" s="14"/>
      <c r="F6" s="14"/>
      <c r="G6" s="14"/>
      <c r="H6" s="12"/>
      <c r="J6" s="8"/>
      <c r="K6" s="14"/>
      <c r="L6" s="14"/>
      <c r="M6" s="14"/>
      <c r="N6" s="14"/>
      <c r="O6" s="14"/>
      <c r="P6" s="12"/>
    </row>
    <row r="7" spans="2:16" x14ac:dyDescent="0.25">
      <c r="B7" s="8"/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12"/>
      <c r="J7" s="8"/>
      <c r="K7" s="7" t="s">
        <v>5</v>
      </c>
      <c r="L7" s="7" t="s">
        <v>6</v>
      </c>
      <c r="M7" s="7" t="s">
        <v>7</v>
      </c>
      <c r="N7" s="7" t="s">
        <v>8</v>
      </c>
      <c r="O7" s="7" t="s">
        <v>9</v>
      </c>
      <c r="P7" s="12"/>
    </row>
    <row r="8" spans="2:16" x14ac:dyDescent="0.25">
      <c r="B8" s="8"/>
      <c r="C8" s="18" t="s">
        <v>10</v>
      </c>
      <c r="D8" s="19">
        <v>0</v>
      </c>
      <c r="E8" s="19">
        <v>0</v>
      </c>
      <c r="F8" s="19">
        <v>0</v>
      </c>
      <c r="G8" s="22">
        <v>-48701.09</v>
      </c>
      <c r="H8" s="12"/>
      <c r="J8" s="8"/>
      <c r="K8" s="18" t="s">
        <v>10</v>
      </c>
      <c r="L8" s="22">
        <v>0</v>
      </c>
      <c r="M8" s="22">
        <v>0</v>
      </c>
      <c r="N8" s="22">
        <v>0</v>
      </c>
      <c r="O8" s="22">
        <v>181262.64</v>
      </c>
      <c r="P8" s="12"/>
    </row>
    <row r="9" spans="2:16" x14ac:dyDescent="0.25">
      <c r="B9" s="8"/>
      <c r="C9" s="18" t="s">
        <v>11</v>
      </c>
      <c r="D9" s="22">
        <v>54484.37</v>
      </c>
      <c r="E9" s="22">
        <v>131750</v>
      </c>
      <c r="F9" s="22">
        <v>-77265.63</v>
      </c>
      <c r="G9" s="22">
        <v>-125966.72</v>
      </c>
      <c r="H9" s="12"/>
      <c r="J9" s="8"/>
      <c r="K9" s="18" t="s">
        <v>11</v>
      </c>
      <c r="L9" s="22">
        <v>0</v>
      </c>
      <c r="M9" s="22">
        <v>62138.95</v>
      </c>
      <c r="N9" s="22">
        <v>-62138.95</v>
      </c>
      <c r="O9" s="22">
        <f>+N9+O8</f>
        <v>119123.69000000002</v>
      </c>
      <c r="P9" s="12"/>
    </row>
    <row r="10" spans="2:16" x14ac:dyDescent="0.25">
      <c r="B10" s="8"/>
      <c r="C10" s="18" t="s">
        <v>12</v>
      </c>
      <c r="D10" s="22">
        <v>122113.41</v>
      </c>
      <c r="E10" s="22">
        <v>0</v>
      </c>
      <c r="F10" s="22">
        <v>122113.41</v>
      </c>
      <c r="G10" s="22">
        <v>-3853.31</v>
      </c>
      <c r="H10" s="12"/>
      <c r="J10" s="8"/>
      <c r="K10" s="18" t="s">
        <v>12</v>
      </c>
      <c r="L10" s="22">
        <v>9034.86</v>
      </c>
      <c r="M10" s="22">
        <v>20045.41</v>
      </c>
      <c r="N10" s="22">
        <v>-11010.55</v>
      </c>
      <c r="O10" s="22">
        <f t="shared" ref="O10:O17" si="0">+N10+O9</f>
        <v>108113.14000000001</v>
      </c>
      <c r="P10" s="12"/>
    </row>
    <row r="11" spans="2:16" x14ac:dyDescent="0.25">
      <c r="B11" s="8"/>
      <c r="C11" s="18" t="s">
        <v>13</v>
      </c>
      <c r="D11" s="22">
        <v>5856.21</v>
      </c>
      <c r="E11" s="22">
        <v>0</v>
      </c>
      <c r="F11" s="22">
        <v>5856.21</v>
      </c>
      <c r="G11" s="22">
        <v>2002.9</v>
      </c>
      <c r="H11" s="12"/>
      <c r="J11" s="8"/>
      <c r="K11" s="18" t="s">
        <v>13</v>
      </c>
      <c r="L11" s="22">
        <v>8298.31</v>
      </c>
      <c r="M11" s="22">
        <v>19497.21</v>
      </c>
      <c r="N11" s="22">
        <v>-11198.9</v>
      </c>
      <c r="O11" s="22">
        <f t="shared" si="0"/>
        <v>96914.24000000002</v>
      </c>
      <c r="P11" s="12"/>
    </row>
    <row r="12" spans="2:16" x14ac:dyDescent="0.25">
      <c r="B12" s="8"/>
      <c r="C12" s="18" t="s">
        <v>14</v>
      </c>
      <c r="D12" s="22">
        <v>773.54</v>
      </c>
      <c r="E12" s="22">
        <v>0</v>
      </c>
      <c r="F12" s="22">
        <v>773.54</v>
      </c>
      <c r="G12" s="22">
        <v>2776.44</v>
      </c>
      <c r="H12" s="12"/>
      <c r="J12" s="8"/>
      <c r="K12" s="18" t="s">
        <v>14</v>
      </c>
      <c r="L12" s="22">
        <v>7739.21</v>
      </c>
      <c r="M12" s="22">
        <v>17390.34</v>
      </c>
      <c r="N12" s="22">
        <v>-9651.1299999999992</v>
      </c>
      <c r="O12" s="22">
        <f t="shared" si="0"/>
        <v>87263.110000000015</v>
      </c>
      <c r="P12" s="12"/>
    </row>
    <row r="13" spans="2:16" x14ac:dyDescent="0.25">
      <c r="B13" s="8"/>
      <c r="C13" s="18" t="s">
        <v>15</v>
      </c>
      <c r="D13" s="22">
        <v>4654.58</v>
      </c>
      <c r="E13" s="22">
        <v>0</v>
      </c>
      <c r="F13" s="22">
        <v>4654.58</v>
      </c>
      <c r="G13" s="22">
        <v>7431.02</v>
      </c>
      <c r="H13" s="12"/>
      <c r="J13" s="8"/>
      <c r="K13" s="18" t="s">
        <v>15</v>
      </c>
      <c r="L13" s="22">
        <v>6926.89</v>
      </c>
      <c r="M13" s="22">
        <v>15385.57</v>
      </c>
      <c r="N13" s="22">
        <v>-8458.68</v>
      </c>
      <c r="O13" s="22">
        <f t="shared" si="0"/>
        <v>78804.430000000022</v>
      </c>
      <c r="P13" s="12"/>
    </row>
    <row r="14" spans="2:16" x14ac:dyDescent="0.25">
      <c r="B14" s="8"/>
      <c r="C14" s="18" t="s">
        <v>16</v>
      </c>
      <c r="D14" s="22">
        <v>0</v>
      </c>
      <c r="E14" s="22">
        <v>4000</v>
      </c>
      <c r="F14" s="22">
        <v>-4000</v>
      </c>
      <c r="G14" s="22">
        <v>3431.02</v>
      </c>
      <c r="H14" s="12"/>
      <c r="J14" s="8"/>
      <c r="K14" s="18" t="s">
        <v>16</v>
      </c>
      <c r="L14" s="22">
        <v>6466.11</v>
      </c>
      <c r="M14" s="22">
        <v>14423.55</v>
      </c>
      <c r="N14" s="22">
        <v>-7957.44</v>
      </c>
      <c r="O14" s="22">
        <f t="shared" si="0"/>
        <v>70846.99000000002</v>
      </c>
      <c r="P14" s="12"/>
    </row>
    <row r="15" spans="2:16" x14ac:dyDescent="0.25">
      <c r="B15" s="8"/>
      <c r="C15" s="18" t="s">
        <v>17</v>
      </c>
      <c r="D15" s="22">
        <v>15663.66</v>
      </c>
      <c r="E15" s="22">
        <v>0</v>
      </c>
      <c r="F15" s="22">
        <v>15663.66</v>
      </c>
      <c r="G15" s="22">
        <v>19094.68</v>
      </c>
      <c r="H15" s="12"/>
      <c r="J15" s="8"/>
      <c r="K15" s="18" t="s">
        <v>17</v>
      </c>
      <c r="L15" s="22">
        <v>5986.6</v>
      </c>
      <c r="M15" s="22">
        <v>15267.94</v>
      </c>
      <c r="N15" s="22">
        <f>+L15-M15</f>
        <v>-9281.34</v>
      </c>
      <c r="O15" s="22">
        <f t="shared" si="0"/>
        <v>61565.650000000023</v>
      </c>
      <c r="P15" s="12"/>
    </row>
    <row r="16" spans="2:16" x14ac:dyDescent="0.25">
      <c r="B16" s="8"/>
      <c r="C16" s="18" t="s">
        <v>18</v>
      </c>
      <c r="D16" s="22">
        <v>0</v>
      </c>
      <c r="E16" s="22">
        <v>0</v>
      </c>
      <c r="F16" s="22">
        <v>0</v>
      </c>
      <c r="G16" s="22">
        <v>19094.68</v>
      </c>
      <c r="H16" s="12"/>
      <c r="J16" s="8"/>
      <c r="K16" s="18" t="s">
        <v>18</v>
      </c>
      <c r="L16" s="22">
        <v>6662.58</v>
      </c>
      <c r="M16" s="22">
        <v>15561.24</v>
      </c>
      <c r="N16" s="22">
        <f>+L16-M16</f>
        <v>-8898.66</v>
      </c>
      <c r="O16" s="22">
        <f t="shared" si="0"/>
        <v>52666.99000000002</v>
      </c>
      <c r="P16" s="12"/>
    </row>
    <row r="17" spans="2:16" x14ac:dyDescent="0.25">
      <c r="B17" s="8"/>
      <c r="C17" s="18" t="s">
        <v>19</v>
      </c>
      <c r="D17" s="22">
        <v>1741.27</v>
      </c>
      <c r="E17" s="22">
        <v>0</v>
      </c>
      <c r="F17" s="22">
        <v>1741.27</v>
      </c>
      <c r="G17" s="22">
        <v>20835.95</v>
      </c>
      <c r="H17" s="12"/>
      <c r="J17" s="8"/>
      <c r="K17" s="18" t="s">
        <v>19</v>
      </c>
      <c r="L17" s="22">
        <v>6243.47</v>
      </c>
      <c r="M17" s="22">
        <v>14316.1</v>
      </c>
      <c r="N17" s="22">
        <f>+L17-M17</f>
        <v>-8072.63</v>
      </c>
      <c r="O17" s="22">
        <f t="shared" si="0"/>
        <v>44594.360000000022</v>
      </c>
      <c r="P17" s="12"/>
    </row>
    <row r="18" spans="2:16" x14ac:dyDescent="0.25">
      <c r="B18" s="8"/>
      <c r="C18" s="50" t="s">
        <v>20</v>
      </c>
      <c r="D18" s="51"/>
      <c r="E18" s="51"/>
      <c r="F18" s="52"/>
      <c r="G18" s="52"/>
      <c r="H18" s="12"/>
      <c r="J18" s="8"/>
      <c r="K18" s="50" t="s">
        <v>20</v>
      </c>
      <c r="L18" s="51"/>
      <c r="M18" s="51"/>
      <c r="N18" s="53"/>
      <c r="O18" s="52"/>
      <c r="P18" s="12"/>
    </row>
    <row r="19" spans="2:16" x14ac:dyDescent="0.25">
      <c r="B19" s="8"/>
      <c r="C19" s="18"/>
      <c r="D19" s="19"/>
      <c r="E19" s="19"/>
      <c r="F19" s="9"/>
      <c r="G19" s="9"/>
      <c r="H19" s="12"/>
      <c r="J19" s="8"/>
      <c r="K19" s="18"/>
      <c r="L19" s="19"/>
      <c r="M19" s="19"/>
      <c r="N19" s="9"/>
      <c r="O19" s="9"/>
      <c r="P19" s="12"/>
    </row>
    <row r="20" spans="2:16" x14ac:dyDescent="0.25">
      <c r="B20" s="15"/>
      <c r="C20" s="16"/>
      <c r="D20" s="16"/>
      <c r="E20" s="16"/>
      <c r="F20" s="16"/>
      <c r="G20" s="16"/>
      <c r="H20" s="17"/>
      <c r="J20" s="15"/>
      <c r="K20" s="16"/>
      <c r="L20" s="16"/>
      <c r="M20" s="16"/>
      <c r="N20" s="16"/>
      <c r="O20" s="16"/>
      <c r="P20" s="17"/>
    </row>
    <row r="22" spans="2:16" x14ac:dyDescent="0.25">
      <c r="B22" s="13"/>
      <c r="C22" s="11"/>
      <c r="D22" s="11"/>
      <c r="E22" s="11"/>
      <c r="F22" s="11"/>
      <c r="G22" s="11"/>
      <c r="H22" s="10"/>
      <c r="J22" s="13"/>
      <c r="K22" s="11"/>
      <c r="L22" s="11"/>
      <c r="M22" s="11"/>
      <c r="N22" s="11"/>
      <c r="O22" s="11"/>
      <c r="P22" s="10"/>
    </row>
    <row r="23" spans="2:16" x14ac:dyDescent="0.25">
      <c r="B23" s="8"/>
      <c r="C23" s="14" t="s">
        <v>36</v>
      </c>
      <c r="D23" s="14"/>
      <c r="E23" s="14"/>
      <c r="F23" s="14"/>
      <c r="G23" s="14"/>
      <c r="H23" s="12"/>
      <c r="J23" s="8"/>
      <c r="K23" s="14" t="s">
        <v>35</v>
      </c>
      <c r="L23" s="14"/>
      <c r="M23" s="14"/>
      <c r="N23" s="14"/>
      <c r="O23" s="14"/>
      <c r="P23" s="12"/>
    </row>
    <row r="24" spans="2:16" x14ac:dyDescent="0.25">
      <c r="B24" s="8"/>
      <c r="C24" s="14"/>
      <c r="D24" s="14"/>
      <c r="E24" s="14"/>
      <c r="F24" s="14"/>
      <c r="G24" s="14"/>
      <c r="H24" s="12"/>
      <c r="J24" s="8"/>
      <c r="K24" s="14"/>
      <c r="L24" s="14"/>
      <c r="M24" s="14"/>
      <c r="N24" s="14"/>
      <c r="O24" s="14"/>
      <c r="P24" s="12"/>
    </row>
    <row r="25" spans="2:16" x14ac:dyDescent="0.25">
      <c r="B25" s="8"/>
      <c r="C25" s="7" t="s">
        <v>5</v>
      </c>
      <c r="D25" s="7" t="s">
        <v>6</v>
      </c>
      <c r="E25" s="7" t="s">
        <v>7</v>
      </c>
      <c r="F25" s="7" t="s">
        <v>8</v>
      </c>
      <c r="G25" s="7" t="s">
        <v>9</v>
      </c>
      <c r="H25" s="12"/>
      <c r="J25" s="8"/>
      <c r="K25" s="7" t="s">
        <v>5</v>
      </c>
      <c r="L25" s="7" t="s">
        <v>6</v>
      </c>
      <c r="M25" s="7" t="s">
        <v>7</v>
      </c>
      <c r="N25" s="7" t="s">
        <v>8</v>
      </c>
      <c r="O25" s="7" t="s">
        <v>9</v>
      </c>
      <c r="P25" s="12"/>
    </row>
    <row r="26" spans="2:16" x14ac:dyDescent="0.25">
      <c r="B26" s="8"/>
      <c r="C26" s="18" t="s">
        <v>10</v>
      </c>
      <c r="D26" s="22">
        <v>0</v>
      </c>
      <c r="E26" s="22">
        <v>0</v>
      </c>
      <c r="F26" s="22">
        <v>0</v>
      </c>
      <c r="G26" s="22">
        <v>96601.76</v>
      </c>
      <c r="H26" s="12"/>
      <c r="J26" s="8"/>
      <c r="K26" s="18" t="s">
        <v>10</v>
      </c>
      <c r="L26" s="22">
        <v>0</v>
      </c>
      <c r="M26" s="22">
        <v>0</v>
      </c>
      <c r="N26" s="22">
        <v>0</v>
      </c>
      <c r="O26" s="22">
        <v>-91231.39</v>
      </c>
      <c r="P26" s="12"/>
    </row>
    <row r="27" spans="2:16" x14ac:dyDescent="0.25">
      <c r="B27" s="8"/>
      <c r="C27" s="18" t="s">
        <v>11</v>
      </c>
      <c r="D27" s="22">
        <v>0</v>
      </c>
      <c r="E27" s="22">
        <v>97083.55</v>
      </c>
      <c r="F27" s="22">
        <v>-97083.55</v>
      </c>
      <c r="G27" s="22">
        <f>+F27+G26</f>
        <v>-481.79000000000815</v>
      </c>
      <c r="H27" s="12"/>
      <c r="J27" s="8"/>
      <c r="K27" s="18" t="s">
        <v>11</v>
      </c>
      <c r="L27" s="22">
        <v>97430.45</v>
      </c>
      <c r="M27" s="22">
        <v>396.05</v>
      </c>
      <c r="N27" s="22">
        <v>97034.4</v>
      </c>
      <c r="O27" s="22">
        <f>+N27+O26</f>
        <v>5803.0099999999948</v>
      </c>
      <c r="P27" s="12"/>
    </row>
    <row r="28" spans="2:16" x14ac:dyDescent="0.25">
      <c r="B28" s="8"/>
      <c r="C28" s="18" t="s">
        <v>12</v>
      </c>
      <c r="D28" s="22">
        <v>0</v>
      </c>
      <c r="E28" s="22">
        <v>358.09</v>
      </c>
      <c r="F28" s="22">
        <v>-358.09</v>
      </c>
      <c r="G28" s="22">
        <f t="shared" ref="G28:G35" si="1">+F28+G27</f>
        <v>-839.88000000000807</v>
      </c>
      <c r="H28" s="12"/>
      <c r="J28" s="8"/>
      <c r="K28" s="18" t="s">
        <v>12</v>
      </c>
      <c r="L28" s="22">
        <v>948.37</v>
      </c>
      <c r="M28" s="22">
        <v>590.78</v>
      </c>
      <c r="N28" s="22">
        <v>357.59</v>
      </c>
      <c r="O28" s="22">
        <f t="shared" ref="O28:O35" si="2">+N28+O27</f>
        <v>6160.5999999999949</v>
      </c>
      <c r="P28" s="12"/>
    </row>
    <row r="29" spans="2:16" x14ac:dyDescent="0.25">
      <c r="B29" s="8"/>
      <c r="C29" s="18" t="s">
        <v>13</v>
      </c>
      <c r="D29" s="22">
        <v>0</v>
      </c>
      <c r="E29" s="22">
        <v>16.14</v>
      </c>
      <c r="F29" s="22">
        <v>-16.14</v>
      </c>
      <c r="G29" s="22">
        <f t="shared" si="1"/>
        <v>-856.02000000000805</v>
      </c>
      <c r="H29" s="12"/>
      <c r="J29" s="8"/>
      <c r="K29" s="18" t="s">
        <v>13</v>
      </c>
      <c r="L29" s="22">
        <v>244.57</v>
      </c>
      <c r="M29" s="22">
        <v>1249.23</v>
      </c>
      <c r="N29" s="22">
        <v>-1004.66</v>
      </c>
      <c r="O29" s="22">
        <f t="shared" si="2"/>
        <v>5155.9399999999951</v>
      </c>
      <c r="P29" s="12"/>
    </row>
    <row r="30" spans="2:16" x14ac:dyDescent="0.25">
      <c r="B30" s="8"/>
      <c r="C30" s="18" t="s">
        <v>14</v>
      </c>
      <c r="D30" s="22">
        <v>0</v>
      </c>
      <c r="E30" s="22">
        <v>0</v>
      </c>
      <c r="F30" s="22">
        <v>0</v>
      </c>
      <c r="G30" s="22">
        <f t="shared" si="1"/>
        <v>-856.02000000000805</v>
      </c>
      <c r="H30" s="12"/>
      <c r="J30" s="8"/>
      <c r="K30" s="18" t="s">
        <v>14</v>
      </c>
      <c r="L30" s="22">
        <v>228.09</v>
      </c>
      <c r="M30" s="22">
        <v>512.53</v>
      </c>
      <c r="N30" s="22">
        <v>-284.44</v>
      </c>
      <c r="O30" s="22">
        <f t="shared" si="2"/>
        <v>4871.4999999999955</v>
      </c>
      <c r="P30" s="12"/>
    </row>
    <row r="31" spans="2:16" x14ac:dyDescent="0.25">
      <c r="B31" s="8"/>
      <c r="C31" s="18" t="s">
        <v>15</v>
      </c>
      <c r="D31" s="22">
        <v>0</v>
      </c>
      <c r="E31" s="22">
        <v>0</v>
      </c>
      <c r="F31" s="22">
        <v>0</v>
      </c>
      <c r="G31" s="22">
        <f t="shared" si="1"/>
        <v>-856.02000000000805</v>
      </c>
      <c r="H31" s="12"/>
      <c r="J31" s="8"/>
      <c r="K31" s="18" t="s">
        <v>15</v>
      </c>
      <c r="L31" s="22">
        <v>204.15</v>
      </c>
      <c r="M31" s="22">
        <v>453.45</v>
      </c>
      <c r="N31" s="22">
        <v>-249.3</v>
      </c>
      <c r="O31" s="22">
        <f t="shared" si="2"/>
        <v>4622.1999999999953</v>
      </c>
      <c r="P31" s="12"/>
    </row>
    <row r="32" spans="2:16" x14ac:dyDescent="0.25">
      <c r="B32" s="8"/>
      <c r="C32" s="18" t="s">
        <v>16</v>
      </c>
      <c r="D32" s="22">
        <v>0</v>
      </c>
      <c r="E32" s="22">
        <v>60.27</v>
      </c>
      <c r="F32" s="22">
        <v>-60.27</v>
      </c>
      <c r="G32" s="22">
        <f t="shared" si="1"/>
        <v>-916.29000000000804</v>
      </c>
      <c r="H32" s="12"/>
      <c r="J32" s="8"/>
      <c r="K32" s="18" t="s">
        <v>16</v>
      </c>
      <c r="L32" s="22">
        <v>190.57</v>
      </c>
      <c r="M32" s="22">
        <v>1857.75</v>
      </c>
      <c r="N32" s="22">
        <v>-1667.18</v>
      </c>
      <c r="O32" s="22">
        <f t="shared" si="2"/>
        <v>2955.019999999995</v>
      </c>
      <c r="P32" s="12"/>
    </row>
    <row r="33" spans="2:16" x14ac:dyDescent="0.25">
      <c r="B33" s="8"/>
      <c r="C33" s="18" t="s">
        <v>17</v>
      </c>
      <c r="D33" s="22">
        <v>0</v>
      </c>
      <c r="E33" s="22">
        <v>0</v>
      </c>
      <c r="F33" s="22">
        <v>0</v>
      </c>
      <c r="G33" s="22">
        <f t="shared" si="1"/>
        <v>-916.29000000000804</v>
      </c>
      <c r="H33" s="12"/>
      <c r="J33" s="8"/>
      <c r="K33" s="18" t="s">
        <v>17</v>
      </c>
      <c r="L33" s="22">
        <v>176.44</v>
      </c>
      <c r="M33" s="22">
        <v>449.98</v>
      </c>
      <c r="N33" s="22">
        <v>-273.54000000000002</v>
      </c>
      <c r="O33" s="22">
        <f t="shared" si="2"/>
        <v>2681.479999999995</v>
      </c>
      <c r="P33" s="12"/>
    </row>
    <row r="34" spans="2:16" x14ac:dyDescent="0.25">
      <c r="B34" s="8"/>
      <c r="C34" s="18" t="s">
        <v>18</v>
      </c>
      <c r="D34" s="22">
        <v>0</v>
      </c>
      <c r="E34" s="22">
        <v>0</v>
      </c>
      <c r="F34" s="22">
        <v>0</v>
      </c>
      <c r="G34" s="22">
        <f t="shared" si="1"/>
        <v>-916.29000000000804</v>
      </c>
      <c r="H34" s="12"/>
      <c r="J34" s="8"/>
      <c r="K34" s="18" t="s">
        <v>18</v>
      </c>
      <c r="L34" s="22">
        <v>196.36</v>
      </c>
      <c r="M34" s="22">
        <v>458.62</v>
      </c>
      <c r="N34" s="22">
        <v>-262.26</v>
      </c>
      <c r="O34" s="22">
        <f t="shared" si="2"/>
        <v>2419.2199999999948</v>
      </c>
      <c r="P34" s="12"/>
    </row>
    <row r="35" spans="2:16" x14ac:dyDescent="0.25">
      <c r="B35" s="8"/>
      <c r="C35" s="18" t="s">
        <v>19</v>
      </c>
      <c r="D35" s="22">
        <v>277.61</v>
      </c>
      <c r="E35" s="22">
        <v>0</v>
      </c>
      <c r="F35" s="22">
        <v>277.61</v>
      </c>
      <c r="G35" s="22">
        <f t="shared" si="1"/>
        <v>-638.68000000000802</v>
      </c>
      <c r="H35" s="12"/>
      <c r="J35" s="8"/>
      <c r="K35" s="18" t="s">
        <v>19</v>
      </c>
      <c r="L35" s="22">
        <v>1172.1099999999999</v>
      </c>
      <c r="M35" s="22">
        <v>421.93</v>
      </c>
      <c r="N35" s="22">
        <v>750.18</v>
      </c>
      <c r="O35" s="22">
        <f t="shared" si="2"/>
        <v>3169.3999999999946</v>
      </c>
      <c r="P35" s="12"/>
    </row>
    <row r="36" spans="2:16" x14ac:dyDescent="0.25">
      <c r="B36" s="8"/>
      <c r="C36" s="50" t="s">
        <v>20</v>
      </c>
      <c r="D36" s="53"/>
      <c r="E36" s="53"/>
      <c r="F36" s="53"/>
      <c r="G36" s="52"/>
      <c r="H36" s="12"/>
      <c r="J36" s="8"/>
      <c r="K36" s="50" t="s">
        <v>20</v>
      </c>
      <c r="L36" s="53"/>
      <c r="M36" s="53"/>
      <c r="N36" s="53"/>
      <c r="O36" s="52"/>
      <c r="P36" s="12"/>
    </row>
    <row r="37" spans="2:16" x14ac:dyDescent="0.25">
      <c r="B37" s="8"/>
      <c r="C37" s="18"/>
      <c r="D37" s="19"/>
      <c r="E37" s="19"/>
      <c r="F37" s="9"/>
      <c r="G37" s="9"/>
      <c r="H37" s="12"/>
      <c r="J37" s="8"/>
      <c r="K37" s="18"/>
      <c r="L37" s="19"/>
      <c r="M37" s="19"/>
      <c r="N37" s="9"/>
      <c r="O37" s="9"/>
      <c r="P37" s="12"/>
    </row>
    <row r="38" spans="2:16" x14ac:dyDescent="0.25">
      <c r="B38" s="15"/>
      <c r="C38" s="16"/>
      <c r="D38" s="16"/>
      <c r="E38" s="16"/>
      <c r="F38" s="16"/>
      <c r="G38" s="16"/>
      <c r="H38" s="17"/>
      <c r="J38" s="15"/>
      <c r="K38" s="16"/>
      <c r="L38" s="16"/>
      <c r="M38" s="16"/>
      <c r="N38" s="16"/>
      <c r="O38" s="16"/>
      <c r="P38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1"/>
  <sheetViews>
    <sheetView zoomScale="85" zoomScaleNormal="85" workbookViewId="0">
      <pane ySplit="10" topLeftCell="A11" activePane="bottomLeft" state="frozen"/>
      <selection activeCell="S23" sqref="S23"/>
      <selection pane="bottomLeft" activeCell="J18" sqref="J18"/>
    </sheetView>
  </sheetViews>
  <sheetFormatPr defaultColWidth="9.28515625" defaultRowHeight="12.75" outlineLevelRow="1" x14ac:dyDescent="0.2"/>
  <cols>
    <col min="1" max="1" width="12.42578125" style="23" bestFit="1" customWidth="1"/>
    <col min="2" max="2" width="41.7109375" style="23" customWidth="1"/>
    <col min="3" max="5" width="12.28515625" style="23" customWidth="1"/>
    <col min="6" max="6" width="5" style="23" customWidth="1"/>
    <col min="7" max="7" width="61.7109375" style="23" customWidth="1"/>
    <col min="8" max="8" width="11.5703125" style="23" customWidth="1"/>
    <col min="9" max="9" width="9.28515625" style="23" customWidth="1"/>
    <col min="10" max="10" width="11.7109375" style="23" customWidth="1"/>
    <col min="11" max="11" width="9.28515625" style="23" customWidth="1"/>
    <col min="12" max="13" width="9.28515625" style="23"/>
    <col min="14" max="14" width="15.28515625" style="23" bestFit="1" customWidth="1"/>
    <col min="15" max="15" width="19.42578125" style="23" customWidth="1"/>
    <col min="16" max="16" width="12.28515625" style="23" bestFit="1" customWidth="1"/>
    <col min="17" max="17" width="15.28515625" style="23" bestFit="1" customWidth="1"/>
    <col min="18" max="20" width="9.28515625" style="23"/>
    <col min="21" max="21" width="16.7109375" style="23" customWidth="1"/>
    <col min="22" max="16384" width="9.28515625" style="23"/>
  </cols>
  <sheetData>
    <row r="1" spans="1:22" ht="14.25" x14ac:dyDescent="0.2">
      <c r="D1" s="24" t="s">
        <v>56</v>
      </c>
      <c r="E1" s="25"/>
      <c r="H1" s="24" t="s">
        <v>55</v>
      </c>
      <c r="I1" s="26"/>
      <c r="J1" s="25"/>
    </row>
    <row r="2" spans="1:22" x14ac:dyDescent="0.2">
      <c r="A2" s="27" t="s">
        <v>54</v>
      </c>
      <c r="B2" s="27"/>
      <c r="C2" s="27"/>
      <c r="D2" s="27"/>
      <c r="E2" s="27"/>
      <c r="F2" s="27" t="s">
        <v>54</v>
      </c>
      <c r="G2" s="27"/>
      <c r="H2" s="28"/>
      <c r="I2" s="28"/>
      <c r="J2" s="28"/>
    </row>
    <row r="3" spans="1:22" x14ac:dyDescent="0.2">
      <c r="A3" s="27" t="s">
        <v>41</v>
      </c>
      <c r="B3" s="27"/>
      <c r="C3" s="27"/>
      <c r="D3" s="27"/>
      <c r="E3" s="27"/>
      <c r="F3" s="27" t="s">
        <v>41</v>
      </c>
      <c r="G3" s="27"/>
      <c r="H3" s="28"/>
      <c r="I3" s="28"/>
      <c r="J3" s="28"/>
    </row>
    <row r="4" spans="1:22" x14ac:dyDescent="0.2">
      <c r="A4" s="27" t="s">
        <v>60</v>
      </c>
      <c r="B4" s="27"/>
      <c r="C4" s="27"/>
      <c r="D4" s="27"/>
      <c r="E4" s="27"/>
      <c r="F4" s="27" t="s">
        <v>62</v>
      </c>
      <c r="G4" s="27"/>
      <c r="H4" s="28"/>
      <c r="I4" s="28"/>
      <c r="J4" s="28"/>
    </row>
    <row r="5" spans="1:22" x14ac:dyDescent="0.2">
      <c r="A5" s="27" t="s">
        <v>61</v>
      </c>
      <c r="B5" s="27"/>
      <c r="C5" s="27"/>
      <c r="D5" s="27"/>
      <c r="E5" s="27"/>
      <c r="F5" s="27" t="s">
        <v>61</v>
      </c>
      <c r="G5" s="27"/>
      <c r="H5" s="28"/>
      <c r="I5" s="28"/>
      <c r="J5" s="28"/>
    </row>
    <row r="6" spans="1:22" s="87" customFormat="1" x14ac:dyDescent="0.2">
      <c r="A6" s="88" t="s">
        <v>53</v>
      </c>
      <c r="B6" s="88"/>
      <c r="C6" s="88"/>
      <c r="D6" s="88"/>
      <c r="E6" s="88"/>
      <c r="F6" s="88" t="s">
        <v>21</v>
      </c>
      <c r="G6" s="88"/>
      <c r="H6" s="88"/>
      <c r="I6" s="88"/>
      <c r="J6" s="88"/>
    </row>
    <row r="7" spans="1:22" x14ac:dyDescent="0.2">
      <c r="B7" s="28"/>
      <c r="C7" s="28"/>
      <c r="D7" s="28"/>
      <c r="E7" s="28"/>
      <c r="F7" s="28"/>
      <c r="G7" s="28"/>
      <c r="H7" s="28"/>
      <c r="I7" s="28"/>
      <c r="J7" s="28"/>
    </row>
    <row r="8" spans="1:22" x14ac:dyDescent="0.2">
      <c r="F8" s="28"/>
      <c r="G8" s="28"/>
      <c r="H8" s="28"/>
      <c r="I8" s="28"/>
    </row>
    <row r="9" spans="1:22" x14ac:dyDescent="0.2">
      <c r="A9" s="29" t="s">
        <v>22</v>
      </c>
      <c r="B9" s="29"/>
      <c r="C9" s="30" t="s">
        <v>38</v>
      </c>
      <c r="E9" s="30" t="s">
        <v>42</v>
      </c>
      <c r="F9" s="29" t="s">
        <v>22</v>
      </c>
      <c r="G9" s="29"/>
      <c r="H9" s="29"/>
    </row>
    <row r="10" spans="1:22" ht="15" x14ac:dyDescent="0.25">
      <c r="A10" s="31" t="s">
        <v>23</v>
      </c>
      <c r="B10" s="31" t="s">
        <v>24</v>
      </c>
      <c r="C10" s="32" t="s">
        <v>43</v>
      </c>
      <c r="D10" s="32" t="s">
        <v>37</v>
      </c>
      <c r="E10" s="32" t="s">
        <v>37</v>
      </c>
      <c r="F10" s="31" t="s">
        <v>23</v>
      </c>
      <c r="G10" s="31" t="s">
        <v>24</v>
      </c>
      <c r="H10" s="31"/>
      <c r="I10" s="33"/>
      <c r="J10" s="33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spans="1:22" ht="15" x14ac:dyDescent="0.25">
      <c r="A11"/>
      <c r="B11" s="46"/>
      <c r="C11" s="46"/>
      <c r="D11" s="46"/>
      <c r="E11" s="46"/>
      <c r="M11" s="77"/>
      <c r="N11" s="66"/>
      <c r="O11" s="77"/>
      <c r="P11" s="45"/>
      <c r="Q11" s="45"/>
      <c r="R11" s="45"/>
      <c r="S11" s="45"/>
      <c r="T11" s="45"/>
      <c r="U11" s="45"/>
      <c r="V11" s="45"/>
    </row>
    <row r="12" spans="1:22" ht="15" x14ac:dyDescent="0.25">
      <c r="A12" s="34">
        <f>ROW()</f>
        <v>12</v>
      </c>
      <c r="B12" s="82" t="s">
        <v>52</v>
      </c>
      <c r="C12" s="39"/>
      <c r="D12" s="39"/>
      <c r="E12" s="81"/>
      <c r="F12" s="34">
        <f>ROW()</f>
        <v>12</v>
      </c>
      <c r="G12" s="36" t="s">
        <v>25</v>
      </c>
      <c r="H12" s="35"/>
      <c r="I12" s="35"/>
      <c r="J12" s="37">
        <v>7.1970000000000003E-3</v>
      </c>
      <c r="M12" s="65"/>
      <c r="N12" s="66"/>
      <c r="O12" s="66"/>
      <c r="P12" s="45"/>
      <c r="Q12" s="45"/>
      <c r="R12" s="45"/>
      <c r="S12" s="45"/>
      <c r="T12" s="45"/>
      <c r="U12" s="45"/>
      <c r="V12" s="45"/>
    </row>
    <row r="13" spans="1:22" ht="15" x14ac:dyDescent="0.25">
      <c r="A13" s="65">
        <f t="shared" ref="A13:A38" si="0">+A12+1</f>
        <v>13</v>
      </c>
      <c r="B13" s="74" t="s">
        <v>44</v>
      </c>
      <c r="C13" s="73">
        <v>0.51039999999999996</v>
      </c>
      <c r="D13" s="73">
        <v>5.1332288401253916E-2</v>
      </c>
      <c r="E13" s="72">
        <f>ROUND(C13*D13,4)</f>
        <v>2.6200000000000001E-2</v>
      </c>
      <c r="F13" s="34">
        <f t="shared" ref="F13:F20" si="1">F12+1</f>
        <v>13</v>
      </c>
      <c r="G13" s="36" t="s">
        <v>26</v>
      </c>
      <c r="H13" s="35"/>
      <c r="I13" s="35"/>
      <c r="J13" s="91">
        <v>5.0000000000000001E-3</v>
      </c>
      <c r="M13" s="65"/>
      <c r="N13" s="73"/>
      <c r="O13" s="66"/>
      <c r="P13" s="45"/>
      <c r="Q13" s="45"/>
      <c r="R13" s="45"/>
      <c r="S13" s="45"/>
      <c r="T13" s="45"/>
      <c r="U13" s="45"/>
      <c r="V13" s="45"/>
    </row>
    <row r="14" spans="1:22" ht="15" x14ac:dyDescent="0.25">
      <c r="A14" s="65">
        <f t="shared" si="0"/>
        <v>14</v>
      </c>
      <c r="B14" s="74" t="s">
        <v>39</v>
      </c>
      <c r="C14" s="73">
        <v>0.48959999999999998</v>
      </c>
      <c r="D14" s="73">
        <v>9.4252054794520562E-2</v>
      </c>
      <c r="E14" s="72">
        <f>ROUND(C14*D14,4)</f>
        <v>4.6100000000000002E-2</v>
      </c>
      <c r="F14" s="34">
        <f t="shared" si="1"/>
        <v>14</v>
      </c>
      <c r="G14" s="36" t="str">
        <f>"STATE UTILITY TAX ( "&amp;J14*100&amp;"% - ( LINE 1 * "&amp;J14*100&amp;"% )  )"</f>
        <v>STATE UTILITY TAX ( 3.8455% - ( LINE 1 * 3.8455% )  )</v>
      </c>
      <c r="I14" s="40">
        <v>3.8733999999999998E-2</v>
      </c>
      <c r="J14" s="41">
        <f>ROUND(I14-(I14*J12),6)</f>
        <v>3.8455000000000003E-2</v>
      </c>
      <c r="M14" s="65"/>
      <c r="N14" s="77"/>
      <c r="O14" s="66"/>
      <c r="P14" s="45"/>
      <c r="Q14" s="45"/>
      <c r="R14" s="45"/>
      <c r="S14" s="45"/>
      <c r="T14" s="45"/>
      <c r="U14" s="45"/>
      <c r="V14" s="45"/>
    </row>
    <row r="15" spans="1:22" ht="15" x14ac:dyDescent="0.25">
      <c r="A15" s="65">
        <f t="shared" si="0"/>
        <v>15</v>
      </c>
      <c r="B15" s="74" t="s">
        <v>45</v>
      </c>
      <c r="C15" s="38">
        <f>SUM(C13:C14)</f>
        <v>1</v>
      </c>
      <c r="D15" s="39"/>
      <c r="E15" s="86">
        <f>SUM(E13:E14)</f>
        <v>7.2300000000000003E-2</v>
      </c>
      <c r="F15" s="34">
        <f t="shared" si="1"/>
        <v>15</v>
      </c>
      <c r="G15" s="36"/>
      <c r="H15" s="35"/>
      <c r="I15" s="35"/>
      <c r="J15" s="42"/>
      <c r="M15" s="65"/>
      <c r="N15" s="80"/>
      <c r="O15" s="66"/>
      <c r="P15" s="45"/>
      <c r="Q15" s="45"/>
      <c r="R15" s="45"/>
      <c r="S15" s="45"/>
      <c r="T15" s="45"/>
      <c r="U15" s="45"/>
      <c r="V15" s="45"/>
    </row>
    <row r="16" spans="1:22" ht="15" x14ac:dyDescent="0.25">
      <c r="A16" s="65">
        <f t="shared" si="0"/>
        <v>16</v>
      </c>
      <c r="B16" s="74"/>
      <c r="C16" s="77"/>
      <c r="D16" s="77"/>
      <c r="E16" s="76"/>
      <c r="F16" s="34">
        <f t="shared" si="1"/>
        <v>16</v>
      </c>
      <c r="G16" s="36" t="s">
        <v>27</v>
      </c>
      <c r="H16" s="35"/>
      <c r="I16" s="35"/>
      <c r="J16" s="37">
        <f>ROUND(SUM(J12:J14),6)</f>
        <v>5.0652000000000003E-2</v>
      </c>
      <c r="M16" s="65"/>
      <c r="N16" s="77"/>
      <c r="O16" s="66"/>
      <c r="P16" s="45"/>
      <c r="Q16" s="45"/>
      <c r="R16" s="45"/>
      <c r="S16" s="45"/>
      <c r="T16" s="45"/>
      <c r="U16" s="45"/>
      <c r="V16" s="45"/>
    </row>
    <row r="17" spans="1:22" ht="15" x14ac:dyDescent="0.25">
      <c r="A17" s="65">
        <f t="shared" si="0"/>
        <v>17</v>
      </c>
      <c r="B17" s="74" t="s">
        <v>46</v>
      </c>
      <c r="C17" s="73">
        <f>+C13</f>
        <v>0.51039999999999996</v>
      </c>
      <c r="D17" s="73">
        <f>D13*0.79</f>
        <v>4.0552507836990596E-2</v>
      </c>
      <c r="E17" s="72">
        <f>ROUND(E13*0.79,4)</f>
        <v>2.07E-2</v>
      </c>
      <c r="F17" s="34">
        <f t="shared" si="1"/>
        <v>17</v>
      </c>
      <c r="G17" s="35"/>
      <c r="H17" s="35"/>
      <c r="I17" s="35"/>
      <c r="J17" s="37"/>
      <c r="M17" s="65"/>
      <c r="N17" s="80"/>
      <c r="O17" s="66"/>
      <c r="P17" s="45"/>
      <c r="Q17" s="45"/>
      <c r="R17" s="45"/>
      <c r="S17" s="45"/>
      <c r="T17" s="45"/>
      <c r="U17" s="45"/>
      <c r="V17" s="45"/>
    </row>
    <row r="18" spans="1:22" ht="15" x14ac:dyDescent="0.25">
      <c r="A18" s="65">
        <f t="shared" si="0"/>
        <v>18</v>
      </c>
      <c r="B18" s="74" t="s">
        <v>39</v>
      </c>
      <c r="C18" s="73">
        <f>+C14</f>
        <v>0.48959999999999998</v>
      </c>
      <c r="D18" s="73">
        <f>+D14</f>
        <v>9.4252054794520562E-2</v>
      </c>
      <c r="E18" s="72">
        <f>ROUND(C18*D18,4)</f>
        <v>4.6100000000000002E-2</v>
      </c>
      <c r="F18" s="34">
        <f t="shared" si="1"/>
        <v>18</v>
      </c>
      <c r="G18" s="35" t="str">
        <f>"CONVERSION FACTOR EXCLUDING FEDERAL INCOME TAX ( 1 - LINE "&amp;$F$17&amp;" )"</f>
        <v>CONVERSION FACTOR EXCLUDING FEDERAL INCOME TAX ( 1 - LINE 17 )</v>
      </c>
      <c r="H18" s="35"/>
      <c r="I18" s="35"/>
      <c r="J18" s="89">
        <f>ROUND(1-J16,6)</f>
        <v>0.94934799999999997</v>
      </c>
      <c r="K18" s="90"/>
      <c r="M18" s="65"/>
      <c r="N18" s="80"/>
      <c r="O18" s="66"/>
      <c r="P18" s="45"/>
      <c r="Q18" s="45"/>
      <c r="R18" s="45"/>
      <c r="S18" s="45"/>
      <c r="T18" s="45"/>
      <c r="U18" s="45"/>
      <c r="V18" s="45"/>
    </row>
    <row r="19" spans="1:22" ht="15" x14ac:dyDescent="0.25">
      <c r="A19" s="65">
        <f t="shared" si="0"/>
        <v>19</v>
      </c>
      <c r="B19" s="70" t="s">
        <v>40</v>
      </c>
      <c r="C19" s="69">
        <f>SUM(C17:C18)</f>
        <v>1</v>
      </c>
      <c r="D19" s="68"/>
      <c r="E19" s="67">
        <f>SUM(E17:E18)</f>
        <v>6.6799999999999998E-2</v>
      </c>
      <c r="F19" s="34">
        <f t="shared" si="1"/>
        <v>19</v>
      </c>
      <c r="G19" s="36" t="str">
        <f>+'[3]Named Ranges E'!A10</f>
        <v>FIT</v>
      </c>
      <c r="H19" s="35"/>
      <c r="I19" s="43">
        <v>0.21</v>
      </c>
      <c r="J19" s="92">
        <f>+J18*I19</f>
        <v>0.19936308</v>
      </c>
      <c r="M19" s="65"/>
      <c r="N19" s="77"/>
      <c r="O19" s="66"/>
      <c r="P19" s="45"/>
      <c r="Q19" s="45"/>
      <c r="R19" s="45"/>
      <c r="S19" s="45"/>
      <c r="T19" s="45"/>
      <c r="U19" s="45"/>
      <c r="V19" s="45"/>
    </row>
    <row r="20" spans="1:22" ht="15.75" thickBot="1" x14ac:dyDescent="0.3">
      <c r="A20" s="65">
        <f t="shared" si="0"/>
        <v>20</v>
      </c>
      <c r="B20" s="77"/>
      <c r="C20" s="77"/>
      <c r="D20" s="77"/>
      <c r="E20" s="77"/>
      <c r="F20" s="34">
        <f t="shared" si="1"/>
        <v>20</v>
      </c>
      <c r="G20" s="36" t="str">
        <f>"CONVERSION FACTOR INCL FEDERAL INCOME TAX ( LINE "&amp;F18&amp;" - LINE "&amp;F19&amp;" ) "</f>
        <v xml:space="preserve">CONVERSION FACTOR INCL FEDERAL INCOME TAX ( LINE 18 - LINE 19 ) </v>
      </c>
      <c r="H20" s="35"/>
      <c r="I20" s="35"/>
      <c r="J20" s="85">
        <f>ROUND(1-J19-J16,6)</f>
        <v>0.74998500000000001</v>
      </c>
      <c r="M20" s="65"/>
      <c r="N20" s="84"/>
      <c r="O20" s="66"/>
      <c r="P20" s="45"/>
      <c r="Q20" s="45"/>
      <c r="R20" s="45"/>
      <c r="S20" s="45"/>
      <c r="T20" s="45"/>
      <c r="U20" s="45"/>
      <c r="V20" s="45"/>
    </row>
    <row r="21" spans="1:22" ht="15.75" thickTop="1" x14ac:dyDescent="0.25">
      <c r="A21" s="65">
        <f t="shared" si="0"/>
        <v>21</v>
      </c>
      <c r="B21" s="82">
        <v>2023</v>
      </c>
      <c r="C21" s="39"/>
      <c r="D21" s="39"/>
      <c r="E21" s="81"/>
      <c r="F21" s="34"/>
      <c r="H21" s="35"/>
      <c r="I21" s="35"/>
      <c r="J21" s="35"/>
      <c r="M21" s="65"/>
      <c r="N21" s="83"/>
      <c r="O21" s="66"/>
      <c r="P21" s="45"/>
      <c r="Q21" s="45"/>
      <c r="R21" s="45"/>
      <c r="S21" s="45"/>
      <c r="T21" s="45"/>
      <c r="U21" s="45"/>
      <c r="V21" s="45"/>
    </row>
    <row r="22" spans="1:22" ht="15" x14ac:dyDescent="0.25">
      <c r="A22" s="65">
        <f t="shared" si="0"/>
        <v>22</v>
      </c>
      <c r="B22" s="74" t="s">
        <v>44</v>
      </c>
      <c r="C22" s="73">
        <v>0.51</v>
      </c>
      <c r="D22" s="73">
        <v>0.05</v>
      </c>
      <c r="E22" s="72">
        <f>ROUND(C22*D22,4)</f>
        <v>2.5499999999999998E-2</v>
      </c>
      <c r="F22" s="34"/>
      <c r="H22" s="35"/>
      <c r="I22" s="35"/>
      <c r="J22" s="37"/>
      <c r="M22" s="65"/>
      <c r="N22" s="77"/>
      <c r="O22" s="66"/>
      <c r="P22" s="45"/>
      <c r="Q22" s="45"/>
      <c r="R22" s="45"/>
      <c r="S22" s="45"/>
      <c r="T22" s="45"/>
      <c r="U22" s="45"/>
      <c r="V22" s="45"/>
    </row>
    <row r="23" spans="1:22" ht="15" x14ac:dyDescent="0.25">
      <c r="A23" s="65">
        <f t="shared" si="0"/>
        <v>23</v>
      </c>
      <c r="B23" s="74" t="s">
        <v>39</v>
      </c>
      <c r="C23" s="73">
        <v>0.49</v>
      </c>
      <c r="D23" s="73">
        <v>9.4E-2</v>
      </c>
      <c r="E23" s="72">
        <f>ROUND(C23*D23,4)</f>
        <v>4.6100000000000002E-2</v>
      </c>
      <c r="M23" s="65"/>
      <c r="N23" s="80"/>
      <c r="O23" s="66"/>
      <c r="P23" s="45"/>
      <c r="Q23" s="45"/>
      <c r="R23" s="45"/>
      <c r="S23" s="45"/>
      <c r="T23" s="45"/>
      <c r="U23" s="45"/>
      <c r="V23" s="45"/>
    </row>
    <row r="24" spans="1:22" ht="15" x14ac:dyDescent="0.25">
      <c r="A24" s="65">
        <f t="shared" si="0"/>
        <v>24</v>
      </c>
      <c r="B24" s="74" t="s">
        <v>45</v>
      </c>
      <c r="C24" s="38">
        <f>SUM(C22:C23)</f>
        <v>1</v>
      </c>
      <c r="D24" s="39"/>
      <c r="E24" s="79">
        <f>SUM(E22:E23)</f>
        <v>7.1599999999999997E-2</v>
      </c>
      <c r="M24" s="65"/>
      <c r="N24" s="80"/>
      <c r="O24" s="66"/>
      <c r="P24" s="45"/>
      <c r="Q24" s="45"/>
      <c r="R24" s="45"/>
      <c r="S24" s="45"/>
      <c r="T24" s="45"/>
      <c r="U24" s="45"/>
      <c r="V24" s="45"/>
    </row>
    <row r="25" spans="1:22" ht="15" x14ac:dyDescent="0.25">
      <c r="A25" s="65">
        <f t="shared" si="0"/>
        <v>25</v>
      </c>
      <c r="B25" s="74"/>
      <c r="C25" s="77"/>
      <c r="D25" s="77"/>
      <c r="E25" s="76"/>
      <c r="G25" s="23" t="s">
        <v>51</v>
      </c>
      <c r="M25" s="65"/>
      <c r="N25" s="80"/>
      <c r="O25" s="66"/>
      <c r="P25" s="45"/>
      <c r="Q25" s="45"/>
      <c r="R25" s="45"/>
      <c r="S25" s="45"/>
      <c r="T25" s="45"/>
      <c r="U25" s="45"/>
      <c r="V25" s="45"/>
    </row>
    <row r="26" spans="1:22" ht="15" x14ac:dyDescent="0.25">
      <c r="A26" s="65">
        <f t="shared" si="0"/>
        <v>26</v>
      </c>
      <c r="B26" s="74" t="s">
        <v>46</v>
      </c>
      <c r="C26" s="73">
        <f>+C22</f>
        <v>0.51</v>
      </c>
      <c r="D26" s="73">
        <f>D22*0.79</f>
        <v>3.9500000000000007E-2</v>
      </c>
      <c r="E26" s="72">
        <f>ROUND(E22*0.79,4)</f>
        <v>2.01E-2</v>
      </c>
      <c r="M26" s="65"/>
      <c r="N26" s="80"/>
      <c r="O26" s="66"/>
      <c r="P26" s="45"/>
      <c r="Q26" s="45"/>
      <c r="R26" s="45"/>
      <c r="S26" s="45"/>
      <c r="T26" s="45"/>
      <c r="U26" s="45"/>
      <c r="V26" s="45"/>
    </row>
    <row r="27" spans="1:22" ht="15" x14ac:dyDescent="0.25">
      <c r="A27" s="65">
        <f t="shared" si="0"/>
        <v>27</v>
      </c>
      <c r="B27" s="74" t="s">
        <v>39</v>
      </c>
      <c r="C27" s="73">
        <f>+C23</f>
        <v>0.49</v>
      </c>
      <c r="D27" s="73">
        <f>+D23</f>
        <v>9.4E-2</v>
      </c>
      <c r="E27" s="72">
        <f>ROUND(C27*D27,4)</f>
        <v>4.6100000000000002E-2</v>
      </c>
      <c r="F27"/>
      <c r="M27" s="65"/>
      <c r="N27" s="80"/>
      <c r="O27" s="66"/>
      <c r="P27" s="45"/>
      <c r="Q27" s="45"/>
      <c r="R27" s="45"/>
      <c r="S27" s="45"/>
      <c r="T27" s="45"/>
      <c r="U27" s="45"/>
      <c r="V27" s="45"/>
    </row>
    <row r="28" spans="1:22" ht="15" x14ac:dyDescent="0.25">
      <c r="A28" s="65">
        <f t="shared" si="0"/>
        <v>28</v>
      </c>
      <c r="B28" s="70" t="s">
        <v>40</v>
      </c>
      <c r="C28" s="69">
        <f>SUM(C26:C27)</f>
        <v>1</v>
      </c>
      <c r="D28" s="68"/>
      <c r="E28" s="67">
        <f>SUM(E26:E27)</f>
        <v>6.6200000000000009E-2</v>
      </c>
      <c r="M28" s="65"/>
      <c r="N28" s="80"/>
      <c r="O28" s="66"/>
      <c r="P28" s="45"/>
      <c r="Q28" s="45"/>
      <c r="R28" s="45"/>
      <c r="S28" s="45"/>
      <c r="T28" s="45"/>
      <c r="U28" s="45"/>
      <c r="V28" s="45"/>
    </row>
    <row r="29" spans="1:22" ht="15" x14ac:dyDescent="0.25">
      <c r="A29" s="65">
        <f t="shared" si="0"/>
        <v>29</v>
      </c>
      <c r="B29" s="77"/>
      <c r="C29" s="77"/>
      <c r="D29" s="77"/>
      <c r="E29" s="77"/>
      <c r="M29" s="65"/>
      <c r="N29" s="80"/>
      <c r="O29" s="66"/>
      <c r="P29" s="45"/>
      <c r="Q29" s="45"/>
      <c r="R29" s="45"/>
      <c r="S29" s="45"/>
      <c r="T29" s="45"/>
      <c r="U29" s="45"/>
      <c r="V29" s="45"/>
    </row>
    <row r="30" spans="1:22" ht="15" x14ac:dyDescent="0.25">
      <c r="A30" s="65">
        <f t="shared" si="0"/>
        <v>30</v>
      </c>
      <c r="B30" s="82">
        <v>2024</v>
      </c>
      <c r="C30" s="39"/>
      <c r="D30" s="39"/>
      <c r="E30" s="81"/>
      <c r="M30" s="65"/>
      <c r="N30" s="80"/>
      <c r="O30" s="66"/>
      <c r="P30" s="45"/>
      <c r="Q30" s="45"/>
      <c r="R30" s="45"/>
      <c r="S30" s="45"/>
      <c r="T30" s="45"/>
      <c r="U30" s="45"/>
      <c r="V30" s="45"/>
    </row>
    <row r="31" spans="1:22" ht="15" x14ac:dyDescent="0.25">
      <c r="A31" s="65">
        <f t="shared" si="0"/>
        <v>31</v>
      </c>
      <c r="B31" s="74" t="s">
        <v>44</v>
      </c>
      <c r="C31" s="73">
        <f>+C22</f>
        <v>0.51</v>
      </c>
      <c r="D31" s="73">
        <v>0.05</v>
      </c>
      <c r="E31" s="72">
        <f>ROUND(C31*D31,4)</f>
        <v>2.5499999999999998E-2</v>
      </c>
      <c r="G31" s="78"/>
      <c r="M31" s="65"/>
      <c r="N31" s="77"/>
      <c r="O31" s="66"/>
      <c r="P31" s="45"/>
      <c r="Q31" s="45"/>
      <c r="R31" s="45"/>
      <c r="S31" s="45"/>
      <c r="T31" s="45"/>
      <c r="U31" s="45"/>
      <c r="V31" s="45"/>
    </row>
    <row r="32" spans="1:22" ht="15" x14ac:dyDescent="0.25">
      <c r="A32" s="65">
        <f t="shared" si="0"/>
        <v>32</v>
      </c>
      <c r="B32" s="74" t="s">
        <v>39</v>
      </c>
      <c r="C32" s="73">
        <f>+C23</f>
        <v>0.49</v>
      </c>
      <c r="D32" s="73">
        <v>9.4E-2</v>
      </c>
      <c r="E32" s="72">
        <f>ROUND(C32*D32,4)</f>
        <v>4.6100000000000002E-2</v>
      </c>
      <c r="G32" s="78"/>
      <c r="H32" s="44"/>
      <c r="M32" s="65"/>
      <c r="N32" s="71"/>
      <c r="O32" s="66"/>
      <c r="P32" s="45"/>
      <c r="Q32" s="45"/>
      <c r="R32" s="45"/>
      <c r="S32" s="45"/>
      <c r="T32" s="45"/>
      <c r="U32" s="45"/>
      <c r="V32" s="45"/>
    </row>
    <row r="33" spans="1:22" ht="15" x14ac:dyDescent="0.25">
      <c r="A33" s="65">
        <f t="shared" si="0"/>
        <v>33</v>
      </c>
      <c r="B33" s="74" t="s">
        <v>45</v>
      </c>
      <c r="C33" s="38">
        <f>SUM(C31:C32)</f>
        <v>1</v>
      </c>
      <c r="D33" s="39"/>
      <c r="E33" s="79">
        <f>SUM(E31:E32)</f>
        <v>7.1599999999999997E-2</v>
      </c>
      <c r="G33" s="78"/>
      <c r="M33" s="65"/>
      <c r="N33" s="71"/>
      <c r="O33" s="66"/>
      <c r="P33" s="45"/>
      <c r="Q33" s="45"/>
      <c r="R33" s="45"/>
      <c r="S33" s="45"/>
      <c r="T33" s="45"/>
      <c r="U33" s="45"/>
      <c r="V33" s="45"/>
    </row>
    <row r="34" spans="1:22" ht="15" x14ac:dyDescent="0.25">
      <c r="A34" s="65">
        <f t="shared" si="0"/>
        <v>34</v>
      </c>
      <c r="B34" s="74"/>
      <c r="C34" s="77"/>
      <c r="D34" s="77"/>
      <c r="E34" s="76"/>
      <c r="G34" s="75"/>
      <c r="M34" s="65"/>
      <c r="N34" s="71"/>
      <c r="O34" s="66"/>
      <c r="P34" s="45"/>
      <c r="Q34" s="45"/>
      <c r="R34" s="45"/>
      <c r="S34" s="45"/>
      <c r="T34" s="45"/>
      <c r="U34" s="45"/>
      <c r="V34" s="45"/>
    </row>
    <row r="35" spans="1:22" ht="15" x14ac:dyDescent="0.25">
      <c r="A35" s="65">
        <f t="shared" si="0"/>
        <v>35</v>
      </c>
      <c r="B35" s="74" t="s">
        <v>46</v>
      </c>
      <c r="C35" s="73">
        <f>+C31</f>
        <v>0.51</v>
      </c>
      <c r="D35" s="73">
        <f>D31*0.79</f>
        <v>3.9500000000000007E-2</v>
      </c>
      <c r="E35" s="72">
        <f>ROUND(E31*0.79,4)</f>
        <v>2.01E-2</v>
      </c>
      <c r="M35" s="65"/>
      <c r="N35" s="71"/>
      <c r="O35" s="66"/>
      <c r="P35" s="45"/>
      <c r="Q35" s="45"/>
      <c r="R35" s="45"/>
      <c r="S35" s="45"/>
      <c r="T35" s="45"/>
      <c r="U35" s="45"/>
      <c r="V35" s="45"/>
    </row>
    <row r="36" spans="1:22" ht="15" x14ac:dyDescent="0.25">
      <c r="A36" s="65">
        <f t="shared" si="0"/>
        <v>36</v>
      </c>
      <c r="B36" s="74" t="s">
        <v>39</v>
      </c>
      <c r="C36" s="73">
        <f>+C32</f>
        <v>0.49</v>
      </c>
      <c r="D36" s="73">
        <f>+D32</f>
        <v>9.4E-2</v>
      </c>
      <c r="E36" s="72">
        <f>ROUND(C36*D36,4)</f>
        <v>4.6100000000000002E-2</v>
      </c>
      <c r="M36" s="65"/>
      <c r="N36" s="71"/>
      <c r="O36" s="66"/>
      <c r="P36" s="45"/>
      <c r="Q36" s="45"/>
      <c r="R36" s="45"/>
      <c r="S36" s="45"/>
      <c r="T36" s="45"/>
      <c r="U36" s="45"/>
      <c r="V36" s="45"/>
    </row>
    <row r="37" spans="1:22" ht="15" x14ac:dyDescent="0.25">
      <c r="A37" s="65">
        <f t="shared" si="0"/>
        <v>37</v>
      </c>
      <c r="B37" s="70" t="s">
        <v>40</v>
      </c>
      <c r="C37" s="69">
        <f>SUM(C35:C36)</f>
        <v>1</v>
      </c>
      <c r="D37" s="68"/>
      <c r="E37" s="67">
        <f>SUM(E35:E36)</f>
        <v>6.6200000000000009E-2</v>
      </c>
      <c r="M37" s="65"/>
      <c r="N37" s="66"/>
      <c r="O37" s="66"/>
      <c r="P37" s="45"/>
      <c r="Q37" s="45"/>
      <c r="R37" s="45"/>
      <c r="S37" s="45"/>
      <c r="T37" s="45"/>
      <c r="U37" s="45"/>
      <c r="V37" s="45"/>
    </row>
    <row r="38" spans="1:22" ht="15" x14ac:dyDescent="0.25">
      <c r="A38" s="65">
        <f t="shared" si="0"/>
        <v>38</v>
      </c>
      <c r="B38" s="64"/>
      <c r="C38" s="63"/>
      <c r="D38" s="63"/>
      <c r="E38" s="63"/>
      <c r="M38" s="63"/>
      <c r="N38" s="63"/>
      <c r="O38" s="63"/>
      <c r="P38" s="45"/>
      <c r="Q38" s="45"/>
      <c r="R38" s="45"/>
      <c r="S38" s="45"/>
      <c r="T38" s="45"/>
      <c r="U38" s="45"/>
      <c r="V38" s="45"/>
    </row>
    <row r="39" spans="1:22" ht="15" x14ac:dyDescent="0.25">
      <c r="A39"/>
      <c r="B39"/>
      <c r="C39"/>
      <c r="D39"/>
      <c r="E39"/>
      <c r="F39"/>
      <c r="M39" s="63"/>
      <c r="N39" s="63"/>
      <c r="O39" s="63"/>
      <c r="P39" s="45"/>
      <c r="Q39" s="45"/>
      <c r="R39" s="45"/>
      <c r="S39" s="45"/>
      <c r="T39" s="45"/>
      <c r="U39" s="45"/>
      <c r="V39" s="45"/>
    </row>
    <row r="40" spans="1:22" ht="15" x14ac:dyDescent="0.25">
      <c r="A40"/>
      <c r="B40"/>
      <c r="C40"/>
      <c r="D40"/>
      <c r="E40"/>
      <c r="F40"/>
      <c r="G40" s="45"/>
      <c r="M40" s="63"/>
      <c r="N40" s="63"/>
      <c r="O40" s="63"/>
      <c r="P40" s="45"/>
      <c r="Q40" s="45"/>
      <c r="R40" s="45"/>
      <c r="S40" s="45"/>
      <c r="T40" s="45"/>
      <c r="U40" s="45"/>
      <c r="V40" s="45"/>
    </row>
    <row r="41" spans="1:22" ht="15" x14ac:dyDescent="0.25">
      <c r="A41"/>
      <c r="B41"/>
      <c r="C41"/>
      <c r="D41"/>
      <c r="E41"/>
      <c r="F41"/>
      <c r="G41" s="45"/>
      <c r="M41" s="63"/>
      <c r="N41" s="63"/>
      <c r="O41" s="63"/>
      <c r="P41" s="45"/>
      <c r="Q41" s="45"/>
      <c r="R41" s="45"/>
      <c r="S41" s="45"/>
      <c r="T41" s="45"/>
      <c r="U41" s="45"/>
      <c r="V41" s="45"/>
    </row>
    <row r="42" spans="1:22" ht="15" x14ac:dyDescent="0.25">
      <c r="A42"/>
      <c r="B42"/>
      <c r="C42"/>
      <c r="D42"/>
      <c r="E42"/>
      <c r="F42"/>
      <c r="G42" s="45"/>
      <c r="M42" s="63"/>
      <c r="N42" s="63"/>
      <c r="O42" s="63"/>
      <c r="P42" s="45"/>
      <c r="Q42" s="45"/>
      <c r="R42" s="45"/>
      <c r="S42" s="45"/>
      <c r="T42" s="45"/>
      <c r="U42" s="45"/>
      <c r="V42" s="45"/>
    </row>
    <row r="43" spans="1:22" ht="15" x14ac:dyDescent="0.25">
      <c r="A43"/>
      <c r="B43"/>
      <c r="C43"/>
      <c r="D43"/>
      <c r="E43"/>
      <c r="F43"/>
      <c r="G43" s="45"/>
      <c r="M43" s="63"/>
      <c r="N43" s="63"/>
      <c r="O43" s="63"/>
      <c r="P43" s="45"/>
      <c r="Q43" s="45"/>
      <c r="R43" s="45"/>
      <c r="S43" s="45"/>
      <c r="T43" s="45"/>
      <c r="U43" s="45"/>
      <c r="V43" s="45"/>
    </row>
    <row r="44" spans="1:22" ht="15" x14ac:dyDescent="0.25">
      <c r="A44"/>
      <c r="B44"/>
      <c r="C44"/>
      <c r="D44"/>
      <c r="E44"/>
      <c r="F44"/>
      <c r="G44" s="45"/>
      <c r="M44" s="63"/>
      <c r="N44" s="63"/>
      <c r="O44" s="63"/>
      <c r="P44" s="45"/>
      <c r="Q44" s="45"/>
      <c r="R44" s="45"/>
      <c r="S44" s="45"/>
      <c r="T44" s="45"/>
      <c r="U44" s="45"/>
      <c r="V44" s="45"/>
    </row>
    <row r="45" spans="1:22" ht="15" x14ac:dyDescent="0.25">
      <c r="A45"/>
      <c r="B45"/>
      <c r="C45"/>
      <c r="D45"/>
      <c r="E45"/>
      <c r="F45"/>
      <c r="G45" s="45"/>
      <c r="M45" s="63"/>
      <c r="N45" s="63"/>
      <c r="O45" s="63"/>
      <c r="P45" s="45"/>
      <c r="Q45" s="45"/>
      <c r="R45" s="45"/>
      <c r="S45" s="45"/>
      <c r="T45" s="45"/>
      <c r="U45" s="45"/>
      <c r="V45" s="45"/>
    </row>
    <row r="46" spans="1:22" ht="15" x14ac:dyDescent="0.25">
      <c r="A46"/>
      <c r="B46"/>
      <c r="C46"/>
      <c r="D46"/>
      <c r="E46"/>
      <c r="F46"/>
      <c r="G46" s="45"/>
      <c r="M46" s="45"/>
      <c r="N46" s="45"/>
      <c r="O46" s="45"/>
      <c r="P46" s="45"/>
      <c r="Q46" s="45"/>
      <c r="R46" s="45"/>
      <c r="S46" s="45"/>
      <c r="T46" s="45"/>
      <c r="U46" s="45"/>
      <c r="V46" s="45"/>
    </row>
    <row r="47" spans="1:22" customFormat="1" ht="15" x14ac:dyDescent="0.25"/>
    <row r="48" spans="1:22" ht="15" x14ac:dyDescent="0.25">
      <c r="A48"/>
      <c r="B48"/>
      <c r="C48"/>
      <c r="D48"/>
      <c r="E48"/>
      <c r="F48"/>
      <c r="G48"/>
      <c r="M48" s="45"/>
      <c r="N48" s="45"/>
      <c r="O48" s="45"/>
      <c r="P48" s="45"/>
      <c r="Q48" s="45"/>
      <c r="R48" s="45"/>
      <c r="S48" s="45"/>
      <c r="T48" s="45"/>
      <c r="U48" s="45"/>
      <c r="V48" s="45"/>
    </row>
    <row r="49" spans="1:22" ht="15" x14ac:dyDescent="0.25">
      <c r="A49"/>
      <c r="B49"/>
      <c r="C49"/>
      <c r="D49"/>
      <c r="E49"/>
      <c r="F49"/>
      <c r="G49"/>
      <c r="M49" s="45"/>
      <c r="N49" s="45"/>
      <c r="O49" s="45"/>
      <c r="P49" s="45"/>
      <c r="Q49" s="45"/>
      <c r="R49" s="45"/>
      <c r="S49" s="45"/>
      <c r="T49" s="45"/>
      <c r="U49" s="45"/>
      <c r="V49" s="45"/>
    </row>
    <row r="50" spans="1:22" ht="15" x14ac:dyDescent="0.25">
      <c r="A50"/>
      <c r="B50"/>
      <c r="C50"/>
      <c r="D50"/>
      <c r="E50"/>
      <c r="F50"/>
      <c r="G50"/>
      <c r="M50" s="45"/>
      <c r="N50" s="45"/>
      <c r="O50" s="45"/>
      <c r="P50" s="45"/>
      <c r="Q50" s="45"/>
      <c r="R50" s="45"/>
      <c r="S50" s="45"/>
      <c r="T50" s="45"/>
      <c r="U50" s="45"/>
      <c r="V50" s="45"/>
    </row>
    <row r="51" spans="1:22" ht="15" x14ac:dyDescent="0.25">
      <c r="A51"/>
      <c r="B51"/>
      <c r="C51"/>
      <c r="D51"/>
      <c r="E51"/>
      <c r="F51"/>
      <c r="G51"/>
      <c r="M51" s="45"/>
      <c r="N51" s="45"/>
      <c r="O51" s="45"/>
      <c r="P51" s="45"/>
      <c r="Q51" s="45"/>
      <c r="R51" s="45"/>
      <c r="S51" s="45"/>
      <c r="T51" s="45"/>
      <c r="U51" s="45"/>
      <c r="V51" s="45"/>
    </row>
    <row r="52" spans="1:22" ht="15" x14ac:dyDescent="0.25">
      <c r="A52"/>
      <c r="B52"/>
      <c r="C52"/>
      <c r="D52"/>
      <c r="E52"/>
      <c r="F52"/>
      <c r="G52"/>
      <c r="M52" s="45"/>
      <c r="N52" s="45"/>
      <c r="O52" s="45"/>
      <c r="P52" s="45"/>
      <c r="Q52" s="45"/>
      <c r="R52" s="45"/>
      <c r="S52" s="45"/>
      <c r="T52" s="45"/>
      <c r="U52" s="45"/>
      <c r="V52" s="45"/>
    </row>
    <row r="53" spans="1:22" ht="15" x14ac:dyDescent="0.25">
      <c r="A53"/>
      <c r="B53"/>
      <c r="C53"/>
      <c r="D53"/>
      <c r="E53"/>
      <c r="F53"/>
      <c r="G53"/>
      <c r="M53" s="45"/>
      <c r="N53" s="45"/>
      <c r="O53" s="45"/>
      <c r="P53" s="45"/>
      <c r="Q53" s="45"/>
      <c r="R53" s="45"/>
      <c r="S53" s="45"/>
      <c r="T53" s="45"/>
      <c r="U53" s="45"/>
      <c r="V53" s="45"/>
    </row>
    <row r="54" spans="1:22" ht="15" x14ac:dyDescent="0.25">
      <c r="A54"/>
      <c r="B54"/>
      <c r="C54"/>
      <c r="D54"/>
      <c r="E54"/>
      <c r="F54"/>
      <c r="G54"/>
      <c r="M54" s="45"/>
      <c r="N54" s="45"/>
      <c r="O54" s="45"/>
      <c r="P54" s="45"/>
      <c r="Q54" s="45"/>
      <c r="R54" s="45"/>
      <c r="S54" s="45"/>
      <c r="T54" s="45"/>
      <c r="U54" s="45"/>
      <c r="V54" s="45"/>
    </row>
    <row r="55" spans="1:22" ht="15" x14ac:dyDescent="0.25">
      <c r="A55"/>
      <c r="B55"/>
      <c r="C55"/>
      <c r="D55"/>
      <c r="E55"/>
      <c r="F55"/>
      <c r="G55"/>
      <c r="M55" s="45"/>
      <c r="N55" s="45"/>
      <c r="O55" s="45"/>
      <c r="P55" s="45"/>
      <c r="Q55" s="45"/>
      <c r="R55" s="45"/>
      <c r="S55" s="45"/>
      <c r="T55" s="45"/>
      <c r="U55" s="45"/>
      <c r="V55" s="45"/>
    </row>
    <row r="56" spans="1:22" ht="15" x14ac:dyDescent="0.25">
      <c r="A56" s="62"/>
      <c r="B56"/>
      <c r="C56"/>
      <c r="D56"/>
      <c r="E56"/>
      <c r="F56"/>
      <c r="G56"/>
      <c r="M56" s="45"/>
      <c r="N56" s="45"/>
      <c r="O56" s="45"/>
      <c r="P56" s="45"/>
      <c r="Q56" s="45"/>
      <c r="R56" s="45"/>
      <c r="S56" s="45"/>
      <c r="T56" s="45"/>
      <c r="U56" s="45"/>
      <c r="V56" s="45"/>
    </row>
    <row r="57" spans="1:22" ht="15" x14ac:dyDescent="0.25">
      <c r="A57" s="61" t="s">
        <v>50</v>
      </c>
      <c r="B57"/>
      <c r="C57"/>
      <c r="D57"/>
      <c r="E57"/>
      <c r="F57"/>
      <c r="G57"/>
      <c r="M57" s="45"/>
      <c r="N57" s="45"/>
      <c r="O57" s="45"/>
      <c r="P57" s="45"/>
      <c r="Q57" s="45"/>
      <c r="R57" s="45"/>
      <c r="S57" s="45"/>
      <c r="T57" s="45"/>
      <c r="U57" s="45"/>
      <c r="V57" s="45"/>
    </row>
    <row r="58" spans="1:22" ht="15" x14ac:dyDescent="0.25">
      <c r="A58" s="60" t="e">
        <f>#REF!/#REF!</f>
        <v>#REF!</v>
      </c>
      <c r="B58"/>
      <c r="C58"/>
      <c r="D58"/>
      <c r="E58"/>
      <c r="F58" s="45"/>
      <c r="G58" s="45"/>
      <c r="M58" s="45"/>
      <c r="N58" s="45"/>
      <c r="O58" s="45"/>
      <c r="P58" s="45"/>
      <c r="Q58" s="45"/>
      <c r="R58" s="45"/>
      <c r="S58" s="45"/>
      <c r="T58" s="45"/>
      <c r="U58" s="45"/>
      <c r="V58" s="45"/>
    </row>
    <row r="59" spans="1:22" ht="15" x14ac:dyDescent="0.25">
      <c r="A59" s="60" t="e">
        <f>#REF!/#REF!</f>
        <v>#REF!</v>
      </c>
      <c r="B59"/>
      <c r="C59"/>
      <c r="D59"/>
      <c r="E59"/>
      <c r="F59" s="45"/>
      <c r="G59" s="45"/>
      <c r="M59" s="45"/>
      <c r="N59" s="45"/>
      <c r="O59" s="45"/>
      <c r="P59" s="45"/>
      <c r="Q59" s="45"/>
      <c r="R59" s="45"/>
      <c r="S59" s="45"/>
      <c r="T59" s="45"/>
      <c r="U59" s="45"/>
      <c r="V59" s="45"/>
    </row>
    <row r="60" spans="1:22" ht="15" x14ac:dyDescent="0.25">
      <c r="A60" s="60" t="e">
        <f>#REF!/#REF!</f>
        <v>#REF!</v>
      </c>
      <c r="B60"/>
      <c r="C60"/>
      <c r="D60"/>
      <c r="E60"/>
      <c r="F60" s="45"/>
      <c r="G60" s="45"/>
      <c r="M60" s="45"/>
      <c r="N60" s="45"/>
      <c r="O60" s="45"/>
      <c r="P60" s="45"/>
      <c r="Q60" s="45"/>
      <c r="R60" s="45"/>
      <c r="S60" s="45"/>
      <c r="T60" s="45"/>
      <c r="U60" s="45"/>
      <c r="V60" s="45"/>
    </row>
    <row r="61" spans="1:22" ht="15" x14ac:dyDescent="0.25">
      <c r="A61" s="60" t="e">
        <f>#REF!/#REF!</f>
        <v>#REF!</v>
      </c>
      <c r="B61"/>
      <c r="C61"/>
      <c r="D61"/>
      <c r="E61"/>
      <c r="F61" s="45"/>
      <c r="G61" s="45"/>
      <c r="M61" s="45"/>
      <c r="N61" s="45"/>
      <c r="O61" s="45"/>
      <c r="P61" s="45"/>
      <c r="Q61" s="45"/>
      <c r="R61" s="45"/>
      <c r="S61" s="45"/>
      <c r="T61" s="45"/>
      <c r="U61" s="45"/>
      <c r="V61" s="45"/>
    </row>
    <row r="62" spans="1:22" ht="15.75" thickBot="1" x14ac:dyDescent="0.3">
      <c r="A62" s="59" t="e">
        <f>SUM(A58:A61)</f>
        <v>#REF!</v>
      </c>
      <c r="B62"/>
      <c r="C62"/>
      <c r="D62"/>
      <c r="E62"/>
      <c r="F62" s="45"/>
      <c r="G62" s="45"/>
      <c r="M62" s="45"/>
      <c r="N62" s="45"/>
      <c r="O62" s="45"/>
      <c r="P62" s="45"/>
      <c r="Q62" s="45"/>
      <c r="R62" s="45"/>
      <c r="S62" s="45"/>
      <c r="T62" s="45"/>
      <c r="U62" s="45"/>
      <c r="V62" s="45"/>
    </row>
    <row r="63" spans="1:22" ht="15.75" thickTop="1" x14ac:dyDescent="0.25">
      <c r="A63" s="58" t="e">
        <f>+A62-#REF!</f>
        <v>#REF!</v>
      </c>
      <c r="B63"/>
      <c r="C63"/>
      <c r="D63"/>
      <c r="E63"/>
      <c r="F63" s="45"/>
      <c r="G63" s="45"/>
      <c r="M63" s="45"/>
      <c r="N63" s="45"/>
      <c r="O63" s="45"/>
      <c r="P63" s="45"/>
      <c r="Q63" s="45"/>
      <c r="R63" s="45"/>
      <c r="S63" s="45"/>
      <c r="T63" s="45"/>
      <c r="U63" s="45"/>
      <c r="V63" s="45"/>
    </row>
    <row r="64" spans="1:22" ht="15" x14ac:dyDescent="0.25">
      <c r="A64" s="46"/>
      <c r="B64"/>
      <c r="C64"/>
      <c r="D64"/>
      <c r="E64"/>
      <c r="F64" s="45"/>
      <c r="G64" s="45"/>
      <c r="M64" s="45"/>
      <c r="N64" s="45"/>
      <c r="O64" s="45"/>
      <c r="P64" s="45"/>
      <c r="Q64" s="45"/>
      <c r="R64" s="45"/>
      <c r="S64" s="45"/>
      <c r="T64" s="45"/>
      <c r="U64" s="45"/>
      <c r="V64" s="45"/>
    </row>
    <row r="65" spans="1:22" ht="15" hidden="1" outlineLevel="1" x14ac:dyDescent="0.25">
      <c r="A65" s="57" t="s">
        <v>49</v>
      </c>
      <c r="B65"/>
      <c r="C65"/>
      <c r="D65"/>
      <c r="E65"/>
      <c r="F65" s="45"/>
      <c r="G65" s="45"/>
      <c r="M65" s="45"/>
      <c r="N65" s="45"/>
      <c r="O65" s="45"/>
      <c r="P65" s="45"/>
      <c r="Q65" s="45"/>
      <c r="R65" s="45"/>
      <c r="S65" s="45"/>
      <c r="T65" s="45"/>
      <c r="U65" s="45"/>
      <c r="V65" s="45"/>
    </row>
    <row r="66" spans="1:22" ht="15" hidden="1" outlineLevel="1" x14ac:dyDescent="0.25">
      <c r="A66" s="55" t="e">
        <f>#REF!-#REF!</f>
        <v>#REF!</v>
      </c>
      <c r="B66"/>
      <c r="C66"/>
      <c r="D66"/>
      <c r="E66"/>
      <c r="F66" s="45"/>
      <c r="G66" s="45"/>
      <c r="M66" s="45"/>
      <c r="N66" s="45"/>
      <c r="O66" s="45"/>
      <c r="P66" s="45"/>
      <c r="Q66" s="45"/>
      <c r="R66" s="45"/>
      <c r="S66" s="45"/>
      <c r="T66" s="45"/>
      <c r="U66" s="45"/>
      <c r="V66" s="45"/>
    </row>
    <row r="67" spans="1:22" ht="15" hidden="1" outlineLevel="1" x14ac:dyDescent="0.25">
      <c r="A67" s="55" t="e">
        <f>#REF!-#REF!</f>
        <v>#REF!</v>
      </c>
      <c r="B67"/>
      <c r="C67"/>
      <c r="D67"/>
      <c r="E67"/>
      <c r="F67" s="45"/>
      <c r="G67" s="45"/>
      <c r="M67" s="45"/>
      <c r="N67" s="45"/>
      <c r="O67" s="45"/>
      <c r="P67" s="45"/>
      <c r="Q67" s="45"/>
      <c r="R67" s="45"/>
      <c r="S67" s="45"/>
      <c r="T67" s="45"/>
      <c r="U67" s="45"/>
      <c r="V67" s="45"/>
    </row>
    <row r="68" spans="1:22" ht="15" hidden="1" outlineLevel="1" x14ac:dyDescent="0.25">
      <c r="A68" s="55" t="e">
        <f>#REF!-#REF!</f>
        <v>#REF!</v>
      </c>
      <c r="B68"/>
      <c r="C68"/>
      <c r="D68"/>
      <c r="E68"/>
      <c r="F68" s="45"/>
      <c r="G68" s="45"/>
      <c r="M68" s="45"/>
      <c r="N68" s="45"/>
      <c r="O68" s="45"/>
      <c r="P68" s="45"/>
      <c r="Q68" s="45"/>
      <c r="R68" s="45"/>
      <c r="S68" s="45"/>
      <c r="T68" s="45"/>
      <c r="U68" s="45"/>
      <c r="V68" s="45"/>
    </row>
    <row r="69" spans="1:22" ht="15" hidden="1" outlineLevel="1" x14ac:dyDescent="0.25">
      <c r="A69" s="55" t="e">
        <f>#REF!-#REF!</f>
        <v>#REF!</v>
      </c>
      <c r="B69"/>
      <c r="C69"/>
      <c r="D69"/>
      <c r="E69"/>
      <c r="F69" s="45"/>
      <c r="G69" s="45"/>
      <c r="M69" s="45"/>
      <c r="N69" s="45"/>
      <c r="O69" s="45"/>
      <c r="P69" s="45"/>
      <c r="Q69" s="45"/>
      <c r="R69" s="45"/>
      <c r="S69" s="45"/>
      <c r="T69" s="45"/>
      <c r="U69" s="45"/>
      <c r="V69" s="45"/>
    </row>
    <row r="70" spans="1:22" ht="15" hidden="1" outlineLevel="1" x14ac:dyDescent="0.25">
      <c r="A70" s="55" t="e">
        <f>#REF!-#REF!</f>
        <v>#REF!</v>
      </c>
      <c r="B70"/>
      <c r="C70"/>
      <c r="D70"/>
      <c r="E70"/>
      <c r="F70" s="45"/>
      <c r="G70" s="45"/>
      <c r="M70" s="45"/>
      <c r="N70" s="45"/>
      <c r="O70" s="45"/>
      <c r="P70" s="45"/>
      <c r="Q70" s="45"/>
      <c r="R70" s="45"/>
      <c r="S70" s="45"/>
      <c r="T70" s="45"/>
      <c r="U70" s="45"/>
      <c r="V70" s="45"/>
    </row>
    <row r="71" spans="1:22" ht="15" hidden="1" outlineLevel="1" x14ac:dyDescent="0.25">
      <c r="A71" s="55" t="e">
        <f>#REF!-#REF!</f>
        <v>#REF!</v>
      </c>
      <c r="B71"/>
      <c r="C71"/>
      <c r="D71"/>
      <c r="E71"/>
      <c r="F71" s="45"/>
      <c r="G71" s="45"/>
      <c r="M71" s="45"/>
      <c r="N71" s="45"/>
      <c r="O71" s="45"/>
      <c r="P71" s="45"/>
      <c r="Q71" s="45"/>
      <c r="R71" s="45"/>
      <c r="S71" s="45"/>
      <c r="T71" s="45"/>
      <c r="U71" s="45"/>
      <c r="V71" s="45"/>
    </row>
    <row r="72" spans="1:22" ht="15" hidden="1" outlineLevel="1" x14ac:dyDescent="0.25">
      <c r="A72" s="55" t="e">
        <f>#REF!-#REF!</f>
        <v>#REF!</v>
      </c>
      <c r="B72"/>
      <c r="C72"/>
      <c r="D72"/>
      <c r="E72"/>
      <c r="F72" s="45"/>
      <c r="G72" s="45"/>
      <c r="M72" s="45"/>
      <c r="N72" s="45"/>
      <c r="O72" s="45"/>
      <c r="P72" s="45"/>
      <c r="Q72" s="45"/>
      <c r="R72" s="45"/>
      <c r="S72" s="45"/>
      <c r="T72" s="45"/>
      <c r="U72" s="45"/>
      <c r="V72" s="45"/>
    </row>
    <row r="73" spans="1:22" ht="15" hidden="1" outlineLevel="1" x14ac:dyDescent="0.25">
      <c r="A73" s="55">
        <v>-1</v>
      </c>
      <c r="B73"/>
      <c r="C73"/>
      <c r="D73"/>
      <c r="E73"/>
      <c r="F73" s="45"/>
      <c r="G73" s="45"/>
      <c r="M73" s="45"/>
      <c r="N73" s="45"/>
      <c r="O73" s="45"/>
      <c r="P73" s="45"/>
      <c r="Q73" s="45"/>
      <c r="R73" s="45"/>
      <c r="S73" s="45"/>
      <c r="T73" s="45"/>
      <c r="U73" s="45"/>
      <c r="V73" s="45"/>
    </row>
    <row r="74" spans="1:22" ht="15" hidden="1" outlineLevel="1" x14ac:dyDescent="0.25">
      <c r="A74" s="56" t="e">
        <f>SUM(A66:A73)</f>
        <v>#REF!</v>
      </c>
      <c r="B74"/>
      <c r="C74"/>
      <c r="D74"/>
      <c r="E74"/>
      <c r="F74" s="45"/>
      <c r="G74" s="45"/>
      <c r="M74" s="45"/>
      <c r="N74" s="45"/>
      <c r="O74" s="45"/>
      <c r="P74" s="45"/>
      <c r="Q74" s="45"/>
      <c r="R74" s="45"/>
      <c r="S74" s="45"/>
      <c r="T74" s="45"/>
      <c r="U74" s="45"/>
      <c r="V74" s="45"/>
    </row>
    <row r="75" spans="1:22" ht="15" hidden="1" outlineLevel="1" x14ac:dyDescent="0.25">
      <c r="A75" s="45"/>
      <c r="B75" s="45"/>
      <c r="C75" s="45"/>
      <c r="D75" s="45"/>
      <c r="E75" s="45"/>
      <c r="F75" s="45"/>
      <c r="G75" s="45"/>
      <c r="M75" s="45"/>
      <c r="N75" s="45"/>
      <c r="O75" s="45"/>
      <c r="P75" s="45"/>
      <c r="Q75" s="45"/>
      <c r="R75" s="45"/>
      <c r="S75" s="45"/>
      <c r="T75" s="45"/>
      <c r="U75" s="45"/>
      <c r="V75" s="45"/>
    </row>
    <row r="76" spans="1:22" ht="15" hidden="1" outlineLevel="1" x14ac:dyDescent="0.25">
      <c r="A76" s="45"/>
      <c r="B76" s="45"/>
      <c r="C76" s="45"/>
      <c r="D76" s="45"/>
      <c r="E76" s="45"/>
      <c r="F76" s="45"/>
      <c r="G76" s="45"/>
      <c r="M76" s="45"/>
      <c r="N76" s="45"/>
      <c r="O76" s="45"/>
      <c r="P76" s="45"/>
      <c r="Q76" s="45"/>
      <c r="R76" s="45"/>
      <c r="S76" s="45"/>
      <c r="T76" s="45"/>
      <c r="U76" s="45"/>
      <c r="V76" s="45"/>
    </row>
    <row r="77" spans="1:22" ht="15" hidden="1" outlineLevel="1" x14ac:dyDescent="0.25">
      <c r="A77" s="45"/>
      <c r="B77" s="45"/>
      <c r="C77" s="45"/>
      <c r="D77" s="45"/>
      <c r="E77" s="45"/>
      <c r="F77" s="45"/>
      <c r="G77" s="45"/>
      <c r="M77" s="45"/>
      <c r="N77" s="45"/>
      <c r="O77" s="45"/>
      <c r="P77" s="45"/>
      <c r="Q77" s="45"/>
      <c r="R77" s="45"/>
      <c r="S77" s="45"/>
      <c r="T77" s="45"/>
      <c r="U77" s="45"/>
      <c r="V77" s="45"/>
    </row>
    <row r="78" spans="1:22" ht="15" hidden="1" outlineLevel="1" x14ac:dyDescent="0.25">
      <c r="A78" s="45"/>
      <c r="B78" s="45"/>
      <c r="C78" s="45"/>
      <c r="D78" s="45"/>
      <c r="E78" s="45"/>
      <c r="F78" s="45"/>
      <c r="G78" s="45"/>
      <c r="M78" s="45"/>
      <c r="N78" s="45"/>
      <c r="O78" s="45"/>
      <c r="P78" s="45"/>
      <c r="Q78" s="45"/>
      <c r="R78" s="45"/>
      <c r="S78" s="45"/>
      <c r="T78" s="45"/>
      <c r="U78" s="45"/>
      <c r="V78" s="45"/>
    </row>
    <row r="79" spans="1:22" ht="15" hidden="1" outlineLevel="1" x14ac:dyDescent="0.25">
      <c r="A79" s="45"/>
      <c r="B79" s="45"/>
      <c r="C79" s="45"/>
      <c r="D79" s="45"/>
      <c r="E79" s="45"/>
      <c r="F79" s="45"/>
      <c r="G79" s="45"/>
      <c r="M79" s="45"/>
      <c r="N79" s="45"/>
      <c r="O79" s="45"/>
      <c r="P79" s="45"/>
      <c r="Q79" s="45"/>
      <c r="R79" s="45"/>
      <c r="S79" s="45"/>
      <c r="T79" s="45"/>
      <c r="U79" s="45"/>
      <c r="V79" s="45"/>
    </row>
    <row r="80" spans="1:22" ht="15" hidden="1" outlineLevel="1" x14ac:dyDescent="0.25">
      <c r="A80" s="45"/>
      <c r="B80" s="45"/>
      <c r="C80" s="45"/>
      <c r="D80" s="45"/>
      <c r="E80" s="45"/>
      <c r="F80" s="45"/>
      <c r="G80" s="45"/>
      <c r="M80" s="45"/>
      <c r="N80" s="45"/>
      <c r="O80" s="45"/>
      <c r="P80" s="45"/>
      <c r="Q80" s="45"/>
      <c r="R80" s="45"/>
      <c r="S80" s="45"/>
      <c r="T80" s="45"/>
      <c r="U80" s="45"/>
      <c r="V80" s="45"/>
    </row>
    <row r="81" spans="1:22" ht="15" hidden="1" outlineLevel="1" x14ac:dyDescent="0.25">
      <c r="A81" s="45"/>
      <c r="B81" s="45"/>
      <c r="C81" s="45"/>
      <c r="D81" s="45"/>
      <c r="E81" s="45"/>
      <c r="F81" s="45"/>
      <c r="G81" s="45"/>
      <c r="M81" s="45"/>
      <c r="N81" s="45"/>
      <c r="O81" s="45"/>
      <c r="P81" s="45"/>
      <c r="Q81" s="45"/>
      <c r="R81" s="45"/>
      <c r="S81" s="45"/>
      <c r="T81" s="45"/>
      <c r="U81" s="45"/>
      <c r="V81" s="45"/>
    </row>
    <row r="82" spans="1:22" ht="15" collapsed="1" x14ac:dyDescent="0.25">
      <c r="A82" s="45"/>
      <c r="B82" s="45"/>
      <c r="C82" s="45"/>
      <c r="D82" s="45"/>
      <c r="E82" s="45"/>
      <c r="F82" s="45"/>
      <c r="G82" s="45"/>
      <c r="M82" s="45"/>
      <c r="N82" s="45"/>
      <c r="O82" s="45"/>
      <c r="P82" s="45"/>
      <c r="Q82" s="45"/>
      <c r="R82" s="45"/>
      <c r="S82" s="45"/>
      <c r="T82" s="45"/>
      <c r="U82" s="45"/>
      <c r="V82" s="45"/>
    </row>
    <row r="83" spans="1:22" ht="15" x14ac:dyDescent="0.25">
      <c r="A83" s="45"/>
      <c r="B83" s="45"/>
      <c r="C83" s="45"/>
      <c r="D83" s="45"/>
      <c r="E83" s="45"/>
      <c r="F83" s="45"/>
      <c r="G83" s="45"/>
      <c r="M83" s="45"/>
      <c r="N83" s="45"/>
      <c r="O83" s="45"/>
      <c r="P83" s="45"/>
      <c r="Q83" s="45"/>
      <c r="R83" s="45"/>
      <c r="S83" s="45"/>
      <c r="T83" s="45"/>
      <c r="U83" s="45"/>
      <c r="V83" s="45"/>
    </row>
    <row r="84" spans="1:22" ht="15" x14ac:dyDescent="0.25">
      <c r="A84" s="45"/>
      <c r="B84" s="45"/>
      <c r="C84" s="45"/>
      <c r="D84" s="45"/>
      <c r="E84" s="45"/>
      <c r="F84" s="45"/>
      <c r="G84" s="45"/>
      <c r="M84" s="45"/>
      <c r="N84" s="45"/>
      <c r="O84" s="45"/>
      <c r="P84" s="45"/>
      <c r="Q84" s="45"/>
      <c r="R84" s="45"/>
      <c r="S84" s="45"/>
      <c r="T84" s="45"/>
      <c r="U84" s="45"/>
      <c r="V84" s="45"/>
    </row>
    <row r="85" spans="1:22" ht="15" x14ac:dyDescent="0.25">
      <c r="A85" s="45"/>
      <c r="B85" s="45"/>
      <c r="C85" s="45"/>
      <c r="D85" s="45"/>
      <c r="E85" s="45"/>
      <c r="F85" s="45"/>
      <c r="G85" s="45"/>
      <c r="M85" s="45"/>
      <c r="N85" s="45"/>
      <c r="O85" s="45"/>
      <c r="P85" s="45"/>
      <c r="Q85" s="45"/>
      <c r="R85" s="45"/>
      <c r="S85" s="45"/>
      <c r="T85" s="45"/>
      <c r="U85" s="45"/>
      <c r="V85" s="45"/>
    </row>
    <row r="86" spans="1:22" ht="15" x14ac:dyDescent="0.25">
      <c r="A86" s="45"/>
      <c r="B86" s="45"/>
      <c r="C86" s="45"/>
      <c r="D86" s="45"/>
      <c r="E86" s="45"/>
      <c r="F86" s="45"/>
      <c r="G86" s="45"/>
      <c r="M86" s="45"/>
      <c r="N86" s="45"/>
      <c r="O86" s="45"/>
      <c r="P86" s="45"/>
      <c r="Q86" s="45"/>
      <c r="R86" s="45"/>
      <c r="S86" s="45"/>
      <c r="T86" s="45"/>
      <c r="U86" s="45"/>
      <c r="V86" s="45"/>
    </row>
    <row r="87" spans="1:22" ht="15" x14ac:dyDescent="0.25">
      <c r="A87" s="45"/>
      <c r="B87" s="45"/>
      <c r="C87" s="45"/>
      <c r="D87" s="45"/>
      <c r="E87" s="45"/>
      <c r="F87" s="45"/>
      <c r="G87" s="45"/>
      <c r="M87" s="45"/>
      <c r="N87" s="45"/>
      <c r="O87" s="45"/>
      <c r="P87" s="45"/>
      <c r="Q87" s="45"/>
      <c r="R87" s="45"/>
      <c r="S87" s="45"/>
      <c r="T87" s="45"/>
      <c r="U87" s="45"/>
      <c r="V87" s="45"/>
    </row>
    <row r="88" spans="1:22" ht="15" x14ac:dyDescent="0.25">
      <c r="A88" s="45"/>
      <c r="B88" s="45"/>
      <c r="C88" s="45"/>
      <c r="D88" s="45"/>
      <c r="E88" s="45"/>
      <c r="F88" s="45"/>
      <c r="G88" s="45"/>
      <c r="M88" s="45"/>
      <c r="N88" s="45"/>
      <c r="O88" s="45"/>
      <c r="P88" s="45"/>
      <c r="Q88" s="45"/>
      <c r="R88" s="45"/>
      <c r="S88" s="45"/>
      <c r="T88" s="45"/>
      <c r="U88" s="45"/>
      <c r="V88" s="45"/>
    </row>
    <row r="89" spans="1:22" ht="15" x14ac:dyDescent="0.25">
      <c r="A89" s="45"/>
      <c r="B89" s="45"/>
      <c r="C89" s="45"/>
      <c r="D89" s="45"/>
      <c r="E89" s="45"/>
      <c r="F89" s="45"/>
      <c r="G89" s="45"/>
      <c r="M89" s="45"/>
      <c r="N89" s="45"/>
      <c r="O89" s="45"/>
      <c r="P89" s="45"/>
      <c r="Q89" s="45"/>
      <c r="R89" s="45"/>
      <c r="S89" s="45"/>
      <c r="T89" s="45"/>
      <c r="U89" s="45"/>
      <c r="V89" s="45"/>
    </row>
    <row r="90" spans="1:22" ht="15" x14ac:dyDescent="0.25">
      <c r="A90" s="45"/>
      <c r="B90" s="45"/>
      <c r="C90" s="45"/>
      <c r="D90" s="45"/>
      <c r="E90" s="45"/>
      <c r="F90" s="45"/>
      <c r="G90" s="45"/>
      <c r="M90" s="45"/>
      <c r="N90" s="45"/>
      <c r="O90" s="45"/>
      <c r="P90" s="45"/>
      <c r="Q90" s="45"/>
      <c r="R90" s="45"/>
      <c r="S90" s="45"/>
      <c r="T90" s="45"/>
      <c r="U90" s="45"/>
      <c r="V90" s="45"/>
    </row>
    <row r="91" spans="1:22" ht="15" x14ac:dyDescent="0.25">
      <c r="A91" s="45"/>
      <c r="B91" s="45"/>
      <c r="C91" s="45"/>
      <c r="D91" s="45"/>
      <c r="E91" s="45"/>
      <c r="F91" s="45"/>
      <c r="G91" s="45"/>
      <c r="M91" s="45"/>
      <c r="N91" s="45"/>
      <c r="O91" s="45"/>
      <c r="P91" s="45"/>
      <c r="Q91" s="45"/>
      <c r="R91" s="45"/>
      <c r="S91" s="45"/>
      <c r="T91" s="45"/>
      <c r="U91" s="45"/>
      <c r="V91" s="45"/>
    </row>
    <row r="92" spans="1:22" ht="15" x14ac:dyDescent="0.25">
      <c r="A92" s="45"/>
      <c r="B92" s="45"/>
      <c r="C92" s="45"/>
      <c r="D92" s="45"/>
      <c r="E92" s="45"/>
      <c r="F92" s="45"/>
      <c r="G92" s="45"/>
      <c r="M92" s="45"/>
      <c r="N92" s="45"/>
      <c r="O92" s="45"/>
      <c r="P92" s="45"/>
      <c r="Q92" s="45"/>
      <c r="R92" s="45"/>
      <c r="S92" s="45"/>
      <c r="T92" s="45"/>
      <c r="U92" s="45"/>
      <c r="V92" s="45"/>
    </row>
    <row r="93" spans="1:22" ht="15" x14ac:dyDescent="0.25">
      <c r="A93" s="45"/>
      <c r="B93" s="45"/>
      <c r="C93" s="45"/>
      <c r="D93" s="45"/>
      <c r="E93" s="45"/>
      <c r="F93" s="45"/>
      <c r="G93" s="45"/>
      <c r="M93" s="45"/>
      <c r="N93" s="45"/>
      <c r="O93" s="45"/>
      <c r="P93" s="45"/>
      <c r="Q93" s="45"/>
      <c r="R93" s="45"/>
      <c r="S93" s="45"/>
      <c r="T93" s="45"/>
      <c r="U93" s="45"/>
      <c r="V93" s="45"/>
    </row>
    <row r="94" spans="1:22" ht="15" x14ac:dyDescent="0.25">
      <c r="A94" s="45"/>
      <c r="B94" s="45"/>
      <c r="C94" s="45"/>
      <c r="D94" s="45"/>
      <c r="E94" s="45"/>
      <c r="F94" s="45"/>
      <c r="G94" s="45"/>
      <c r="M94" s="45"/>
      <c r="N94" s="45"/>
      <c r="O94" s="45"/>
      <c r="P94" s="45"/>
      <c r="Q94" s="45"/>
      <c r="R94" s="45"/>
      <c r="S94" s="45"/>
      <c r="T94" s="45"/>
      <c r="U94" s="45"/>
      <c r="V94" s="45"/>
    </row>
    <row r="95" spans="1:22" ht="15" x14ac:dyDescent="0.25">
      <c r="A95" s="45"/>
      <c r="B95" s="45"/>
      <c r="C95" s="45"/>
      <c r="D95" s="45"/>
      <c r="E95" s="45"/>
      <c r="F95" s="45"/>
      <c r="G95" s="45"/>
      <c r="M95" s="45"/>
      <c r="N95" s="45"/>
      <c r="O95" s="45"/>
      <c r="P95" s="45"/>
      <c r="Q95" s="45"/>
      <c r="R95" s="45"/>
      <c r="S95" s="45"/>
      <c r="T95" s="45"/>
      <c r="U95" s="45"/>
      <c r="V95" s="45"/>
    </row>
    <row r="96" spans="1:22" ht="15" x14ac:dyDescent="0.25">
      <c r="A96" s="45"/>
      <c r="B96" s="45"/>
      <c r="C96" s="45"/>
      <c r="D96" s="45"/>
      <c r="E96" s="45"/>
      <c r="F96" s="45"/>
      <c r="G96" s="45"/>
      <c r="M96" s="45"/>
      <c r="N96" s="45"/>
      <c r="O96" s="45"/>
      <c r="P96" s="45"/>
      <c r="Q96" s="45"/>
      <c r="R96" s="45"/>
      <c r="S96" s="45"/>
      <c r="T96" s="45"/>
      <c r="U96" s="45"/>
      <c r="V96" s="45"/>
    </row>
    <row r="97" spans="1:22" ht="15" x14ac:dyDescent="0.25">
      <c r="A97" s="45"/>
      <c r="B97" s="45"/>
      <c r="C97" s="45"/>
      <c r="D97" s="45"/>
      <c r="E97" s="45"/>
      <c r="F97" s="45"/>
      <c r="G97" s="45"/>
      <c r="M97" s="45"/>
      <c r="N97" s="45"/>
      <c r="O97" s="45"/>
      <c r="P97" s="45"/>
      <c r="Q97" s="45"/>
      <c r="R97" s="45"/>
      <c r="S97" s="45"/>
      <c r="T97" s="45"/>
      <c r="U97" s="45"/>
      <c r="V97" s="45"/>
    </row>
    <row r="98" spans="1:22" ht="15" x14ac:dyDescent="0.25">
      <c r="A98" s="45"/>
      <c r="B98" s="45"/>
      <c r="C98" s="45"/>
      <c r="D98" s="45"/>
      <c r="E98" s="45"/>
      <c r="F98" s="45"/>
      <c r="G98" s="45"/>
      <c r="M98" s="45"/>
      <c r="N98" s="45"/>
      <c r="O98" s="45"/>
      <c r="P98" s="45"/>
      <c r="Q98" s="45"/>
      <c r="R98" s="45"/>
      <c r="S98" s="45"/>
      <c r="T98" s="45"/>
      <c r="U98" s="45"/>
      <c r="V98" s="45"/>
    </row>
    <row r="99" spans="1:22" ht="15" x14ac:dyDescent="0.25">
      <c r="A99" s="45"/>
      <c r="B99" s="45"/>
      <c r="C99" s="45"/>
      <c r="D99" s="45"/>
      <c r="E99" s="45"/>
      <c r="F99" s="45"/>
      <c r="G99" s="45"/>
      <c r="M99" s="45"/>
      <c r="N99" s="45"/>
      <c r="O99" s="45"/>
      <c r="P99" s="45"/>
      <c r="Q99" s="45"/>
      <c r="R99" s="45"/>
      <c r="S99" s="45"/>
      <c r="T99" s="45"/>
      <c r="U99" s="45"/>
      <c r="V99" s="45"/>
    </row>
    <row r="100" spans="1:22" ht="15" x14ac:dyDescent="0.25">
      <c r="A100" s="45"/>
      <c r="B100" s="45"/>
      <c r="C100" s="45"/>
      <c r="D100" s="45"/>
      <c r="E100" s="45"/>
      <c r="F100" s="45"/>
      <c r="G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</row>
    <row r="101" spans="1:22" ht="15" x14ac:dyDescent="0.25">
      <c r="A101" s="45"/>
      <c r="B101" s="45"/>
      <c r="C101" s="45"/>
      <c r="D101" s="45"/>
      <c r="E101" s="45"/>
      <c r="F101" s="45"/>
      <c r="G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</row>
    <row r="102" spans="1:22" ht="15" x14ac:dyDescent="0.25">
      <c r="A102" s="45"/>
      <c r="B102" s="45"/>
      <c r="C102" s="45"/>
      <c r="D102" s="45"/>
      <c r="E102" s="45"/>
      <c r="F102" s="45"/>
      <c r="G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</row>
    <row r="103" spans="1:22" ht="15" x14ac:dyDescent="0.25">
      <c r="A103" s="45"/>
      <c r="B103" s="45"/>
      <c r="C103" s="45"/>
      <c r="D103" s="45"/>
      <c r="E103" s="45"/>
      <c r="F103" s="45"/>
      <c r="G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</row>
    <row r="104" spans="1:22" ht="15" x14ac:dyDescent="0.25">
      <c r="A104" s="45"/>
      <c r="B104" s="45"/>
      <c r="C104" s="45"/>
      <c r="D104" s="45"/>
      <c r="E104" s="45"/>
      <c r="F104" s="45"/>
      <c r="G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</row>
    <row r="105" spans="1:22" ht="15" x14ac:dyDescent="0.25">
      <c r="A105" s="45"/>
      <c r="B105" s="45"/>
      <c r="C105" s="45"/>
      <c r="D105" s="45"/>
      <c r="E105" s="45"/>
      <c r="F105" s="45"/>
      <c r="G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</row>
    <row r="106" spans="1:22" ht="15" x14ac:dyDescent="0.25">
      <c r="A106" s="45"/>
      <c r="B106" s="45"/>
      <c r="C106" s="45"/>
      <c r="D106" s="45"/>
      <c r="E106" s="45"/>
      <c r="F106" s="45"/>
      <c r="G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</row>
    <row r="107" spans="1:22" ht="15" x14ac:dyDescent="0.25">
      <c r="A107" s="45"/>
      <c r="B107" s="45"/>
      <c r="C107" s="45"/>
      <c r="D107" s="45"/>
      <c r="E107" s="45"/>
      <c r="F107" s="45"/>
      <c r="G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</row>
    <row r="108" spans="1:22" ht="15" x14ac:dyDescent="0.25">
      <c r="A108" s="45"/>
      <c r="B108" s="45"/>
      <c r="C108" s="45"/>
      <c r="D108" s="45"/>
      <c r="E108" s="45"/>
      <c r="F108" s="45"/>
      <c r="G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</row>
    <row r="109" spans="1:22" ht="15" x14ac:dyDescent="0.25">
      <c r="A109" s="45"/>
      <c r="B109" s="45"/>
      <c r="C109" s="45"/>
      <c r="D109" s="45"/>
      <c r="E109" s="45"/>
      <c r="F109" s="45"/>
      <c r="G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</row>
    <row r="110" spans="1:22" ht="15" x14ac:dyDescent="0.25">
      <c r="A110" s="45"/>
      <c r="B110" s="45"/>
      <c r="C110" s="45"/>
      <c r="D110" s="45"/>
      <c r="E110" s="45"/>
      <c r="F110" s="45"/>
      <c r="G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</row>
    <row r="111" spans="1:22" ht="15" x14ac:dyDescent="0.25">
      <c r="A111" s="45"/>
      <c r="B111" s="45"/>
      <c r="C111" s="45"/>
      <c r="D111" s="45"/>
      <c r="E111" s="45"/>
      <c r="F111" s="45"/>
      <c r="G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</row>
    <row r="112" spans="1:22" ht="15" x14ac:dyDescent="0.25">
      <c r="A112" s="45"/>
      <c r="B112" s="45"/>
      <c r="C112" s="45"/>
      <c r="D112" s="45"/>
      <c r="E112" s="45"/>
      <c r="F112" s="45"/>
      <c r="G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</row>
    <row r="113" spans="1:22" ht="15" x14ac:dyDescent="0.25">
      <c r="A113" s="45"/>
      <c r="B113" s="45"/>
      <c r="C113" s="45"/>
      <c r="D113" s="45"/>
      <c r="E113" s="45"/>
      <c r="F113" s="45"/>
      <c r="G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</row>
    <row r="114" spans="1:22" ht="15" x14ac:dyDescent="0.25">
      <c r="A114" s="45"/>
      <c r="B114" s="45"/>
      <c r="C114" s="45"/>
      <c r="D114" s="45"/>
      <c r="E114" s="45"/>
      <c r="F114" s="45"/>
      <c r="G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</row>
    <row r="115" spans="1:22" ht="15" x14ac:dyDescent="0.25">
      <c r="A115" s="45"/>
      <c r="B115" s="45"/>
      <c r="C115" s="45"/>
      <c r="D115" s="45"/>
      <c r="E115" s="45"/>
      <c r="F115" s="45"/>
      <c r="G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</row>
    <row r="116" spans="1:22" ht="15" x14ac:dyDescent="0.25">
      <c r="A116" s="45"/>
      <c r="B116" s="45"/>
      <c r="C116" s="45"/>
      <c r="D116" s="45"/>
      <c r="E116" s="45"/>
      <c r="F116" s="45"/>
      <c r="G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</row>
    <row r="117" spans="1:22" ht="15" x14ac:dyDescent="0.25">
      <c r="A117" s="45"/>
      <c r="B117" s="45"/>
      <c r="C117" s="45"/>
      <c r="D117" s="45"/>
      <c r="E117" s="45"/>
      <c r="F117" s="45"/>
      <c r="G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</row>
    <row r="118" spans="1:22" ht="15" x14ac:dyDescent="0.25">
      <c r="A118" s="45"/>
      <c r="B118" s="45"/>
      <c r="C118" s="45"/>
      <c r="D118" s="45"/>
      <c r="E118" s="45"/>
      <c r="F118" s="45"/>
      <c r="G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</row>
    <row r="119" spans="1:22" ht="15" x14ac:dyDescent="0.25">
      <c r="A119" s="45"/>
      <c r="B119" s="45"/>
      <c r="C119" s="45"/>
      <c r="D119" s="45"/>
      <c r="E119" s="45"/>
      <c r="F119" s="45"/>
      <c r="G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</row>
    <row r="120" spans="1:22" ht="15" x14ac:dyDescent="0.25">
      <c r="A120" s="45"/>
      <c r="B120" s="45"/>
      <c r="C120" s="45"/>
      <c r="D120" s="45"/>
      <c r="E120" s="45"/>
      <c r="F120" s="45"/>
      <c r="G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</row>
    <row r="121" spans="1:22" ht="15" x14ac:dyDescent="0.25">
      <c r="A121" s="45"/>
      <c r="B121" s="45"/>
      <c r="C121" s="45"/>
      <c r="D121" s="45"/>
      <c r="E121" s="45"/>
      <c r="F121" s="45"/>
      <c r="G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</row>
    <row r="122" spans="1:22" ht="15" x14ac:dyDescent="0.25">
      <c r="A122" s="45"/>
      <c r="B122" s="45"/>
      <c r="C122" s="45"/>
      <c r="D122" s="45"/>
      <c r="E122" s="45"/>
      <c r="F122" s="45"/>
      <c r="G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</row>
    <row r="123" spans="1:22" ht="15" x14ac:dyDescent="0.25">
      <c r="A123" s="45"/>
      <c r="B123" s="45"/>
      <c r="C123" s="45"/>
      <c r="D123" s="45"/>
      <c r="E123" s="45"/>
      <c r="F123" s="45"/>
      <c r="G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</row>
    <row r="124" spans="1:22" ht="15" x14ac:dyDescent="0.25">
      <c r="A124" s="45"/>
      <c r="B124" s="45"/>
      <c r="C124" s="45"/>
      <c r="D124" s="45"/>
      <c r="E124" s="45"/>
      <c r="F124" s="45"/>
      <c r="G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</row>
    <row r="125" spans="1:22" ht="15" x14ac:dyDescent="0.25">
      <c r="A125" s="45"/>
      <c r="B125" s="45"/>
      <c r="C125" s="45"/>
      <c r="D125" s="45"/>
      <c r="E125" s="45"/>
      <c r="F125" s="45"/>
      <c r="G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</row>
    <row r="126" spans="1:22" ht="15" x14ac:dyDescent="0.25">
      <c r="A126" s="45"/>
      <c r="B126" s="45"/>
      <c r="C126" s="45"/>
      <c r="D126" s="45"/>
      <c r="E126" s="45"/>
      <c r="F126" s="45"/>
      <c r="G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</row>
    <row r="127" spans="1:22" ht="15" x14ac:dyDescent="0.25">
      <c r="A127" s="45"/>
      <c r="B127" s="45"/>
      <c r="C127" s="45"/>
      <c r="D127" s="45"/>
      <c r="E127" s="45"/>
      <c r="F127" s="45"/>
      <c r="G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</row>
    <row r="128" spans="1:22" ht="15" x14ac:dyDescent="0.25">
      <c r="A128" s="45"/>
      <c r="B128" s="45"/>
      <c r="C128" s="45"/>
      <c r="D128" s="45"/>
      <c r="E128" s="45"/>
      <c r="F128" s="45"/>
      <c r="G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</row>
    <row r="129" spans="1:22" ht="15" x14ac:dyDescent="0.25">
      <c r="A129" s="45"/>
      <c r="B129" s="45"/>
      <c r="C129" s="45"/>
      <c r="D129" s="45"/>
      <c r="E129" s="45"/>
      <c r="F129" s="45"/>
      <c r="G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</row>
    <row r="130" spans="1:22" ht="15" x14ac:dyDescent="0.25">
      <c r="A130" s="45"/>
      <c r="B130" s="45"/>
      <c r="C130" s="45"/>
      <c r="D130" s="45"/>
      <c r="E130" s="45"/>
      <c r="F130" s="45"/>
      <c r="G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</row>
    <row r="131" spans="1:22" ht="15" x14ac:dyDescent="0.25">
      <c r="A131" s="45"/>
      <c r="B131" s="45"/>
      <c r="C131" s="45"/>
      <c r="D131" s="45"/>
      <c r="E131" s="45"/>
      <c r="F131" s="45"/>
      <c r="G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</row>
    <row r="132" spans="1:22" ht="15" x14ac:dyDescent="0.25">
      <c r="A132" s="45"/>
      <c r="B132" s="45"/>
      <c r="C132" s="45"/>
      <c r="D132" s="45"/>
      <c r="E132" s="45"/>
      <c r="F132" s="45"/>
      <c r="G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</row>
    <row r="133" spans="1:22" ht="15" x14ac:dyDescent="0.25">
      <c r="F133" s="45"/>
      <c r="G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</row>
    <row r="134" spans="1:22" ht="15" x14ac:dyDescent="0.25">
      <c r="A134" s="45"/>
      <c r="B134" s="45"/>
      <c r="C134" s="45"/>
      <c r="D134" s="45"/>
      <c r="E134" s="45"/>
      <c r="F134" s="45"/>
      <c r="G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</row>
    <row r="135" spans="1:22" ht="15" x14ac:dyDescent="0.25">
      <c r="A135" s="45"/>
      <c r="B135" s="45"/>
      <c r="C135" s="45"/>
      <c r="D135" s="45"/>
      <c r="E135" s="45"/>
      <c r="F135" s="45"/>
      <c r="G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</row>
    <row r="136" spans="1:22" ht="15" x14ac:dyDescent="0.25">
      <c r="A136" s="45"/>
      <c r="B136" s="45"/>
      <c r="C136" s="45"/>
      <c r="D136" s="45"/>
      <c r="E136" s="45"/>
      <c r="F136" s="45"/>
      <c r="G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</row>
    <row r="137" spans="1:22" ht="15" x14ac:dyDescent="0.25">
      <c r="A137" s="45"/>
      <c r="B137" s="45"/>
      <c r="C137" s="45"/>
      <c r="D137" s="45"/>
      <c r="E137" s="45"/>
      <c r="F137" s="45"/>
      <c r="G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</row>
    <row r="138" spans="1:22" ht="15" x14ac:dyDescent="0.25">
      <c r="A138" s="45"/>
      <c r="B138" s="45"/>
      <c r="C138" s="45"/>
      <c r="D138" s="45"/>
      <c r="E138" s="45"/>
      <c r="F138" s="45"/>
      <c r="G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</row>
    <row r="139" spans="1:22" ht="15" x14ac:dyDescent="0.25">
      <c r="A139" s="45"/>
      <c r="B139" s="45"/>
      <c r="C139" s="45"/>
      <c r="D139" s="45"/>
      <c r="E139" s="45"/>
      <c r="F139" s="45"/>
      <c r="G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</row>
    <row r="140" spans="1:22" ht="15" x14ac:dyDescent="0.25">
      <c r="A140" s="45"/>
      <c r="B140" s="45"/>
      <c r="C140" s="45"/>
      <c r="D140" s="45"/>
      <c r="E140" s="45"/>
      <c r="F140" s="45"/>
      <c r="G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</row>
    <row r="141" spans="1:22" ht="15" x14ac:dyDescent="0.25">
      <c r="A141" s="45"/>
      <c r="B141" s="45"/>
      <c r="C141" s="45"/>
      <c r="D141" s="45"/>
      <c r="E141" s="45"/>
      <c r="F141" s="45"/>
      <c r="G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</row>
    <row r="142" spans="1:22" ht="15" x14ac:dyDescent="0.25">
      <c r="A142" s="45"/>
      <c r="B142" s="45"/>
      <c r="C142" s="45"/>
      <c r="D142" s="45"/>
      <c r="E142" s="45"/>
      <c r="F142" s="45"/>
      <c r="G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</row>
    <row r="143" spans="1:22" ht="15" x14ac:dyDescent="0.25">
      <c r="A143" s="45"/>
      <c r="B143" s="45"/>
      <c r="C143" s="45"/>
      <c r="D143" s="45"/>
      <c r="E143" s="45"/>
      <c r="F143" s="45"/>
      <c r="G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</row>
    <row r="144" spans="1:22" ht="15" x14ac:dyDescent="0.25">
      <c r="A144" s="45"/>
      <c r="B144" s="45"/>
      <c r="C144" s="45"/>
      <c r="D144" s="45"/>
      <c r="E144" s="45"/>
      <c r="F144" s="45"/>
      <c r="G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</row>
    <row r="145" spans="1:22" ht="15" x14ac:dyDescent="0.25">
      <c r="A145" s="45"/>
      <c r="B145" s="45"/>
      <c r="C145" s="45"/>
      <c r="D145" s="45"/>
      <c r="E145" s="45"/>
      <c r="F145" s="45"/>
      <c r="G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</row>
    <row r="146" spans="1:22" ht="15" x14ac:dyDescent="0.25">
      <c r="A146" s="45"/>
      <c r="B146" s="45"/>
      <c r="C146" s="45"/>
      <c r="D146" s="45"/>
      <c r="E146" s="45"/>
      <c r="F146" s="45"/>
      <c r="G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</row>
    <row r="147" spans="1:22" ht="15" x14ac:dyDescent="0.25">
      <c r="A147" s="45"/>
      <c r="B147" s="45"/>
      <c r="C147" s="45"/>
      <c r="D147" s="45"/>
      <c r="E147" s="45"/>
      <c r="F147" s="45"/>
      <c r="G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</row>
    <row r="148" spans="1:22" ht="15" x14ac:dyDescent="0.25">
      <c r="A148" s="45"/>
      <c r="B148" s="45"/>
      <c r="C148" s="45"/>
      <c r="D148" s="45"/>
      <c r="E148" s="45"/>
      <c r="F148" s="45"/>
      <c r="G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</row>
    <row r="149" spans="1:22" ht="15" x14ac:dyDescent="0.25">
      <c r="A149" s="45"/>
      <c r="B149" s="45"/>
      <c r="C149" s="45"/>
      <c r="D149" s="45"/>
      <c r="E149" s="45"/>
      <c r="F149" s="45"/>
      <c r="G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</row>
    <row r="150" spans="1:22" ht="15" x14ac:dyDescent="0.25">
      <c r="A150" s="45"/>
      <c r="B150" s="45"/>
      <c r="C150" s="45"/>
      <c r="D150" s="45"/>
      <c r="E150" s="45"/>
      <c r="F150" s="45"/>
      <c r="G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</row>
    <row r="151" spans="1:22" ht="15" x14ac:dyDescent="0.25">
      <c r="A151" s="45"/>
      <c r="B151" s="45"/>
      <c r="C151" s="45"/>
      <c r="D151" s="45"/>
      <c r="E151" s="45"/>
      <c r="F151" s="45"/>
      <c r="G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</row>
    <row r="152" spans="1:22" ht="15" x14ac:dyDescent="0.25">
      <c r="A152" s="45"/>
      <c r="B152" s="45"/>
      <c r="C152" s="45"/>
      <c r="D152" s="45"/>
      <c r="E152" s="45"/>
      <c r="F152" s="45"/>
      <c r="G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</row>
    <row r="153" spans="1:22" ht="15" x14ac:dyDescent="0.25">
      <c r="A153" s="45"/>
      <c r="B153" s="45"/>
      <c r="C153" s="45"/>
      <c r="D153" s="45"/>
      <c r="E153" s="45"/>
      <c r="F153" s="45"/>
      <c r="G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</row>
    <row r="154" spans="1:22" ht="15" x14ac:dyDescent="0.25">
      <c r="A154" s="45"/>
      <c r="B154" s="45"/>
      <c r="C154" s="45"/>
      <c r="D154" s="45"/>
      <c r="E154" s="45"/>
      <c r="F154" s="45"/>
      <c r="G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</row>
    <row r="155" spans="1:22" ht="15" x14ac:dyDescent="0.25">
      <c r="A155" s="45"/>
      <c r="B155" s="45"/>
      <c r="C155" s="45"/>
      <c r="D155" s="45"/>
      <c r="E155" s="45"/>
      <c r="F155" s="45"/>
      <c r="G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</row>
    <row r="156" spans="1:22" ht="15" x14ac:dyDescent="0.25">
      <c r="A156" s="45"/>
      <c r="B156" s="45"/>
      <c r="C156" s="45"/>
      <c r="D156" s="45"/>
      <c r="E156" s="45"/>
      <c r="F156" s="45"/>
      <c r="G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</row>
    <row r="157" spans="1:22" ht="15" x14ac:dyDescent="0.25">
      <c r="A157" s="45"/>
      <c r="B157" s="45"/>
      <c r="C157" s="45"/>
      <c r="D157" s="45"/>
      <c r="E157" s="45"/>
      <c r="F157" s="45"/>
      <c r="G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</row>
    <row r="158" spans="1:22" ht="15" x14ac:dyDescent="0.25">
      <c r="A158" s="45"/>
      <c r="B158" s="45"/>
      <c r="C158" s="45"/>
      <c r="D158" s="45"/>
      <c r="E158" s="45"/>
      <c r="F158" s="45"/>
      <c r="G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</row>
    <row r="159" spans="1:22" ht="15" x14ac:dyDescent="0.25">
      <c r="A159" s="45"/>
      <c r="B159" s="45"/>
      <c r="C159" s="45"/>
      <c r="D159" s="45"/>
      <c r="E159" s="45"/>
      <c r="F159" s="45"/>
      <c r="G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</row>
    <row r="160" spans="1:22" ht="15" x14ac:dyDescent="0.25">
      <c r="A160" s="45"/>
      <c r="B160" s="45"/>
      <c r="C160" s="45"/>
      <c r="D160" s="45"/>
      <c r="E160" s="45"/>
      <c r="F160" s="45"/>
      <c r="G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</row>
    <row r="161" spans="1:22" ht="15" x14ac:dyDescent="0.25">
      <c r="A161" s="45"/>
      <c r="B161" s="45"/>
      <c r="C161" s="45"/>
      <c r="D161" s="45"/>
      <c r="E161" s="45"/>
      <c r="F161" s="45"/>
      <c r="G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</row>
    <row r="162" spans="1:22" ht="15" x14ac:dyDescent="0.25">
      <c r="A162" s="45"/>
      <c r="B162" s="45"/>
      <c r="C162" s="45"/>
      <c r="D162" s="45"/>
      <c r="E162" s="45"/>
      <c r="F162" s="45"/>
      <c r="G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</row>
    <row r="163" spans="1:22" ht="15" x14ac:dyDescent="0.25">
      <c r="A163" s="45"/>
      <c r="B163" s="45"/>
      <c r="C163" s="45"/>
      <c r="D163" s="45"/>
      <c r="E163" s="45"/>
      <c r="F163" s="45"/>
      <c r="G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</row>
    <row r="164" spans="1:22" ht="15" x14ac:dyDescent="0.25">
      <c r="A164" s="45"/>
      <c r="B164" s="45"/>
      <c r="C164" s="45"/>
      <c r="D164" s="45"/>
      <c r="E164" s="45"/>
      <c r="F164" s="45"/>
      <c r="G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</row>
    <row r="165" spans="1:22" ht="15" x14ac:dyDescent="0.25">
      <c r="A165" s="45"/>
      <c r="B165" s="45"/>
      <c r="C165" s="45"/>
      <c r="D165" s="45"/>
      <c r="E165" s="45"/>
      <c r="F165" s="45"/>
      <c r="G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</row>
    <row r="166" spans="1:22" ht="15" x14ac:dyDescent="0.25">
      <c r="A166" s="45"/>
      <c r="B166" s="45"/>
      <c r="C166" s="45"/>
      <c r="D166" s="45"/>
      <c r="E166" s="45"/>
      <c r="F166" s="45"/>
      <c r="G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</row>
    <row r="167" spans="1:22" ht="15" x14ac:dyDescent="0.25">
      <c r="A167" s="45"/>
      <c r="B167" s="45"/>
      <c r="C167" s="45"/>
      <c r="D167" s="45"/>
      <c r="E167" s="45"/>
      <c r="F167" s="45"/>
      <c r="G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</row>
    <row r="168" spans="1:22" ht="15" x14ac:dyDescent="0.25">
      <c r="A168" s="45"/>
      <c r="B168" s="45"/>
      <c r="C168" s="45"/>
      <c r="D168" s="45"/>
      <c r="E168" s="45"/>
      <c r="F168" s="45"/>
      <c r="G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</row>
    <row r="169" spans="1:22" ht="15" x14ac:dyDescent="0.25">
      <c r="A169" s="45"/>
      <c r="B169" s="45"/>
      <c r="C169" s="45"/>
      <c r="D169" s="45"/>
      <c r="E169" s="45"/>
      <c r="F169" s="45"/>
      <c r="G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</row>
    <row r="170" spans="1:22" ht="15" x14ac:dyDescent="0.25">
      <c r="A170" s="45"/>
      <c r="B170" s="45"/>
      <c r="C170" s="45"/>
      <c r="D170" s="45"/>
      <c r="E170" s="45"/>
      <c r="F170" s="45"/>
      <c r="G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</row>
    <row r="171" spans="1:22" ht="15" x14ac:dyDescent="0.25">
      <c r="A171" s="45"/>
      <c r="B171" s="45"/>
      <c r="C171" s="45"/>
      <c r="D171" s="45"/>
      <c r="E171" s="45"/>
      <c r="F171" s="45"/>
      <c r="G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</row>
    <row r="172" spans="1:22" ht="15" x14ac:dyDescent="0.25">
      <c r="A172" s="45"/>
      <c r="B172" s="45"/>
      <c r="C172" s="45"/>
      <c r="D172" s="45"/>
      <c r="E172" s="45"/>
      <c r="F172" s="45"/>
      <c r="G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</row>
    <row r="173" spans="1:22" ht="15" x14ac:dyDescent="0.25">
      <c r="A173" s="45"/>
      <c r="B173" s="45"/>
      <c r="C173" s="45"/>
      <c r="D173" s="45"/>
      <c r="E173" s="45"/>
      <c r="F173" s="45"/>
      <c r="G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</row>
    <row r="174" spans="1:22" ht="15" x14ac:dyDescent="0.25">
      <c r="A174" s="45"/>
      <c r="B174" s="45"/>
      <c r="C174" s="45"/>
      <c r="D174" s="45"/>
      <c r="E174" s="45"/>
      <c r="F174" s="45"/>
      <c r="G174" s="45"/>
    </row>
    <row r="175" spans="1:22" ht="15" x14ac:dyDescent="0.25">
      <c r="A175" s="45"/>
      <c r="B175" s="45"/>
      <c r="C175" s="45"/>
      <c r="D175" s="45"/>
      <c r="E175" s="45"/>
      <c r="F175" s="45"/>
      <c r="G175" s="45"/>
    </row>
    <row r="176" spans="1:22" ht="15" x14ac:dyDescent="0.25">
      <c r="A176" s="45"/>
      <c r="B176" s="45"/>
      <c r="C176" s="45"/>
      <c r="D176" s="45"/>
      <c r="E176" s="45"/>
      <c r="F176" s="45"/>
      <c r="G176" s="45"/>
    </row>
    <row r="177" spans="1:7" ht="15" x14ac:dyDescent="0.25">
      <c r="A177" s="45"/>
      <c r="B177" s="45"/>
      <c r="C177" s="45"/>
      <c r="D177" s="45"/>
      <c r="E177" s="45"/>
      <c r="F177" s="45"/>
      <c r="G177" s="45"/>
    </row>
    <row r="178" spans="1:7" ht="15" x14ac:dyDescent="0.25">
      <c r="A178" s="45"/>
      <c r="B178" s="45"/>
      <c r="C178" s="45"/>
      <c r="D178" s="45"/>
      <c r="E178" s="45"/>
      <c r="F178" s="45"/>
      <c r="G178" s="45"/>
    </row>
    <row r="179" spans="1:7" ht="15" x14ac:dyDescent="0.25">
      <c r="A179" s="45"/>
      <c r="B179" s="45"/>
      <c r="C179" s="45"/>
      <c r="D179" s="45"/>
      <c r="E179" s="45"/>
      <c r="F179" s="45"/>
      <c r="G179" s="45"/>
    </row>
    <row r="180" spans="1:7" ht="15" x14ac:dyDescent="0.25">
      <c r="A180" s="45"/>
      <c r="B180" s="45"/>
      <c r="C180" s="45"/>
      <c r="D180" s="45"/>
      <c r="E180" s="45"/>
      <c r="F180" s="45"/>
      <c r="G180" s="45"/>
    </row>
    <row r="181" spans="1:7" ht="15" x14ac:dyDescent="0.25">
      <c r="A181" s="45"/>
      <c r="B181" s="45"/>
      <c r="C181" s="45"/>
      <c r="D181" s="45"/>
      <c r="E181" s="45"/>
      <c r="F181" s="45"/>
      <c r="G181" s="45"/>
    </row>
    <row r="182" spans="1:7" ht="15" x14ac:dyDescent="0.25">
      <c r="A182" s="45"/>
      <c r="B182" s="45"/>
      <c r="C182" s="45"/>
      <c r="D182" s="45"/>
      <c r="E182" s="45"/>
      <c r="F182" s="45"/>
      <c r="G182" s="45"/>
    </row>
    <row r="183" spans="1:7" ht="15" x14ac:dyDescent="0.25">
      <c r="A183" s="45"/>
      <c r="B183" s="45"/>
      <c r="C183" s="45"/>
      <c r="D183" s="45"/>
      <c r="E183" s="45"/>
      <c r="F183" s="45"/>
      <c r="G183" s="45"/>
    </row>
    <row r="184" spans="1:7" ht="15" x14ac:dyDescent="0.25">
      <c r="A184" s="45"/>
      <c r="B184" s="45"/>
      <c r="C184" s="45"/>
      <c r="D184" s="45"/>
      <c r="E184" s="45"/>
      <c r="F184" s="45"/>
      <c r="G184" s="45"/>
    </row>
    <row r="185" spans="1:7" ht="15" x14ac:dyDescent="0.25">
      <c r="A185" s="45"/>
      <c r="B185" s="45"/>
      <c r="C185" s="45"/>
      <c r="D185" s="45"/>
      <c r="E185" s="45"/>
      <c r="F185" s="45"/>
      <c r="G185" s="45"/>
    </row>
    <row r="186" spans="1:7" ht="15" x14ac:dyDescent="0.25">
      <c r="A186" s="45"/>
      <c r="B186" s="45"/>
      <c r="C186" s="45"/>
      <c r="D186" s="45"/>
      <c r="E186" s="45"/>
      <c r="F186" s="45"/>
      <c r="G186" s="45"/>
    </row>
    <row r="187" spans="1:7" ht="15" x14ac:dyDescent="0.25">
      <c r="A187" s="45"/>
      <c r="B187" s="45"/>
      <c r="C187" s="45"/>
      <c r="D187" s="45"/>
      <c r="E187" s="45"/>
      <c r="F187" s="45"/>
      <c r="G187" s="45"/>
    </row>
    <row r="188" spans="1:7" ht="15" x14ac:dyDescent="0.25">
      <c r="A188" s="45"/>
      <c r="B188" s="45"/>
      <c r="C188" s="45"/>
      <c r="D188" s="45"/>
      <c r="E188" s="45"/>
      <c r="F188" s="45"/>
      <c r="G188" s="45"/>
    </row>
    <row r="189" spans="1:7" ht="15" x14ac:dyDescent="0.25">
      <c r="A189" s="45"/>
      <c r="B189" s="45"/>
      <c r="C189" s="45"/>
      <c r="D189" s="45"/>
      <c r="E189" s="45"/>
      <c r="F189" s="45"/>
      <c r="G189" s="45"/>
    </row>
    <row r="190" spans="1:7" ht="15" x14ac:dyDescent="0.25">
      <c r="A190" s="45"/>
      <c r="B190" s="45"/>
      <c r="C190" s="45"/>
      <c r="D190" s="45"/>
      <c r="E190" s="45"/>
      <c r="F190" s="45"/>
      <c r="G190" s="45"/>
    </row>
    <row r="191" spans="1:7" ht="15" x14ac:dyDescent="0.25">
      <c r="A191" s="45"/>
      <c r="B191" s="45"/>
      <c r="C191" s="45"/>
      <c r="D191" s="45"/>
      <c r="E191" s="45"/>
      <c r="F191" s="45"/>
      <c r="G191" s="45"/>
    </row>
    <row r="192" spans="1:7" ht="15" x14ac:dyDescent="0.25">
      <c r="A192" s="45"/>
      <c r="B192" s="45"/>
      <c r="C192" s="45"/>
      <c r="D192" s="45"/>
      <c r="E192" s="45"/>
      <c r="F192" s="45"/>
      <c r="G192" s="45"/>
    </row>
    <row r="193" spans="1:7" ht="15" x14ac:dyDescent="0.25">
      <c r="A193" s="45"/>
      <c r="B193" s="45"/>
      <c r="C193" s="45"/>
      <c r="D193" s="45"/>
      <c r="E193" s="45"/>
      <c r="F193" s="45"/>
      <c r="G193" s="45"/>
    </row>
    <row r="194" spans="1:7" ht="15" x14ac:dyDescent="0.25">
      <c r="A194" s="45"/>
      <c r="B194" s="45"/>
      <c r="C194" s="45"/>
      <c r="D194" s="45"/>
      <c r="E194" s="45"/>
      <c r="F194" s="45"/>
      <c r="G194" s="45"/>
    </row>
    <row r="195" spans="1:7" ht="15" x14ac:dyDescent="0.25">
      <c r="A195" s="45"/>
      <c r="B195" s="45"/>
      <c r="C195" s="45"/>
      <c r="D195" s="45"/>
      <c r="E195" s="45"/>
      <c r="F195" s="45"/>
      <c r="G195" s="45"/>
    </row>
    <row r="196" spans="1:7" ht="15" x14ac:dyDescent="0.25">
      <c r="A196" s="45"/>
      <c r="B196" s="45"/>
      <c r="C196" s="45"/>
      <c r="D196" s="45"/>
      <c r="E196" s="45"/>
      <c r="F196" s="45"/>
      <c r="G196" s="45"/>
    </row>
    <row r="197" spans="1:7" ht="15" x14ac:dyDescent="0.25">
      <c r="A197" s="45"/>
      <c r="B197" s="45"/>
      <c r="C197" s="45"/>
      <c r="D197" s="45"/>
      <c r="E197" s="45"/>
      <c r="F197" s="45"/>
      <c r="G197" s="45"/>
    </row>
    <row r="198" spans="1:7" ht="15" x14ac:dyDescent="0.25">
      <c r="A198" s="45"/>
      <c r="B198" s="45"/>
      <c r="C198" s="45"/>
      <c r="D198" s="45"/>
      <c r="E198" s="45"/>
      <c r="F198" s="45"/>
      <c r="G198" s="45"/>
    </row>
    <row r="199" spans="1:7" ht="15" x14ac:dyDescent="0.25">
      <c r="A199" s="45"/>
      <c r="B199" s="45"/>
      <c r="C199" s="45"/>
      <c r="D199" s="45"/>
      <c r="E199" s="45"/>
      <c r="F199" s="45"/>
      <c r="G199" s="45"/>
    </row>
    <row r="200" spans="1:7" ht="15" x14ac:dyDescent="0.25">
      <c r="A200" s="45"/>
      <c r="B200" s="45"/>
      <c r="C200" s="45"/>
      <c r="D200" s="45"/>
      <c r="E200" s="45"/>
      <c r="F200" s="45"/>
      <c r="G200" s="45"/>
    </row>
    <row r="201" spans="1:7" ht="15" x14ac:dyDescent="0.25">
      <c r="A201" s="45"/>
      <c r="B201" s="45"/>
      <c r="C201" s="45"/>
      <c r="D201" s="45"/>
      <c r="E201" s="45"/>
      <c r="F201" s="45"/>
      <c r="G201" s="45"/>
    </row>
  </sheetData>
  <pageMargins left="0.2" right="0.2" top="0.75" bottom="0.75" header="0.3" footer="0.3"/>
  <pageSetup scale="33" orientation="portrait" horizontalDpi="4294967293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88DB915D1FB646BC5AC8C5C1EE7F6B" ma:contentTypeVersion="16" ma:contentTypeDescription="" ma:contentTypeScope="" ma:versionID="3f57f3ed5bcf3d538c384283ec97d6a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2024-11-01T07:00:00+00:00</OpenedDate>
    <SignificantOrder xmlns="dc463f71-b30c-4ab2-9473-d307f9d35888">false</SignificantOrder>
    <Date1 xmlns="dc463f71-b30c-4ab2-9473-d307f9d35888">2024-11-01T07:00:00+00:00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240837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8B0F76D-002E-47EC-A09F-263739EC59A5}"/>
</file>

<file path=customXml/itemProps2.xml><?xml version="1.0" encoding="utf-8"?>
<ds:datastoreItem xmlns:ds="http://schemas.openxmlformats.org/officeDocument/2006/customXml" ds:itemID="{47D60403-CECC-4B46-BEC6-489C2CF4B48C}"/>
</file>

<file path=customXml/itemProps3.xml><?xml version="1.0" encoding="utf-8"?>
<ds:datastoreItem xmlns:ds="http://schemas.openxmlformats.org/officeDocument/2006/customXml" ds:itemID="{778FE7A7-F714-464E-8774-4455E1897D8C}"/>
</file>

<file path=customXml/itemProps4.xml><?xml version="1.0" encoding="utf-8"?>
<ds:datastoreItem xmlns:ds="http://schemas.openxmlformats.org/officeDocument/2006/customXml" ds:itemID="{540A5352-A32D-4151-8C06-6D825A084B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Revenue Requirement</vt:lpstr>
      <vt:lpstr>Tracking Accounts</vt:lpstr>
      <vt:lpstr>ConvF 22GRC + Filing Fee</vt:lpstr>
      <vt:lpstr>'Revenue Requirement'!Print_Area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NC</cp:lastModifiedBy>
  <cp:lastPrinted>2018-11-09T22:24:05Z</cp:lastPrinted>
  <dcterms:created xsi:type="dcterms:W3CDTF">2017-11-21T20:51:05Z</dcterms:created>
  <dcterms:modified xsi:type="dcterms:W3CDTF">2024-10-15T14:30:34Z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0x0101006E56B4D1795A2E4DB2F0B01679ED314A00A788DB915D1FB646BC5AC8C5C1EE7F6B</vt:lpwstr>
  </property>
  <property fmtid="{D5CDD505-2E9C-101B-9397-08002B2CF9AE}" pid="3" name="_docset_NoMedatataSyncRequired">
    <vt:lpwstr>False</vt:lpwstr>
  </property>
</Properties>
</file>