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duresources.sharepoint.com/sites/WestRegulatoryGeneral/Shared Documents/Projects/WA - Quarterly Statement of Operations/"/>
    </mc:Choice>
  </mc:AlternateContent>
  <xr:revisionPtr revIDLastSave="13" documentId="13_ncr:1_{55189CA1-06BF-47FC-8BC7-8028B15270D9}" xr6:coauthVersionLast="47" xr6:coauthVersionMax="47" xr10:uidLastSave="{34EF6CA2-FDFC-4AC6-83D4-462DF487AAD4}"/>
  <bookViews>
    <workbookView xWindow="-120" yWindow="-120" windowWidth="29040" windowHeight="15840" tabRatio="760" firstSheet="4" activeTab="1" xr2:uid="{00000000-000D-0000-FFFF-FFFF00000000}"/>
  </bookViews>
  <sheets>
    <sheet name="Report Controls" sheetId="128" state="hidden" r:id="rId1"/>
    <sheet name="Qtrly Stats" sheetId="124" r:id="rId2"/>
    <sheet name="WA - Month 1" sheetId="123" r:id="rId3"/>
    <sheet name="WA - Month 2" sheetId="122" r:id="rId4"/>
    <sheet name="WA Month 3" sheetId="121" r:id="rId5"/>
    <sheet name="Copy Allocation Report Here" sheetId="125" r:id="rId6"/>
    <sheet name="Copy Other Data Here" sheetId="127" r:id="rId7"/>
  </sheets>
  <definedNames>
    <definedName name="_xlnm.Print_Area" localSheetId="5">'Copy Allocation Report Here'!$A$1:$H$146</definedName>
    <definedName name="_xlnm.Print_Area" localSheetId="0">'Report Controls'!#REF!</definedName>
    <definedName name="_xlnm.Print_Area" localSheetId="2">'WA - Month 1'!$A$1:$E$57</definedName>
    <definedName name="_xlnm.Print_Area" localSheetId="3">'WA - Month 2'!$A$1:$E$57</definedName>
    <definedName name="_xlnm.Print_Area" localSheetId="4">'WA Month 3'!$A$1:$E$57</definedName>
    <definedName name="_xlnm.Print_Titles" localSheetId="5">'Copy Allocation Report Here'!$1:$6</definedName>
    <definedName name="_xlnm.Print_Titles" localSheetId="0">'Report Controls'!$1:$6</definedName>
    <definedName name="solver_eng" localSheetId="6" hidden="1">1</definedName>
    <definedName name="solver_neg" localSheetId="6" hidden="1">1</definedName>
    <definedName name="solver_num" localSheetId="6" hidden="1">0</definedName>
    <definedName name="solver_opt" localSheetId="6" hidden="1">'Copy Other Data Here'!$D$19</definedName>
    <definedName name="solver_typ" localSheetId="6" hidden="1">1</definedName>
    <definedName name="solver_val" localSheetId="6" hidden="1">0</definedName>
    <definedName name="solver_ver" localSheetId="6" hidden="1">3</definedName>
    <definedName name="StatementDate" localSheetId="0">'Report Controls'!#REF!</definedName>
    <definedName name="StatementDate">'Copy Allocation Report Here'!$B$3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21" l="1"/>
  <c r="D43" i="121"/>
  <c r="D23" i="121"/>
  <c r="E43" i="122"/>
  <c r="E23" i="122"/>
  <c r="D23" i="122"/>
  <c r="D43" i="123"/>
  <c r="E23" i="123"/>
  <c r="D23" i="123"/>
  <c r="A5" i="121"/>
  <c r="A5" i="122"/>
  <c r="A5" i="123"/>
  <c r="E6" i="125"/>
  <c r="D6" i="125"/>
  <c r="C6" i="125"/>
  <c r="G4" i="128"/>
  <c r="H4" i="128" s="1"/>
  <c r="H6" i="125" s="1"/>
  <c r="G3" i="128"/>
  <c r="H3" i="128" s="1"/>
  <c r="G6" i="125" s="1"/>
  <c r="G2" i="128"/>
  <c r="H2" i="128" s="1"/>
  <c r="F6" i="125" s="1"/>
  <c r="C11" i="127" l="1"/>
  <c r="D11" i="127"/>
  <c r="E11" i="127"/>
  <c r="E4" i="127" l="1"/>
  <c r="D4" i="127"/>
  <c r="C4" i="127"/>
  <c r="D43" i="122" l="1"/>
  <c r="E11" i="122" l="1"/>
  <c r="D11" i="122"/>
  <c r="E130" i="125"/>
  <c r="D24" i="121" s="1"/>
  <c r="E20" i="125"/>
  <c r="F20" i="125"/>
  <c r="G20" i="125"/>
  <c r="H20" i="125"/>
  <c r="D10" i="125"/>
  <c r="E10" i="125"/>
  <c r="F10" i="125"/>
  <c r="G10" i="125"/>
  <c r="H10" i="125"/>
  <c r="D144" i="125"/>
  <c r="E144" i="125"/>
  <c r="F144" i="125"/>
  <c r="G144" i="125"/>
  <c r="H144" i="125"/>
  <c r="E26" i="121" s="1"/>
  <c r="D130" i="125"/>
  <c r="F130" i="125"/>
  <c r="G130" i="125"/>
  <c r="H130" i="125"/>
  <c r="D116" i="125"/>
  <c r="D118" i="125" s="1"/>
  <c r="E116" i="125"/>
  <c r="E118" i="125" s="1"/>
  <c r="F116" i="125"/>
  <c r="F118" i="125" s="1"/>
  <c r="G116" i="125"/>
  <c r="G118" i="125" s="1"/>
  <c r="H116" i="125"/>
  <c r="H118" i="125" s="1"/>
  <c r="E23" i="121" s="1"/>
  <c r="D102" i="125"/>
  <c r="E102" i="125"/>
  <c r="F102" i="125"/>
  <c r="G102" i="125"/>
  <c r="H102" i="125"/>
  <c r="D95" i="125"/>
  <c r="E95" i="125"/>
  <c r="F95" i="125"/>
  <c r="G95" i="125"/>
  <c r="H95" i="125"/>
  <c r="D88" i="125"/>
  <c r="E88" i="125"/>
  <c r="F88" i="125"/>
  <c r="G88" i="125"/>
  <c r="H88" i="125"/>
  <c r="D79" i="125"/>
  <c r="E79" i="125"/>
  <c r="F79" i="125"/>
  <c r="G79" i="125"/>
  <c r="H79" i="125"/>
  <c r="D66" i="125"/>
  <c r="E66" i="125"/>
  <c r="F66" i="125"/>
  <c r="G66" i="125"/>
  <c r="H66" i="125"/>
  <c r="E44" i="125"/>
  <c r="F44" i="125"/>
  <c r="G44" i="125"/>
  <c r="H44" i="125"/>
  <c r="D44" i="125"/>
  <c r="D30" i="125"/>
  <c r="E30" i="125"/>
  <c r="D20" i="125"/>
  <c r="E21" i="125" l="1"/>
  <c r="E47" i="125" s="1"/>
  <c r="D21" i="125"/>
  <c r="D47" i="125" s="1"/>
  <c r="D80" i="125"/>
  <c r="G80" i="125"/>
  <c r="G120" i="125" s="1"/>
  <c r="G145" i="125" s="1"/>
  <c r="E80" i="125"/>
  <c r="G21" i="125"/>
  <c r="F80" i="125"/>
  <c r="F120" i="125" s="1"/>
  <c r="F145" i="125" s="1"/>
  <c r="F21" i="125"/>
  <c r="H80" i="125"/>
  <c r="H120" i="125" s="1"/>
  <c r="H145" i="125" s="1"/>
  <c r="H21" i="125"/>
  <c r="E120" i="125" l="1"/>
  <c r="E145" i="125"/>
  <c r="E146" i="125" s="1"/>
  <c r="D120" i="125"/>
  <c r="D145" i="125"/>
  <c r="D146" i="125" s="1"/>
  <c r="F30" i="125"/>
  <c r="F47" i="125" s="1"/>
  <c r="F146" i="125" s="1"/>
  <c r="G30" i="125"/>
  <c r="G47" i="125" s="1"/>
  <c r="G146" i="125" s="1"/>
  <c r="H30" i="125"/>
  <c r="H47" i="125" s="1"/>
  <c r="H146" i="125" s="1"/>
  <c r="C144" i="125"/>
  <c r="C130" i="125"/>
  <c r="C116" i="125"/>
  <c r="C118" i="125" s="1"/>
  <c r="C102" i="125"/>
  <c r="C95" i="125"/>
  <c r="D21" i="123" s="1"/>
  <c r="C88" i="125"/>
  <c r="C79" i="125"/>
  <c r="C66" i="125"/>
  <c r="C30" i="125"/>
  <c r="C20" i="125"/>
  <c r="C10" i="125"/>
  <c r="C21" i="125" l="1"/>
  <c r="C47" i="125" s="1"/>
  <c r="C80" i="125"/>
  <c r="E37" i="122"/>
  <c r="E37" i="121"/>
  <c r="E46" i="121"/>
  <c r="E42" i="121"/>
  <c r="E38" i="121"/>
  <c r="D46" i="121"/>
  <c r="D42" i="121"/>
  <c r="D38" i="121"/>
  <c r="D37" i="121"/>
  <c r="E25" i="121"/>
  <c r="E24" i="121"/>
  <c r="E22" i="121"/>
  <c r="E21" i="121"/>
  <c r="E20" i="121"/>
  <c r="E19" i="121"/>
  <c r="E18" i="121"/>
  <c r="E15" i="121"/>
  <c r="E14" i="121"/>
  <c r="E12" i="121"/>
  <c r="E11" i="121"/>
  <c r="E10" i="121"/>
  <c r="D26" i="121"/>
  <c r="D25" i="121"/>
  <c r="D22" i="121"/>
  <c r="D21" i="121"/>
  <c r="D20" i="121"/>
  <c r="D19" i="121"/>
  <c r="D18" i="121"/>
  <c r="D15" i="121"/>
  <c r="D14" i="121"/>
  <c r="D12" i="121"/>
  <c r="D11" i="121"/>
  <c r="D10" i="121"/>
  <c r="E26" i="122"/>
  <c r="E25" i="122"/>
  <c r="E24" i="122"/>
  <c r="E22" i="122"/>
  <c r="E21" i="122"/>
  <c r="E20" i="122"/>
  <c r="E19" i="122"/>
  <c r="E18" i="122"/>
  <c r="E15" i="122"/>
  <c r="E14" i="122"/>
  <c r="E12" i="122"/>
  <c r="E10" i="122"/>
  <c r="E46" i="122"/>
  <c r="E42" i="122"/>
  <c r="E38" i="122"/>
  <c r="D46" i="122"/>
  <c r="D42" i="122"/>
  <c r="D38" i="122"/>
  <c r="D37" i="122"/>
  <c r="D26" i="122"/>
  <c r="D25" i="122"/>
  <c r="D24" i="122"/>
  <c r="D22" i="122"/>
  <c r="D21" i="122"/>
  <c r="D20" i="122"/>
  <c r="D19" i="122"/>
  <c r="D18" i="122"/>
  <c r="D15" i="122"/>
  <c r="D14" i="122"/>
  <c r="D12" i="122"/>
  <c r="D10" i="122"/>
  <c r="E46" i="123"/>
  <c r="E43" i="123"/>
  <c r="E42" i="123"/>
  <c r="E38" i="123"/>
  <c r="E37" i="123"/>
  <c r="D46" i="123"/>
  <c r="D42" i="123"/>
  <c r="D38" i="123"/>
  <c r="D37" i="123"/>
  <c r="E26" i="123"/>
  <c r="E25" i="123"/>
  <c r="E24" i="123"/>
  <c r="E22" i="123"/>
  <c r="E21" i="123"/>
  <c r="E20" i="123"/>
  <c r="E19" i="123"/>
  <c r="E18" i="123"/>
  <c r="E15" i="123"/>
  <c r="E14" i="123"/>
  <c r="E12" i="123"/>
  <c r="E11" i="123"/>
  <c r="E10" i="123"/>
  <c r="D26" i="123"/>
  <c r="D25" i="123"/>
  <c r="D24" i="123"/>
  <c r="D22" i="123"/>
  <c r="D20" i="123"/>
  <c r="D19" i="123"/>
  <c r="D18" i="123"/>
  <c r="D15" i="123"/>
  <c r="D14" i="123"/>
  <c r="D12" i="123"/>
  <c r="D10" i="123"/>
  <c r="D11" i="123"/>
  <c r="C120" i="125" l="1"/>
  <c r="C145" i="125"/>
  <c r="C146" i="125" s="1"/>
  <c r="D39" i="123"/>
  <c r="D44" i="123"/>
  <c r="D47" i="123" s="1"/>
  <c r="D30" i="123" s="1"/>
  <c r="E39" i="122"/>
  <c r="D13" i="121"/>
  <c r="D16" i="121" s="1"/>
  <c r="E13" i="121"/>
  <c r="E16" i="121" s="1"/>
  <c r="K26" i="127"/>
  <c r="D8" i="127"/>
  <c r="C8" i="127"/>
  <c r="B3" i="125" l="1"/>
  <c r="D7" i="124" l="1"/>
  <c r="L19" i="127"/>
  <c r="M19" i="127"/>
  <c r="K19" i="127"/>
  <c r="L4" i="127"/>
  <c r="M4" i="127"/>
  <c r="K4" i="127"/>
  <c r="D39" i="122" l="1"/>
  <c r="D44" i="122" s="1"/>
  <c r="D47" i="122" s="1"/>
  <c r="D30" i="122" s="1"/>
  <c r="D39" i="121"/>
  <c r="D44" i="121" s="1"/>
  <c r="D47" i="121" s="1"/>
  <c r="L26" i="127"/>
  <c r="M26" i="127"/>
  <c r="D12" i="124" l="1"/>
  <c r="C13" i="127" l="1"/>
  <c r="E21" i="127" l="1"/>
  <c r="E24" i="127" s="1"/>
  <c r="E26" i="127" s="1"/>
  <c r="E8" i="127"/>
  <c r="E13" i="127" s="1"/>
  <c r="C21" i="127"/>
  <c r="C24" i="127" s="1"/>
  <c r="C26" i="127" s="1"/>
  <c r="D21" i="127"/>
  <c r="D24" i="127" s="1"/>
  <c r="D26" i="127" s="1"/>
  <c r="D13" i="127"/>
  <c r="D27" i="124" l="1"/>
  <c r="D26" i="124"/>
  <c r="D25" i="124"/>
  <c r="D24" i="124"/>
  <c r="D23" i="124"/>
  <c r="C27" i="124"/>
  <c r="C26" i="124"/>
  <c r="C25" i="124"/>
  <c r="C24" i="124"/>
  <c r="C23" i="124"/>
  <c r="B27" i="124"/>
  <c r="B26" i="124"/>
  <c r="B25" i="124"/>
  <c r="B24" i="124"/>
  <c r="B23" i="124"/>
  <c r="H13" i="124"/>
  <c r="H12" i="124"/>
  <c r="H11" i="124"/>
  <c r="H10" i="124"/>
  <c r="H9" i="124"/>
  <c r="G13" i="124"/>
  <c r="G12" i="124"/>
  <c r="G11" i="124"/>
  <c r="G10" i="124"/>
  <c r="G9" i="124"/>
  <c r="F13" i="124"/>
  <c r="F12" i="124"/>
  <c r="F11" i="124"/>
  <c r="F10" i="124"/>
  <c r="F9" i="124"/>
  <c r="D13" i="124"/>
  <c r="D11" i="124"/>
  <c r="D10" i="124"/>
  <c r="D9" i="124"/>
  <c r="C13" i="124"/>
  <c r="C12" i="124"/>
  <c r="C11" i="124"/>
  <c r="C10" i="124"/>
  <c r="C9" i="124"/>
  <c r="B13" i="124"/>
  <c r="B12" i="124"/>
  <c r="B11" i="124"/>
  <c r="B10" i="124"/>
  <c r="B9" i="124"/>
  <c r="H7" i="124"/>
  <c r="C28" i="124" l="1"/>
  <c r="D28" i="124"/>
  <c r="B28" i="124"/>
  <c r="H14" i="124"/>
  <c r="F14" i="124"/>
  <c r="B14" i="124"/>
  <c r="D14" i="124"/>
  <c r="C14" i="124"/>
  <c r="D21" i="124"/>
  <c r="G14" i="124"/>
  <c r="D8" i="124" l="1"/>
  <c r="C7" i="124" l="1"/>
  <c r="B7" i="124" s="1"/>
  <c r="E13" i="123"/>
  <c r="E16" i="123" s="1"/>
  <c r="E39" i="121"/>
  <c r="E44" i="121" s="1"/>
  <c r="E47" i="121" s="1"/>
  <c r="E30" i="121" s="1"/>
  <c r="E44" i="122"/>
  <c r="E47" i="122" s="1"/>
  <c r="E30" i="122" s="1"/>
  <c r="E39" i="123"/>
  <c r="E44" i="123" s="1"/>
  <c r="E47" i="123" s="1"/>
  <c r="E30" i="123" s="1"/>
  <c r="D30" i="121" l="1"/>
  <c r="G7" i="124"/>
  <c r="C21" i="124"/>
  <c r="E27" i="121"/>
  <c r="E27" i="122"/>
  <c r="E13" i="122"/>
  <c r="E16" i="122" s="1"/>
  <c r="D27" i="122"/>
  <c r="D13" i="122"/>
  <c r="D16" i="122" s="1"/>
  <c r="E27" i="123"/>
  <c r="E28" i="123" s="1"/>
  <c r="E32" i="123" s="1"/>
  <c r="D27" i="123"/>
  <c r="D13" i="123"/>
  <c r="D16" i="123" s="1"/>
  <c r="B21" i="124" l="1"/>
  <c r="F7" i="124"/>
  <c r="E28" i="121"/>
  <c r="E32" i="121" s="1"/>
  <c r="D27" i="121"/>
  <c r="D28" i="121" s="1"/>
  <c r="D32" i="121" s="1"/>
  <c r="E28" i="122"/>
  <c r="E32" i="122" s="1"/>
  <c r="D28" i="122"/>
  <c r="D32" i="122" s="1"/>
  <c r="D28" i="123"/>
  <c r="D32" i="123" s="1"/>
  <c r="C8" i="124"/>
  <c r="B8" i="124" s="1"/>
  <c r="F8" i="124" l="1"/>
  <c r="G8" i="124"/>
  <c r="H8" i="124"/>
  <c r="C22" i="124" l="1"/>
  <c r="D22" i="124"/>
  <c r="B22" i="124"/>
</calcChain>
</file>

<file path=xl/sharedStrings.xml><?xml version="1.0" encoding="utf-8"?>
<sst xmlns="http://schemas.openxmlformats.org/spreadsheetml/2006/main" count="400" uniqueCount="278">
  <si>
    <t>End Date</t>
  </si>
  <si>
    <t>Beg Date</t>
  </si>
  <si>
    <t>Q1</t>
  </si>
  <si>
    <t xml:space="preserve">Month </t>
  </si>
  <si>
    <t>CASCADE NATURAL GAS CORPORATION</t>
  </si>
  <si>
    <t>Washington Statement of Operations</t>
  </si>
  <si>
    <t>QUARTERLY STATISTICAL INFORMATION</t>
  </si>
  <si>
    <t>THERM SALES</t>
  </si>
  <si>
    <t>Monthly</t>
  </si>
  <si>
    <t>12 Months Ending</t>
  </si>
  <si>
    <t>Residential</t>
  </si>
  <si>
    <t>Commercial</t>
  </si>
  <si>
    <t>Industrial Firm</t>
  </si>
  <si>
    <t>Core Interruptible</t>
  </si>
  <si>
    <t>Noncore</t>
  </si>
  <si>
    <t>TOTAL WASHINGTON</t>
  </si>
  <si>
    <t>AVERAGE CUSTOMERS</t>
  </si>
  <si>
    <t>Cascade Natural Gas Corporation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</si>
  <si>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</si>
  <si>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</si>
  <si>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</si>
  <si>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</si>
  <si>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</si>
  <si>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</si>
  <si>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</si>
  <si>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</si>
  <si>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</si>
  <si>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</si>
  <si>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</si>
  <si>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</si>
  <si>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</si>
  <si>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</si>
  <si>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</si>
  <si>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</si>
  <si>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</si>
  <si>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</si>
  <si>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</si>
  <si>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</si>
  <si>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</si>
  <si>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</si>
  <si>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</si>
  <si>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</si>
  <si>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</si>
  <si>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</si>
  <si>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SCHEDULE OF RATE BASE</t>
  </si>
  <si>
    <t>Utility Plant In Service</t>
  </si>
  <si>
    <t>Accumulated Depreciation</t>
  </si>
  <si>
    <t>Net Utility Plant</t>
  </si>
  <si>
    <t>Other:</t>
  </si>
  <si>
    <t>Customer Advances for Construction</t>
  </si>
  <si>
    <t>Accumulated Deferred Income Taxes</t>
  </si>
  <si>
    <t>Subtotal</t>
  </si>
  <si>
    <t>Working Capital</t>
  </si>
  <si>
    <t>TOTAL RATE BASE</t>
  </si>
  <si>
    <t>All rate base items in the "Twelve Months" column represent average of monthly average balances.</t>
  </si>
  <si>
    <t>Quarter Ending:</t>
  </si>
  <si>
    <t>Month Ended</t>
  </si>
  <si>
    <t>12 MONTH Ended</t>
  </si>
  <si>
    <t>STATE ALLOCATION OF INCOME &amp; EXPENSES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</si>
  <si>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</si>
  <si>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</si>
  <si>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</si>
  <si>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</si>
  <si>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</si>
  <si>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</si>
  <si>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</si>
  <si>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</si>
  <si>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</si>
  <si>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</si>
  <si>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</si>
  <si>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</si>
  <si>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</si>
  <si>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</si>
  <si>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</si>
  <si>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</si>
  <si>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</si>
  <si>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</si>
  <si>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</si>
  <si>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>Provision for Rate Refund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</si>
  <si>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</si>
  <si>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</si>
  <si>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</si>
  <si>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</si>
  <si>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</si>
  <si>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</si>
  <si>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</si>
  <si>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</si>
  <si>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</si>
  <si>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</si>
  <si>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</si>
  <si>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</si>
  <si>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</si>
  <si>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</si>
  <si>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</si>
  <si>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</si>
  <si>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</si>
  <si>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</si>
  <si>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</si>
  <si>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</si>
  <si>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</si>
  <si>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</si>
  <si>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</si>
  <si>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</si>
  <si>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</si>
  <si>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</si>
  <si>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</si>
  <si>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</si>
  <si>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</si>
  <si>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</si>
  <si>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</si>
  <si>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</si>
  <si>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</si>
  <si>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</si>
  <si>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</si>
  <si>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</si>
  <si>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</si>
  <si>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</si>
  <si>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</si>
  <si>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</si>
  <si>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</si>
  <si>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</si>
  <si>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PRODUCTION EXPENSES</t>
  </si>
  <si>
    <t>Other Gas Supply Expenses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</si>
  <si>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</si>
  <si>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</si>
  <si>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</si>
  <si>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</si>
  <si>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</si>
  <si>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</si>
  <si>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</si>
  <si>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</si>
  <si>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</si>
  <si>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</si>
  <si>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</si>
  <si>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</si>
  <si>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</si>
  <si>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</si>
  <si>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Maintenance of Mains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</si>
  <si>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</si>
  <si>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</si>
  <si>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</si>
  <si>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</si>
  <si>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</si>
  <si>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</si>
  <si>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</si>
  <si>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</si>
  <si>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</si>
  <si>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</si>
  <si>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>Subtotal Operations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</si>
  <si>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</si>
  <si>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</si>
  <si>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</si>
  <si>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</si>
  <si>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</si>
  <si>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</si>
  <si>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</si>
  <si>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</si>
  <si>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</si>
  <si>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</si>
  <si>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</si>
  <si>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</si>
  <si>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</si>
  <si>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</si>
  <si>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</si>
  <si>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</si>
  <si>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</si>
  <si>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</si>
  <si>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>Subtotal Maintenance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</si>
  <si>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</si>
  <si>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</si>
  <si>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</si>
  <si>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</si>
  <si>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</si>
  <si>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</si>
  <si>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</si>
  <si>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</si>
  <si>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</si>
  <si>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</si>
  <si>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</si>
  <si>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</si>
  <si>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</si>
  <si>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</si>
  <si>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</si>
  <si>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</si>
  <si>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</si>
  <si>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</si>
  <si>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</si>
  <si>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</si>
  <si>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</si>
  <si>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</si>
  <si>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</si>
  <si>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</si>
  <si>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</si>
  <si>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</si>
  <si>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</si>
  <si>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</si>
  <si>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</si>
  <si>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</si>
  <si>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</si>
  <si>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</si>
  <si>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</si>
  <si>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</si>
  <si>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</si>
  <si>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</si>
  <si>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</si>
  <si>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</si>
  <si>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</si>
  <si>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</si>
  <si>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</si>
  <si>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</si>
  <si>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</si>
  <si>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</si>
  <si>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</si>
  <si>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</si>
  <si>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</si>
  <si>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</si>
  <si>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</si>
  <si>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</si>
  <si>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</si>
  <si>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</si>
  <si>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</si>
  <si>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</si>
  <si>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</si>
  <si>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</si>
  <si>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 xml:space="preserve">       TOTAL O&amp;M EXPENSES (Excluding Gas Cost and Production Cost and Revenue Taxes)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</si>
  <si>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</si>
  <si>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</si>
  <si>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</si>
  <si>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</si>
  <si>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</si>
  <si>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</si>
  <si>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</si>
  <si>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</si>
  <si>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</si>
  <si>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</si>
  <si>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</si>
  <si>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407.3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</si>
  <si>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</si>
  <si>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</si>
  <si>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</si>
  <si>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</si>
  <si>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</si>
  <si>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</si>
  <si>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</si>
  <si>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</si>
  <si>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</si>
  <si>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</si>
  <si>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</si>
  <si>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</si>
  <si>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</si>
  <si>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</si>
  <si>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</si>
  <si>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</si>
  <si>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</si>
  <si>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</si>
  <si>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COPY FROM RATEBASE HERE</t>
  </si>
  <si>
    <t>COPY FROM SALES REPORT HERE</t>
  </si>
  <si>
    <t>STATE OF WASHINGTON - MONTH</t>
  </si>
  <si>
    <t>THERMS</t>
  </si>
  <si>
    <t>UTILITY PLANT IN SERVICE</t>
  </si>
  <si>
    <t>RES</t>
  </si>
  <si>
    <t>ACCUMULATED DEPRECIATION</t>
  </si>
  <si>
    <t>COM</t>
  </si>
  <si>
    <t>NET PLANT IN SERVICE</t>
  </si>
  <si>
    <t>IND</t>
  </si>
  <si>
    <t>CUSTOMER ADVANCES FOR CONST</t>
  </si>
  <si>
    <t>CORE INT</t>
  </si>
  <si>
    <t>DEFERRED INCOME TAX</t>
  </si>
  <si>
    <t>NONCORE</t>
  </si>
  <si>
    <t>SUBTOTAL</t>
  </si>
  <si>
    <t>WORKING CAPITAL</t>
  </si>
  <si>
    <t>12-Month Ending</t>
  </si>
  <si>
    <t>TOTAL MONTHLY RATE BASE</t>
  </si>
  <si>
    <t>STATE OF WASHINGTON - 12 MONTH AVG OF AVGS</t>
  </si>
  <si>
    <t>CUSTOMER COUNTS</t>
  </si>
  <si>
    <t xml:space="preserve"> </t>
  </si>
  <si>
    <t>TOTAL WA 12 MONTH RATE BASE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</si>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</sst>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20"/>
      <name val="Calibri"/>
      <family val="2"/>
      <scheme val="minor"/>
    </font>
    <font>
      <sz val="8"/>
      <name val="Arial"/>
      <family val="2"/>
    </font>
    <font>
      <sz val="8"/>
      <name val="Arial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8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9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11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10" fillId="0" borderId="0">
      <alignment vertical="top"/>
    </xf>
    <xf numFmtId="9" fontId="11" fillId="0" borderId="0" applyFont="0" applyFill="0" applyBorder="0" applyAlignment="0" applyProtection="0"/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7" fillId="0" borderId="0"/>
    <xf numFmtId="49" fontId="7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6" fontId="10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39" fontId="9" fillId="0" borderId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>
      <alignment vertical="top"/>
    </xf>
    <xf numFmtId="43" fontId="8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7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39" fontId="20" fillId="0" borderId="0"/>
    <xf numFmtId="49" fontId="21" fillId="0" borderId="0"/>
    <xf numFmtId="49" fontId="21" fillId="0" borderId="0"/>
    <xf numFmtId="49" fontId="21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2">
    <xf numFmtId="0" fontId="0" fillId="0" borderId="0" xfId="0"/>
    <xf numFmtId="0" fontId="23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2" fillId="0" borderId="2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3" fillId="0" borderId="0" xfId="0" applyFont="1" applyAlignment="1">
      <alignment horizontal="center"/>
    </xf>
    <xf numFmtId="37" fontId="23" fillId="0" borderId="0" xfId="0" applyNumberFormat="1" applyFont="1"/>
    <xf numFmtId="164" fontId="23" fillId="0" borderId="21" xfId="1" applyNumberFormat="1" applyFont="1" applyFill="1" applyBorder="1" applyProtection="1"/>
    <xf numFmtId="37" fontId="23" fillId="0" borderId="0" xfId="0" applyNumberFormat="1" applyFont="1" applyAlignment="1">
      <alignment horizontal="right"/>
    </xf>
    <xf numFmtId="164" fontId="23" fillId="0" borderId="0" xfId="0" applyNumberFormat="1" applyFont="1"/>
    <xf numFmtId="0" fontId="23" fillId="0" borderId="0" xfId="0" applyFont="1" applyAlignment="1">
      <alignment horizontal="centerContinuous"/>
    </xf>
    <xf numFmtId="164" fontId="23" fillId="0" borderId="0" xfId="1" applyNumberFormat="1" applyFont="1" applyFill="1" applyAlignment="1">
      <alignment horizontal="centerContinuous"/>
    </xf>
    <xf numFmtId="0" fontId="23" fillId="0" borderId="0" xfId="0" applyFont="1" applyProtection="1">
      <protection locked="0"/>
    </xf>
    <xf numFmtId="164" fontId="23" fillId="0" borderId="0" xfId="1" applyNumberFormat="1" applyFont="1" applyFill="1"/>
    <xf numFmtId="0" fontId="23" fillId="0" borderId="4" xfId="0" applyFont="1" applyBorder="1" applyAlignment="1">
      <alignment wrapText="1"/>
    </xf>
    <xf numFmtId="0" fontId="23" fillId="0" borderId="5" xfId="0" applyFont="1" applyBorder="1" applyAlignment="1">
      <alignment wrapText="1"/>
    </xf>
    <xf numFmtId="164" fontId="23" fillId="0" borderId="6" xfId="1" applyNumberFormat="1" applyFont="1" applyFill="1" applyBorder="1" applyAlignment="1">
      <alignment horizontal="center" wrapText="1"/>
    </xf>
    <xf numFmtId="164" fontId="23" fillId="0" borderId="7" xfId="1" applyNumberFormat="1" applyFont="1" applyFill="1" applyBorder="1" applyAlignment="1">
      <alignment horizontal="center" wrapText="1"/>
    </xf>
    <xf numFmtId="0" fontId="23" fillId="0" borderId="8" xfId="0" applyFont="1" applyBorder="1"/>
    <xf numFmtId="164" fontId="23" fillId="0" borderId="9" xfId="1" applyNumberFormat="1" applyFont="1" applyFill="1" applyBorder="1"/>
    <xf numFmtId="164" fontId="23" fillId="0" borderId="0" xfId="1" applyNumberFormat="1" applyFont="1" applyFill="1" applyBorder="1" applyProtection="1">
      <protection locked="0"/>
    </xf>
    <xf numFmtId="164" fontId="23" fillId="0" borderId="9" xfId="1" applyNumberFormat="1" applyFont="1" applyFill="1" applyBorder="1" applyProtection="1">
      <protection locked="0"/>
    </xf>
    <xf numFmtId="164" fontId="23" fillId="0" borderId="10" xfId="1" applyNumberFormat="1" applyFont="1" applyFill="1" applyBorder="1" applyProtection="1">
      <protection locked="0"/>
    </xf>
    <xf numFmtId="164" fontId="23" fillId="0" borderId="11" xfId="1" applyNumberFormat="1" applyFont="1" applyFill="1" applyBorder="1" applyProtection="1">
      <protection locked="0"/>
    </xf>
    <xf numFmtId="164" fontId="23" fillId="0" borderId="0" xfId="1" applyNumberFormat="1" applyFont="1" applyFill="1" applyBorder="1"/>
    <xf numFmtId="164" fontId="23" fillId="0" borderId="2" xfId="1" applyNumberFormat="1" applyFont="1" applyFill="1" applyBorder="1"/>
    <xf numFmtId="164" fontId="23" fillId="0" borderId="12" xfId="1" applyNumberFormat="1" applyFont="1" applyFill="1" applyBorder="1"/>
    <xf numFmtId="164" fontId="23" fillId="0" borderId="13" xfId="1" applyNumberFormat="1" applyFont="1" applyFill="1" applyBorder="1"/>
    <xf numFmtId="164" fontId="23" fillId="0" borderId="14" xfId="1" applyNumberFormat="1" applyFont="1" applyFill="1" applyBorder="1"/>
    <xf numFmtId="164" fontId="23" fillId="0" borderId="15" xfId="1" applyNumberFormat="1" applyFont="1" applyFill="1" applyBorder="1"/>
    <xf numFmtId="164" fontId="23" fillId="0" borderId="16" xfId="1" applyNumberFormat="1" applyFont="1" applyFill="1" applyBorder="1"/>
    <xf numFmtId="10" fontId="23" fillId="0" borderId="8" xfId="4" applyNumberFormat="1" applyFont="1" applyFill="1" applyBorder="1"/>
    <xf numFmtId="10" fontId="23" fillId="0" borderId="0" xfId="4" applyNumberFormat="1" applyFont="1" applyFill="1" applyBorder="1"/>
    <xf numFmtId="10" fontId="23" fillId="0" borderId="15" xfId="4" applyNumberFormat="1" applyFont="1" applyFill="1" applyBorder="1"/>
    <xf numFmtId="10" fontId="23" fillId="0" borderId="16" xfId="4" applyNumberFormat="1" applyFont="1" applyFill="1" applyBorder="1"/>
    <xf numFmtId="0" fontId="23" fillId="0" borderId="17" xfId="0" applyFont="1" applyBorder="1"/>
    <xf numFmtId="0" fontId="23" fillId="0" borderId="18" xfId="0" applyFont="1" applyBorder="1"/>
    <xf numFmtId="164" fontId="26" fillId="0" borderId="18" xfId="1" applyNumberFormat="1" applyFont="1" applyFill="1" applyBorder="1"/>
    <xf numFmtId="164" fontId="26" fillId="0" borderId="19" xfId="1" applyNumberFormat="1" applyFont="1" applyFill="1" applyBorder="1"/>
    <xf numFmtId="164" fontId="22" fillId="0" borderId="0" xfId="1" applyNumberFormat="1" applyFont="1" applyFill="1"/>
    <xf numFmtId="0" fontId="23" fillId="0" borderId="4" xfId="0" applyFont="1" applyBorder="1"/>
    <xf numFmtId="0" fontId="23" fillId="0" borderId="5" xfId="0" applyFont="1" applyBorder="1"/>
    <xf numFmtId="164" fontId="23" fillId="0" borderId="18" xfId="1" applyNumberFormat="1" applyFont="1" applyFill="1" applyBorder="1"/>
    <xf numFmtId="164" fontId="23" fillId="0" borderId="19" xfId="1" applyNumberFormat="1" applyFont="1" applyFill="1" applyBorder="1"/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Protection="1">
      <protection locked="0"/>
    </xf>
    <xf numFmtId="0" fontId="22" fillId="0" borderId="0" xfId="0" applyFont="1"/>
    <xf numFmtId="164" fontId="23" fillId="0" borderId="5" xfId="1" applyNumberFormat="1" applyFont="1" applyFill="1" applyBorder="1" applyProtection="1">
      <protection locked="0"/>
    </xf>
    <xf numFmtId="164" fontId="23" fillId="0" borderId="20" xfId="1" applyNumberFormat="1" applyFont="1" applyFill="1" applyBorder="1" applyProtection="1">
      <protection locked="0"/>
    </xf>
    <xf numFmtId="0" fontId="23" fillId="0" borderId="0" xfId="3" applyFont="1"/>
    <xf numFmtId="37" fontId="23" fillId="0" borderId="0" xfId="3" applyNumberFormat="1" applyFont="1"/>
    <xf numFmtId="164" fontId="23" fillId="0" borderId="0" xfId="1" applyNumberFormat="1" applyFont="1" applyFill="1" applyBorder="1" applyAlignment="1">
      <alignment horizontal="right"/>
    </xf>
    <xf numFmtId="0" fontId="23" fillId="0" borderId="0" xfId="2" applyFont="1" applyAlignment="1">
      <alignment horizontal="right"/>
    </xf>
    <xf numFmtId="10" fontId="23" fillId="0" borderId="0" xfId="4" applyNumberFormat="1" applyFont="1" applyFill="1" applyBorder="1" applyAlignment="1">
      <alignment horizontal="center"/>
    </xf>
    <xf numFmtId="164" fontId="12" fillId="0" borderId="0" xfId="1" applyNumberFormat="1" applyFont="1" applyFill="1" applyBorder="1"/>
    <xf numFmtId="43" fontId="23" fillId="0" borderId="27" xfId="1" applyFont="1" applyFill="1" applyBorder="1"/>
    <xf numFmtId="43" fontId="23" fillId="0" borderId="22" xfId="1" applyFont="1" applyFill="1" applyBorder="1"/>
    <xf numFmtId="43" fontId="23" fillId="0" borderId="26" xfId="1" applyFont="1" applyFill="1" applyBorder="1"/>
    <xf numFmtId="43" fontId="23" fillId="0" borderId="0" xfId="1" applyFont="1" applyFill="1" applyBorder="1"/>
    <xf numFmtId="43" fontId="23" fillId="0" borderId="9" xfId="1" applyFont="1" applyFill="1" applyBorder="1"/>
    <xf numFmtId="164" fontId="12" fillId="0" borderId="0" xfId="1" applyNumberFormat="1" applyFont="1" applyFill="1" applyAlignment="1">
      <alignment horizontal="center" vertical="center"/>
    </xf>
    <xf numFmtId="164" fontId="23" fillId="0" borderId="0" xfId="1" applyNumberFormat="1" applyFont="1" applyFill="1" applyAlignment="1">
      <alignment horizontal="center"/>
    </xf>
    <xf numFmtId="37" fontId="15" fillId="0" borderId="0" xfId="39" applyNumberFormat="1" applyFont="1"/>
    <xf numFmtId="49" fontId="31" fillId="0" borderId="0" xfId="35" applyFont="1"/>
    <xf numFmtId="170" fontId="15" fillId="0" borderId="0" xfId="39" applyNumberFormat="1" applyFont="1"/>
    <xf numFmtId="0" fontId="23" fillId="0" borderId="0" xfId="39" applyFont="1" applyAlignment="1">
      <alignment horizontal="center"/>
    </xf>
    <xf numFmtId="0" fontId="23" fillId="0" borderId="0" xfId="39" applyFont="1" applyAlignment="1">
      <alignment horizontal="left"/>
    </xf>
    <xf numFmtId="37" fontId="23" fillId="0" borderId="0" xfId="39" applyNumberFormat="1" applyFont="1"/>
    <xf numFmtId="0" fontId="23" fillId="0" borderId="0" xfId="39" applyFont="1"/>
    <xf numFmtId="49" fontId="23" fillId="0" borderId="0" xfId="35" applyFont="1"/>
    <xf numFmtId="164" fontId="23" fillId="0" borderId="0" xfId="35" applyNumberFormat="1" applyFont="1"/>
    <xf numFmtId="37" fontId="1" fillId="0" borderId="0" xfId="39" applyNumberFormat="1" applyFont="1"/>
    <xf numFmtId="37" fontId="23" fillId="0" borderId="22" xfId="5" applyNumberFormat="1" applyFont="1" applyBorder="1"/>
    <xf numFmtId="37" fontId="23" fillId="0" borderId="23" xfId="5" applyNumberFormat="1" applyFont="1" applyBorder="1"/>
    <xf numFmtId="37" fontId="24" fillId="0" borderId="0" xfId="3" applyNumberFormat="1" applyFont="1"/>
    <xf numFmtId="37" fontId="23" fillId="0" borderId="24" xfId="0" applyNumberFormat="1" applyFont="1" applyBorder="1"/>
    <xf numFmtId="37" fontId="23" fillId="0" borderId="1" xfId="0" applyNumberFormat="1" applyFont="1" applyBorder="1"/>
    <xf numFmtId="3" fontId="23" fillId="0" borderId="0" xfId="0" applyNumberFormat="1" applyFont="1"/>
    <xf numFmtId="3" fontId="25" fillId="0" borderId="0" xfId="0" applyNumberFormat="1" applyFont="1" applyAlignment="1">
      <alignment horizontal="center"/>
    </xf>
    <xf numFmtId="3" fontId="27" fillId="0" borderId="0" xfId="0" applyNumberFormat="1" applyFont="1"/>
    <xf numFmtId="0" fontId="23" fillId="0" borderId="22" xfId="0" applyFont="1" applyBorder="1"/>
    <xf numFmtId="0" fontId="23" fillId="0" borderId="26" xfId="0" applyFont="1" applyBorder="1"/>
    <xf numFmtId="0" fontId="23" fillId="0" borderId="9" xfId="0" applyFont="1" applyBorder="1"/>
    <xf numFmtId="43" fontId="23" fillId="0" borderId="0" xfId="0" applyNumberFormat="1" applyFont="1"/>
    <xf numFmtId="0" fontId="28" fillId="0" borderId="0" xfId="0" applyFont="1"/>
    <xf numFmtId="0" fontId="14" fillId="0" borderId="0" xfId="0" applyFont="1" applyAlignment="1">
      <alignment horizontal="center"/>
    </xf>
    <xf numFmtId="0" fontId="15" fillId="0" borderId="0" xfId="39" applyFont="1" applyAlignment="1">
      <alignment horizontal="center"/>
    </xf>
    <xf numFmtId="0" fontId="1" fillId="0" borderId="0" xfId="39" applyFont="1"/>
    <xf numFmtId="164" fontId="12" fillId="0" borderId="0" xfId="0" applyNumberFormat="1" applyFont="1"/>
    <xf numFmtId="164" fontId="30" fillId="0" borderId="0" xfId="0" applyNumberFormat="1" applyFont="1"/>
    <xf numFmtId="0" fontId="31" fillId="0" borderId="0" xfId="0" applyFont="1"/>
    <xf numFmtId="37" fontId="0" fillId="0" borderId="0" xfId="0" applyNumberFormat="1"/>
    <xf numFmtId="14" fontId="23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>
      <alignment wrapText="1"/>
    </xf>
    <xf numFmtId="39" fontId="22" fillId="0" borderId="8" xfId="159" applyFont="1" applyBorder="1" applyAlignment="1">
      <alignment horizontal="left"/>
    </xf>
    <xf numFmtId="39" fontId="23" fillId="0" borderId="26" xfId="159" applyFont="1" applyBorder="1"/>
    <xf numFmtId="39" fontId="23" fillId="0" borderId="8" xfId="159" applyFont="1" applyBorder="1" applyAlignment="1">
      <alignment horizontal="center"/>
    </xf>
    <xf numFmtId="39" fontId="23" fillId="0" borderId="26" xfId="159" applyFont="1" applyBorder="1" applyAlignment="1">
      <alignment horizontal="left"/>
    </xf>
    <xf numFmtId="39" fontId="23" fillId="0" borderId="8" xfId="159" applyFont="1" applyBorder="1" applyAlignment="1">
      <alignment horizontal="left"/>
    </xf>
    <xf numFmtId="39" fontId="23" fillId="0" borderId="8" xfId="159" quotePrefix="1" applyFont="1" applyBorder="1" applyAlignment="1">
      <alignment horizontal="center"/>
    </xf>
    <xf numFmtId="171" fontId="23" fillId="0" borderId="8" xfId="159" applyNumberFormat="1" applyFont="1" applyBorder="1" applyAlignment="1">
      <alignment horizontal="center"/>
    </xf>
    <xf numFmtId="39" fontId="23" fillId="0" borderId="8" xfId="159" applyFont="1" applyBorder="1"/>
    <xf numFmtId="39" fontId="22" fillId="0" borderId="26" xfId="159" applyFont="1" applyBorder="1"/>
    <xf numFmtId="49" fontId="23" fillId="0" borderId="8" xfId="159" applyNumberFormat="1" applyFont="1" applyBorder="1" applyAlignment="1">
      <alignment horizontal="center"/>
    </xf>
    <xf numFmtId="39" fontId="22" fillId="0" borderId="26" xfId="159" applyFont="1" applyBorder="1" applyAlignment="1">
      <alignment horizontal="left" indent="2"/>
    </xf>
    <xf numFmtId="39" fontId="22" fillId="0" borderId="8" xfId="159" applyFont="1" applyBorder="1" applyAlignment="1">
      <alignment horizontal="center"/>
    </xf>
    <xf numFmtId="39" fontId="22" fillId="0" borderId="17" xfId="159" applyFont="1" applyBorder="1" applyAlignment="1">
      <alignment horizontal="left"/>
    </xf>
    <xf numFmtId="39" fontId="23" fillId="0" borderId="31" xfId="159" applyFont="1" applyBorder="1"/>
    <xf numFmtId="39" fontId="23" fillId="0" borderId="27" xfId="159" applyFont="1" applyBorder="1"/>
    <xf numFmtId="39" fontId="23" fillId="0" borderId="0" xfId="159" applyFont="1"/>
    <xf numFmtId="37" fontId="23" fillId="0" borderId="8" xfId="159" applyNumberFormat="1" applyFont="1" applyBorder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43" fontId="23" fillId="0" borderId="1" xfId="1" applyFont="1" applyFill="1" applyBorder="1"/>
    <xf numFmtId="43" fontId="23" fillId="0" borderId="34" xfId="1" applyFont="1" applyFill="1" applyBorder="1"/>
    <xf numFmtId="43" fontId="23" fillId="0" borderId="29" xfId="1" applyFont="1" applyFill="1" applyBorder="1"/>
    <xf numFmtId="43" fontId="23" fillId="0" borderId="24" xfId="1" applyFont="1" applyFill="1" applyBorder="1"/>
    <xf numFmtId="43" fontId="23" fillId="0" borderId="28" xfId="1" applyFont="1" applyFill="1" applyBorder="1"/>
    <xf numFmtId="43" fontId="23" fillId="0" borderId="32" xfId="1" applyFont="1" applyFill="1" applyBorder="1"/>
    <xf numFmtId="43" fontId="23" fillId="0" borderId="35" xfId="1" applyFont="1" applyFill="1" applyBorder="1"/>
    <xf numFmtId="43" fontId="23" fillId="0" borderId="30" xfId="1" applyFont="1" applyFill="1" applyBorder="1"/>
    <xf numFmtId="49" fontId="13" fillId="0" borderId="0" xfId="35" applyFont="1"/>
    <xf numFmtId="0" fontId="12" fillId="0" borderId="0" xfId="35" applyNumberFormat="1" applyFont="1"/>
    <xf numFmtId="37" fontId="32" fillId="0" borderId="0" xfId="39" applyNumberFormat="1" applyFont="1" applyAlignment="1">
      <alignment horizontal="center"/>
    </xf>
    <xf numFmtId="49" fontId="22" fillId="0" borderId="0" xfId="35" applyFont="1"/>
    <xf numFmtId="164" fontId="22" fillId="0" borderId="13" xfId="1" applyNumberFormat="1" applyFont="1" applyFill="1" applyBorder="1"/>
    <xf numFmtId="164" fontId="0" fillId="0" borderId="0" xfId="1" applyNumberFormat="1" applyFont="1" applyFill="1"/>
    <xf numFmtId="164" fontId="32" fillId="0" borderId="13" xfId="1" applyNumberFormat="1" applyFont="1" applyFill="1" applyBorder="1"/>
    <xf numFmtId="43" fontId="23" fillId="0" borderId="39" xfId="1" applyFont="1" applyFill="1" applyBorder="1"/>
    <xf numFmtId="43" fontId="23" fillId="0" borderId="41" xfId="1" applyFont="1" applyFill="1" applyBorder="1"/>
    <xf numFmtId="43" fontId="23" fillId="0" borderId="40" xfId="1" applyFont="1" applyFill="1" applyBorder="1"/>
    <xf numFmtId="43" fontId="23" fillId="0" borderId="42" xfId="1" applyFont="1" applyFill="1" applyBorder="1"/>
    <xf numFmtId="169" fontId="22" fillId="0" borderId="33" xfId="159" applyNumberFormat="1" applyFont="1" applyBorder="1" applyAlignment="1">
      <alignment horizontal="center" wrapText="1"/>
    </xf>
    <xf numFmtId="164" fontId="23" fillId="0" borderId="10" xfId="1" applyNumberFormat="1" applyFont="1" applyFill="1" applyBorder="1"/>
    <xf numFmtId="0" fontId="22" fillId="0" borderId="0" xfId="0" applyFont="1" applyAlignment="1">
      <alignment horizontal="center"/>
    </xf>
    <xf numFmtId="0" fontId="23" fillId="0" borderId="27" xfId="0" applyFont="1" applyBorder="1"/>
    <xf numFmtId="43" fontId="23" fillId="0" borderId="26" xfId="0" applyNumberFormat="1" applyFont="1" applyBorder="1"/>
    <xf numFmtId="164" fontId="1" fillId="0" borderId="0" xfId="1" applyNumberFormat="1" applyFont="1" applyFill="1" applyBorder="1"/>
    <xf numFmtId="164" fontId="1" fillId="0" borderId="10" xfId="1" applyNumberFormat="1" applyFont="1" applyFill="1" applyBorder="1"/>
    <xf numFmtId="164" fontId="1" fillId="0" borderId="0" xfId="0" applyNumberFormat="1" applyFont="1"/>
    <xf numFmtId="164" fontId="1" fillId="0" borderId="10" xfId="0" applyNumberFormat="1" applyFont="1" applyBorder="1"/>
    <xf numFmtId="14" fontId="23" fillId="5" borderId="24" xfId="0" applyNumberFormat="1" applyFont="1" applyFill="1" applyBorder="1" applyAlignment="1">
      <alignment horizontal="center"/>
    </xf>
    <xf numFmtId="164" fontId="23" fillId="5" borderId="24" xfId="1" applyNumberFormat="1" applyFont="1" applyFill="1" applyBorder="1" applyAlignment="1">
      <alignment horizontal="center"/>
    </xf>
    <xf numFmtId="14" fontId="23" fillId="6" borderId="24" xfId="0" applyNumberFormat="1" applyFont="1" applyFill="1" applyBorder="1" applyAlignment="1">
      <alignment horizontal="center"/>
    </xf>
    <xf numFmtId="0" fontId="33" fillId="0" borderId="33" xfId="159" applyNumberFormat="1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wrapText="1"/>
    </xf>
    <xf numFmtId="164" fontId="37" fillId="0" borderId="0" xfId="1" applyNumberFormat="1" applyFont="1"/>
    <xf numFmtId="43" fontId="23" fillId="0" borderId="21" xfId="1" applyFont="1" applyFill="1" applyBorder="1"/>
    <xf numFmtId="43" fontId="23" fillId="0" borderId="43" xfId="1" applyFont="1" applyFill="1" applyBorder="1"/>
    <xf numFmtId="43" fontId="23" fillId="0" borderId="44" xfId="1" applyFont="1" applyFill="1" applyBorder="1"/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9" fontId="22" fillId="0" borderId="8" xfId="159" applyFont="1" applyBorder="1" applyAlignment="1">
      <alignment horizontal="left" wrapText="1" indent="1"/>
    </xf>
    <xf numFmtId="39" fontId="22" fillId="0" borderId="26" xfId="159" applyFont="1" applyBorder="1" applyAlignment="1">
      <alignment horizontal="left" wrapText="1" indent="1"/>
    </xf>
    <xf numFmtId="0" fontId="22" fillId="0" borderId="38" xfId="0" applyFont="1" applyBorder="1" applyAlignment="1">
      <alignment horizontal="left" vertical="top"/>
    </xf>
    <xf numFmtId="0" fontId="22" fillId="0" borderId="37" xfId="0" applyFont="1" applyBorder="1" applyAlignment="1">
      <alignment horizontal="left" vertical="top"/>
    </xf>
    <xf numFmtId="0" fontId="29" fillId="0" borderId="38" xfId="0" applyFont="1" applyBorder="1" applyAlignment="1">
      <alignment horizontal="center" vertical="top"/>
    </xf>
    <xf numFmtId="0" fontId="29" fillId="0" borderId="36" xfId="0" applyFont="1" applyBorder="1" applyAlignment="1">
      <alignment horizontal="center" vertical="top"/>
    </xf>
    <xf numFmtId="0" fontId="29" fillId="0" borderId="37" xfId="0" applyFont="1" applyBorder="1" applyAlignment="1">
      <alignment horizontal="center" vertical="top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4" fillId="0" borderId="0" xfId="0" applyFont="1" applyAlignment="1">
      <alignment horizontal="center"/>
    </xf>
  </cellXfs>
  <cellStyles count="182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2 3" xfId="181" xr:uid="{91F38DA9-2A2D-41F7-AE4B-E06424B17AC9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1" defaultTableStyle="TableStyleMedium9" defaultPivotStyle="PivotStyleLight16">
    <tableStyle name="Invisible" pivot="0" table="0" count="0" xr9:uid="{B956D085-9343-4477-9640-9392042112B3}"/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93345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B6BE2-425D-4F0B-BDB7-8271B1B28AAA}">
  <sheetPr>
    <pageSetUpPr fitToPage="1"/>
  </sheetPr>
  <dimension ref="A1:P146"/>
  <sheetViews>
    <sheetView zoomScale="90" zoomScaleNormal="90" zoomScaleSheetLayoutView="100" workbookViewId="0">
      <pane xSplit="1" topLeftCell="B1" activePane="topRight" state="frozen"/>
      <selection pane="topRight" activeCell="H21" sqref="H21"/>
      <selection activeCell="K40" sqref="K40"/>
    </sheetView>
  </sheetViews>
  <sheetFormatPr defaultColWidth="9.140625" defaultRowHeight="15"/>
  <cols>
    <col min="1" max="1" width="14.28515625" style="1" bestFit="1" customWidth="1"/>
    <col min="2" max="2" width="3.42578125" style="1" bestFit="1" customWidth="1"/>
    <col min="3" max="3" width="6.85546875" style="1" bestFit="1" customWidth="1"/>
    <col min="4" max="4" width="2" style="1" bestFit="1" customWidth="1"/>
    <col min="5" max="5" width="9.85546875" style="1" bestFit="1" customWidth="1"/>
    <col min="6" max="6" width="5.42578125" style="1" bestFit="1" customWidth="1"/>
    <col min="7" max="7" width="8.85546875" style="1" bestFit="1" customWidth="1"/>
    <col min="8" max="8" width="41.85546875" style="1" bestFit="1" customWidth="1"/>
    <col min="9" max="9" width="7.28515625" style="151" customWidth="1"/>
    <col min="10" max="10" width="28.140625" style="151" customWidth="1"/>
    <col min="11" max="16" width="11.5703125" style="151" customWidth="1"/>
    <col min="17" max="16384" width="9.140625" style="1"/>
  </cols>
  <sheetData>
    <row r="1" spans="2:16">
      <c r="E1" s="9" t="s">
        <v>0</v>
      </c>
      <c r="F1" s="9"/>
      <c r="G1" s="9" t="s">
        <v>1</v>
      </c>
    </row>
    <row r="2" spans="2:16">
      <c r="B2" s="1" t="s">
        <v>2</v>
      </c>
      <c r="C2" s="3" t="s">
        <v>3</v>
      </c>
      <c r="D2" s="5">
        <v>1</v>
      </c>
      <c r="E2" s="146">
        <v>45322</v>
      </c>
      <c r="F2" s="147">
        <v>365</v>
      </c>
      <c r="G2" s="148">
        <f>E2+1-F2</f>
        <v>44958</v>
      </c>
      <c r="H2" s="1" t="str">
        <f>TEXT(G2,"mmmmmmmmm D, YYYY")&amp;" THROUGH            "&amp;TEXT(E2,"mmmmmmmmm DD, YYYY")</f>
        <v>February 1, 2023 THROUGH            January 31, 2024</v>
      </c>
    </row>
    <row r="3" spans="2:16">
      <c r="B3" s="1" t="s">
        <v>2</v>
      </c>
      <c r="C3" s="3" t="s">
        <v>3</v>
      </c>
      <c r="D3" s="5">
        <v>2</v>
      </c>
      <c r="E3" s="146">
        <v>45351</v>
      </c>
      <c r="F3" s="147">
        <v>366</v>
      </c>
      <c r="G3" s="148">
        <f t="shared" ref="G3:G4" si="0">E3+1-F3</f>
        <v>44986</v>
      </c>
      <c r="H3" s="1" t="str">
        <f t="shared" ref="H3:H4" si="1">TEXT(G3,"mmmmmmmmm D, YYYY")&amp;" THROUGH            "&amp;TEXT(E3,"mmmmmmmmm DD, YYYY")</f>
        <v>March 1, 2023 THROUGH            February 29, 2024</v>
      </c>
    </row>
    <row r="4" spans="2:16">
      <c r="B4" s="1" t="s">
        <v>2</v>
      </c>
      <c r="C4" s="3" t="s">
        <v>3</v>
      </c>
      <c r="D4" s="5">
        <v>3</v>
      </c>
      <c r="E4" s="146">
        <v>45382</v>
      </c>
      <c r="F4" s="147">
        <v>366</v>
      </c>
      <c r="G4" s="148">
        <f t="shared" si="0"/>
        <v>45017</v>
      </c>
      <c r="H4" s="1" t="str">
        <f t="shared" si="1"/>
        <v>April 1, 2023 THROUGH            March 31, 2024</v>
      </c>
    </row>
    <row r="5" spans="2:16" ht="18.75" customHeight="1"/>
    <row r="6" spans="2:16" s="97" customFormat="1" ht="52.5" customHeight="1">
      <c r="I6" s="152"/>
      <c r="J6" s="151"/>
      <c r="K6" s="150"/>
      <c r="L6" s="150"/>
      <c r="M6" s="150"/>
      <c r="N6" s="150"/>
      <c r="O6" s="150"/>
      <c r="P6" s="150"/>
    </row>
    <row r="8" spans="2:16">
      <c r="K8" s="153"/>
      <c r="L8" s="153"/>
      <c r="M8" s="153"/>
      <c r="N8" s="153"/>
      <c r="O8" s="153"/>
      <c r="P8" s="153"/>
    </row>
    <row r="9" spans="2:16">
      <c r="K9" s="153"/>
      <c r="L9" s="153"/>
      <c r="M9" s="153"/>
      <c r="N9" s="153"/>
      <c r="O9" s="153"/>
      <c r="P9" s="153"/>
    </row>
    <row r="10" spans="2:16">
      <c r="K10" s="153"/>
      <c r="L10" s="153"/>
      <c r="M10" s="153"/>
      <c r="N10" s="153"/>
      <c r="O10" s="153"/>
      <c r="P10" s="153"/>
    </row>
    <row r="11" spans="2:16">
      <c r="K11" s="153"/>
      <c r="L11" s="153"/>
      <c r="M11" s="153"/>
      <c r="N11" s="153"/>
      <c r="O11" s="153"/>
      <c r="P11" s="153"/>
    </row>
    <row r="12" spans="2:16">
      <c r="K12" s="153"/>
      <c r="L12" s="153"/>
      <c r="M12" s="153"/>
      <c r="N12" s="153"/>
      <c r="O12" s="153"/>
      <c r="P12" s="153"/>
    </row>
    <row r="13" spans="2:16">
      <c r="K13" s="153"/>
      <c r="L13" s="153"/>
      <c r="M13" s="153"/>
      <c r="N13" s="153"/>
      <c r="O13" s="153"/>
      <c r="P13" s="153"/>
    </row>
    <row r="14" spans="2:16">
      <c r="K14" s="153"/>
      <c r="L14" s="153"/>
      <c r="M14" s="153"/>
      <c r="N14" s="153"/>
      <c r="O14" s="153"/>
      <c r="P14" s="153"/>
    </row>
    <row r="15" spans="2:16">
      <c r="K15" s="153"/>
      <c r="L15" s="153"/>
      <c r="M15" s="153"/>
      <c r="N15" s="153"/>
      <c r="O15" s="153"/>
      <c r="P15" s="153"/>
    </row>
    <row r="16" spans="2:16">
      <c r="K16" s="153"/>
      <c r="L16" s="153"/>
      <c r="M16" s="153"/>
      <c r="N16" s="153"/>
      <c r="O16" s="153"/>
      <c r="P16" s="153"/>
    </row>
    <row r="17" spans="1:16">
      <c r="K17" s="153"/>
      <c r="L17" s="153"/>
      <c r="M17" s="153"/>
      <c r="N17" s="153"/>
      <c r="O17" s="153"/>
      <c r="P17" s="153"/>
    </row>
    <row r="18" spans="1:16">
      <c r="K18" s="153"/>
      <c r="L18" s="153"/>
      <c r="M18" s="153"/>
      <c r="N18" s="153"/>
      <c r="O18" s="153"/>
      <c r="P18" s="153"/>
    </row>
    <row r="19" spans="1:16">
      <c r="K19" s="153"/>
      <c r="L19" s="153"/>
      <c r="M19" s="153"/>
      <c r="N19" s="153"/>
      <c r="O19" s="153"/>
      <c r="P19" s="153"/>
    </row>
    <row r="20" spans="1:16">
      <c r="K20" s="153"/>
      <c r="L20" s="153"/>
      <c r="M20" s="153"/>
      <c r="N20" s="153"/>
      <c r="O20" s="153"/>
      <c r="P20" s="153"/>
    </row>
    <row r="21" spans="1:16">
      <c r="K21" s="153"/>
      <c r="L21" s="153"/>
      <c r="M21" s="153"/>
      <c r="N21" s="153"/>
      <c r="O21" s="153"/>
      <c r="P21" s="153"/>
    </row>
    <row r="22" spans="1:16">
      <c r="K22" s="153"/>
      <c r="L22" s="153"/>
      <c r="M22" s="153"/>
      <c r="N22" s="153"/>
      <c r="O22" s="153"/>
      <c r="P22" s="153"/>
    </row>
    <row r="23" spans="1:16">
      <c r="K23" s="153"/>
      <c r="L23" s="153"/>
      <c r="M23" s="153"/>
      <c r="N23" s="153"/>
      <c r="O23" s="153"/>
      <c r="P23" s="153"/>
    </row>
    <row r="24" spans="1:16">
      <c r="K24" s="153"/>
      <c r="L24" s="153"/>
      <c r="M24" s="153"/>
      <c r="N24" s="153"/>
      <c r="O24" s="153"/>
      <c r="P24" s="153"/>
    </row>
    <row r="25" spans="1:16">
      <c r="K25" s="153"/>
      <c r="L25" s="153"/>
      <c r="M25" s="153"/>
      <c r="N25" s="153"/>
      <c r="O25" s="153"/>
      <c r="P25" s="153"/>
    </row>
    <row r="26" spans="1:16">
      <c r="A26" s="87"/>
      <c r="K26" s="153"/>
      <c r="L26" s="153"/>
      <c r="M26" s="153"/>
      <c r="N26" s="153"/>
      <c r="O26" s="153"/>
      <c r="P26" s="153"/>
    </row>
    <row r="27" spans="1:16">
      <c r="A27" s="87"/>
      <c r="K27" s="153"/>
      <c r="L27" s="153"/>
      <c r="M27" s="153"/>
      <c r="N27" s="153"/>
      <c r="O27" s="153"/>
      <c r="P27" s="153"/>
    </row>
    <row r="28" spans="1:16">
      <c r="A28" s="87"/>
      <c r="K28" s="153"/>
      <c r="L28" s="153"/>
      <c r="M28" s="153"/>
      <c r="N28" s="153"/>
      <c r="O28" s="153"/>
      <c r="P28" s="153"/>
    </row>
    <row r="29" spans="1:16">
      <c r="A29" s="87"/>
      <c r="K29" s="153"/>
      <c r="L29" s="153"/>
      <c r="M29" s="153"/>
      <c r="N29" s="153"/>
      <c r="O29" s="153"/>
      <c r="P29" s="153"/>
    </row>
    <row r="30" spans="1:16">
      <c r="K30" s="153"/>
      <c r="L30" s="153"/>
      <c r="M30" s="153"/>
      <c r="N30" s="153"/>
      <c r="O30" s="153"/>
      <c r="P30" s="153"/>
    </row>
    <row r="31" spans="1:16">
      <c r="K31" s="153"/>
      <c r="L31" s="153"/>
      <c r="M31" s="153"/>
      <c r="N31" s="153"/>
      <c r="O31" s="153"/>
      <c r="P31" s="153"/>
    </row>
    <row r="32" spans="1:16">
      <c r="K32" s="153"/>
      <c r="L32" s="153"/>
      <c r="M32" s="153"/>
      <c r="N32" s="153"/>
      <c r="O32" s="153"/>
      <c r="P32" s="153"/>
    </row>
    <row r="33" spans="1:16">
      <c r="K33" s="153"/>
      <c r="L33" s="153"/>
      <c r="M33" s="153"/>
      <c r="N33" s="153"/>
      <c r="O33" s="153"/>
      <c r="P33" s="153"/>
    </row>
    <row r="34" spans="1:16">
      <c r="K34" s="153"/>
      <c r="L34" s="153"/>
      <c r="M34" s="153"/>
      <c r="N34" s="153"/>
      <c r="O34" s="153"/>
      <c r="P34" s="153"/>
    </row>
    <row r="35" spans="1:16">
      <c r="K35" s="153"/>
      <c r="L35" s="153"/>
      <c r="M35" s="153"/>
      <c r="N35" s="153"/>
      <c r="O35" s="153"/>
      <c r="P35" s="153"/>
    </row>
    <row r="36" spans="1:16">
      <c r="K36" s="153"/>
      <c r="L36" s="153"/>
      <c r="M36" s="153"/>
      <c r="N36" s="153"/>
      <c r="O36" s="153"/>
      <c r="P36" s="153"/>
    </row>
    <row r="37" spans="1:16">
      <c r="K37" s="153"/>
      <c r="L37" s="153"/>
      <c r="M37" s="153"/>
      <c r="N37" s="153"/>
      <c r="O37" s="153"/>
      <c r="P37" s="153"/>
    </row>
    <row r="38" spans="1:16">
      <c r="K38" s="153"/>
      <c r="L38" s="153"/>
      <c r="M38" s="153"/>
      <c r="N38" s="153"/>
      <c r="O38" s="153"/>
      <c r="P38" s="153"/>
    </row>
    <row r="39" spans="1:16">
      <c r="K39" s="153"/>
      <c r="L39" s="153"/>
      <c r="M39" s="153"/>
      <c r="N39" s="153"/>
      <c r="O39" s="153"/>
      <c r="P39" s="153"/>
    </row>
    <row r="40" spans="1:16">
      <c r="K40" s="153"/>
      <c r="L40" s="153"/>
      <c r="M40" s="153"/>
      <c r="N40" s="153"/>
      <c r="O40" s="153"/>
      <c r="P40" s="153"/>
    </row>
    <row r="41" spans="1:16">
      <c r="K41" s="153"/>
      <c r="L41" s="153"/>
      <c r="M41" s="153"/>
      <c r="N41" s="153"/>
      <c r="O41" s="153"/>
      <c r="P41" s="153"/>
    </row>
    <row r="42" spans="1:16">
      <c r="K42" s="153"/>
      <c r="L42" s="153"/>
      <c r="M42" s="153"/>
      <c r="N42" s="153"/>
      <c r="O42" s="153"/>
      <c r="P42" s="153"/>
    </row>
    <row r="43" spans="1:16">
      <c r="K43" s="153"/>
      <c r="L43" s="153"/>
      <c r="M43" s="153"/>
      <c r="N43" s="153"/>
      <c r="O43" s="153"/>
      <c r="P43" s="153"/>
    </row>
    <row r="44" spans="1:16">
      <c r="K44" s="153"/>
      <c r="L44" s="153"/>
      <c r="M44" s="153"/>
      <c r="N44" s="153"/>
      <c r="O44" s="153"/>
      <c r="P44" s="153"/>
    </row>
    <row r="45" spans="1:16">
      <c r="K45" s="153"/>
      <c r="L45" s="153"/>
      <c r="M45" s="153"/>
      <c r="N45" s="153"/>
      <c r="O45" s="153"/>
      <c r="P45" s="153"/>
    </row>
    <row r="46" spans="1:16">
      <c r="A46" s="87"/>
      <c r="K46" s="153"/>
      <c r="L46" s="153"/>
      <c r="M46" s="153"/>
      <c r="N46" s="153"/>
      <c r="O46" s="153"/>
      <c r="P46" s="153"/>
    </row>
    <row r="47" spans="1:16">
      <c r="K47" s="153"/>
      <c r="L47" s="153"/>
      <c r="M47" s="153"/>
      <c r="N47" s="153"/>
      <c r="O47" s="153"/>
      <c r="P47" s="153"/>
    </row>
    <row r="48" spans="1:16">
      <c r="K48" s="153"/>
      <c r="L48" s="153"/>
      <c r="M48" s="153"/>
      <c r="N48" s="153"/>
      <c r="O48" s="153"/>
      <c r="P48" s="153"/>
    </row>
    <row r="49" spans="1:16">
      <c r="K49" s="153"/>
      <c r="L49" s="153"/>
      <c r="M49" s="153"/>
      <c r="N49" s="153"/>
      <c r="O49" s="153"/>
      <c r="P49" s="153"/>
    </row>
    <row r="50" spans="1:16">
      <c r="A50" s="87"/>
      <c r="K50" s="153"/>
      <c r="L50" s="153"/>
      <c r="M50" s="153"/>
      <c r="N50" s="153"/>
      <c r="O50" s="153"/>
      <c r="P50" s="153"/>
    </row>
    <row r="51" spans="1:16">
      <c r="K51" s="153"/>
      <c r="L51" s="153"/>
      <c r="M51" s="153"/>
      <c r="N51" s="153"/>
      <c r="O51" s="153"/>
      <c r="P51" s="153"/>
    </row>
    <row r="52" spans="1:16">
      <c r="K52" s="153"/>
      <c r="L52" s="153"/>
      <c r="M52" s="153"/>
      <c r="N52" s="153"/>
      <c r="O52" s="153"/>
      <c r="P52" s="153"/>
    </row>
    <row r="53" spans="1:16">
      <c r="K53" s="153"/>
      <c r="L53" s="153"/>
      <c r="M53" s="153"/>
      <c r="N53" s="153"/>
      <c r="O53" s="153"/>
      <c r="P53" s="153"/>
    </row>
    <row r="54" spans="1:16">
      <c r="A54" s="87"/>
      <c r="K54" s="153"/>
      <c r="L54" s="153"/>
      <c r="M54" s="153"/>
      <c r="N54" s="153"/>
      <c r="O54" s="153"/>
      <c r="P54" s="153"/>
    </row>
    <row r="55" spans="1:16">
      <c r="K55" s="153"/>
      <c r="L55" s="153"/>
      <c r="M55" s="153"/>
      <c r="N55" s="153"/>
      <c r="O55" s="153"/>
      <c r="P55" s="153"/>
    </row>
    <row r="56" spans="1:16">
      <c r="K56" s="153"/>
      <c r="L56" s="153"/>
      <c r="M56" s="153"/>
      <c r="N56" s="153"/>
      <c r="O56" s="153"/>
      <c r="P56" s="153"/>
    </row>
    <row r="57" spans="1:16">
      <c r="K57" s="153"/>
      <c r="L57" s="153"/>
      <c r="M57" s="153"/>
      <c r="N57" s="153"/>
      <c r="O57" s="153"/>
      <c r="P57" s="153"/>
    </row>
    <row r="58" spans="1:16">
      <c r="K58" s="153"/>
      <c r="L58" s="153"/>
      <c r="M58" s="153"/>
      <c r="N58" s="153"/>
      <c r="O58" s="153"/>
      <c r="P58" s="153"/>
    </row>
    <row r="59" spans="1:16">
      <c r="K59" s="153"/>
      <c r="L59" s="153"/>
      <c r="M59" s="153"/>
      <c r="N59" s="153"/>
      <c r="O59" s="153"/>
      <c r="P59" s="153"/>
    </row>
    <row r="60" spans="1:16">
      <c r="K60" s="153"/>
      <c r="L60" s="153"/>
      <c r="M60" s="153"/>
      <c r="N60" s="153"/>
      <c r="O60" s="153"/>
      <c r="P60" s="153"/>
    </row>
    <row r="61" spans="1:16">
      <c r="K61" s="153"/>
      <c r="L61" s="153"/>
      <c r="M61" s="153"/>
      <c r="N61" s="153"/>
      <c r="O61" s="153"/>
      <c r="P61" s="153"/>
    </row>
    <row r="62" spans="1:16">
      <c r="K62" s="153"/>
      <c r="L62" s="153"/>
      <c r="M62" s="153"/>
      <c r="N62" s="153"/>
      <c r="O62" s="153"/>
      <c r="P62" s="153"/>
    </row>
    <row r="63" spans="1:16">
      <c r="K63" s="153"/>
      <c r="L63" s="153"/>
      <c r="M63" s="153"/>
      <c r="N63" s="153"/>
      <c r="O63" s="153"/>
      <c r="P63" s="153"/>
    </row>
    <row r="64" spans="1:16">
      <c r="K64" s="153"/>
      <c r="L64" s="153"/>
      <c r="M64" s="153"/>
      <c r="N64" s="153"/>
      <c r="O64" s="153"/>
      <c r="P64" s="153"/>
    </row>
    <row r="65" spans="11:16">
      <c r="K65" s="153"/>
      <c r="L65" s="153"/>
      <c r="M65" s="153"/>
      <c r="N65" s="153"/>
      <c r="O65" s="153"/>
      <c r="P65" s="153"/>
    </row>
    <row r="66" spans="11:16">
      <c r="K66" s="153"/>
      <c r="L66" s="153"/>
      <c r="M66" s="153"/>
      <c r="N66" s="153"/>
      <c r="O66" s="153"/>
      <c r="P66" s="153"/>
    </row>
    <row r="67" spans="11:16">
      <c r="K67" s="153"/>
      <c r="L67" s="153"/>
      <c r="M67" s="153"/>
      <c r="N67" s="153"/>
      <c r="O67" s="153"/>
      <c r="P67" s="153"/>
    </row>
    <row r="68" spans="11:16">
      <c r="K68" s="153"/>
      <c r="L68" s="153"/>
      <c r="M68" s="153"/>
      <c r="N68" s="153"/>
      <c r="O68" s="153"/>
      <c r="P68" s="153"/>
    </row>
    <row r="69" spans="11:16">
      <c r="K69" s="153"/>
      <c r="L69" s="153"/>
      <c r="M69" s="153"/>
      <c r="N69" s="153"/>
      <c r="O69" s="153"/>
      <c r="P69" s="153"/>
    </row>
    <row r="70" spans="11:16">
      <c r="K70" s="153"/>
      <c r="L70" s="153"/>
      <c r="M70" s="153"/>
      <c r="N70" s="153"/>
      <c r="O70" s="153"/>
      <c r="P70" s="153"/>
    </row>
    <row r="71" spans="11:16">
      <c r="K71" s="153"/>
      <c r="L71" s="153"/>
      <c r="M71" s="153"/>
      <c r="N71" s="153"/>
      <c r="O71" s="153"/>
      <c r="P71" s="153"/>
    </row>
    <row r="72" spans="11:16">
      <c r="K72" s="153"/>
      <c r="L72" s="153"/>
      <c r="M72" s="153"/>
      <c r="N72" s="153"/>
      <c r="O72" s="153"/>
      <c r="P72" s="153"/>
    </row>
    <row r="73" spans="11:16">
      <c r="K73" s="153"/>
      <c r="L73" s="153"/>
      <c r="M73" s="153"/>
      <c r="N73" s="153"/>
      <c r="O73" s="153"/>
      <c r="P73" s="153"/>
    </row>
    <row r="74" spans="11:16">
      <c r="K74" s="153"/>
      <c r="L74" s="153"/>
      <c r="M74" s="153"/>
      <c r="N74" s="153"/>
      <c r="O74" s="153"/>
      <c r="P74" s="153"/>
    </row>
    <row r="75" spans="11:16">
      <c r="K75" s="153"/>
      <c r="L75" s="153"/>
      <c r="M75" s="153"/>
      <c r="N75" s="153"/>
      <c r="O75" s="153"/>
      <c r="P75" s="153"/>
    </row>
    <row r="76" spans="11:16">
      <c r="K76" s="153"/>
      <c r="L76" s="153"/>
      <c r="M76" s="153"/>
      <c r="N76" s="153"/>
      <c r="O76" s="153"/>
      <c r="P76" s="153"/>
    </row>
    <row r="77" spans="11:16">
      <c r="K77" s="153"/>
      <c r="L77" s="153"/>
      <c r="M77" s="153"/>
      <c r="N77" s="153"/>
      <c r="O77" s="153"/>
      <c r="P77" s="153"/>
    </row>
    <row r="78" spans="11:16">
      <c r="K78" s="153"/>
      <c r="L78" s="153"/>
      <c r="M78" s="153"/>
      <c r="N78" s="153"/>
      <c r="O78" s="153"/>
      <c r="P78" s="153"/>
    </row>
    <row r="79" spans="11:16">
      <c r="K79" s="153"/>
      <c r="L79" s="153"/>
      <c r="M79" s="153"/>
      <c r="N79" s="153"/>
      <c r="O79" s="153"/>
      <c r="P79" s="153"/>
    </row>
    <row r="80" spans="11:16">
      <c r="K80" s="153"/>
      <c r="L80" s="153"/>
      <c r="M80" s="153"/>
      <c r="N80" s="153"/>
      <c r="O80" s="153"/>
      <c r="P80" s="153"/>
    </row>
    <row r="81" spans="11:16">
      <c r="K81" s="153"/>
      <c r="L81" s="153"/>
      <c r="M81" s="153"/>
      <c r="N81" s="153"/>
      <c r="O81" s="153"/>
      <c r="P81" s="153"/>
    </row>
    <row r="82" spans="11:16">
      <c r="K82" s="153"/>
      <c r="L82" s="153"/>
      <c r="M82" s="153"/>
      <c r="N82" s="153"/>
      <c r="O82" s="153"/>
      <c r="P82" s="153"/>
    </row>
    <row r="83" spans="11:16">
      <c r="K83" s="153"/>
      <c r="L83" s="153"/>
      <c r="M83" s="153"/>
      <c r="N83" s="153"/>
      <c r="O83" s="153"/>
      <c r="P83" s="153"/>
    </row>
    <row r="84" spans="11:16">
      <c r="K84" s="153"/>
      <c r="L84" s="153"/>
      <c r="M84" s="153"/>
      <c r="N84" s="153"/>
      <c r="O84" s="153"/>
      <c r="P84" s="153"/>
    </row>
    <row r="85" spans="11:16">
      <c r="K85" s="153"/>
      <c r="L85" s="153"/>
      <c r="M85" s="153"/>
      <c r="N85" s="153"/>
      <c r="O85" s="153"/>
      <c r="P85" s="153"/>
    </row>
    <row r="86" spans="11:16">
      <c r="K86" s="153"/>
      <c r="L86" s="153"/>
      <c r="M86" s="153"/>
      <c r="N86" s="153"/>
      <c r="O86" s="153"/>
      <c r="P86" s="153"/>
    </row>
    <row r="87" spans="11:16">
      <c r="K87" s="153"/>
      <c r="L87" s="153"/>
      <c r="M87" s="153"/>
      <c r="N87" s="153"/>
      <c r="O87" s="153"/>
      <c r="P87" s="153"/>
    </row>
    <row r="88" spans="11:16">
      <c r="K88" s="153"/>
      <c r="L88" s="153"/>
      <c r="M88" s="153"/>
      <c r="N88" s="153"/>
      <c r="O88" s="153"/>
      <c r="P88" s="153"/>
    </row>
    <row r="89" spans="11:16">
      <c r="K89" s="153"/>
      <c r="L89" s="153"/>
      <c r="M89" s="153"/>
      <c r="N89" s="153"/>
      <c r="O89" s="153"/>
      <c r="P89" s="153"/>
    </row>
    <row r="90" spans="11:16">
      <c r="K90" s="153"/>
      <c r="L90" s="153"/>
      <c r="M90" s="153"/>
      <c r="N90" s="153"/>
      <c r="O90" s="153"/>
      <c r="P90" s="153"/>
    </row>
    <row r="91" spans="11:16">
      <c r="K91" s="153"/>
      <c r="L91" s="153"/>
      <c r="M91" s="153"/>
      <c r="N91" s="153"/>
      <c r="O91" s="153"/>
      <c r="P91" s="153"/>
    </row>
    <row r="92" spans="11:16">
      <c r="K92" s="153"/>
      <c r="L92" s="153"/>
      <c r="M92" s="153"/>
      <c r="N92" s="153"/>
      <c r="O92" s="153"/>
      <c r="P92" s="153"/>
    </row>
    <row r="93" spans="11:16">
      <c r="K93" s="153"/>
      <c r="L93" s="153"/>
      <c r="M93" s="153"/>
      <c r="N93" s="153"/>
      <c r="O93" s="153"/>
      <c r="P93" s="153"/>
    </row>
    <row r="94" spans="11:16">
      <c r="K94" s="153"/>
      <c r="L94" s="153"/>
      <c r="M94" s="153"/>
      <c r="N94" s="153"/>
      <c r="O94" s="153"/>
      <c r="P94" s="153"/>
    </row>
    <row r="95" spans="11:16">
      <c r="K95" s="153"/>
      <c r="L95" s="153"/>
      <c r="M95" s="153"/>
      <c r="N95" s="153"/>
      <c r="O95" s="153"/>
      <c r="P95" s="153"/>
    </row>
    <row r="96" spans="11:16">
      <c r="K96" s="153"/>
      <c r="L96" s="153"/>
      <c r="M96" s="153"/>
      <c r="N96" s="153"/>
      <c r="O96" s="153"/>
      <c r="P96" s="153"/>
    </row>
    <row r="97" spans="11:16">
      <c r="K97" s="153"/>
      <c r="L97" s="153"/>
      <c r="M97" s="153"/>
      <c r="N97" s="153"/>
      <c r="O97" s="153"/>
      <c r="P97" s="153"/>
    </row>
    <row r="98" spans="11:16">
      <c r="K98" s="153"/>
      <c r="L98" s="153"/>
      <c r="M98" s="153"/>
      <c r="N98" s="153"/>
      <c r="O98" s="153"/>
      <c r="P98" s="153"/>
    </row>
    <row r="99" spans="11:16">
      <c r="K99" s="153"/>
      <c r="L99" s="153"/>
      <c r="M99" s="153"/>
      <c r="N99" s="153"/>
      <c r="O99" s="153"/>
      <c r="P99" s="153"/>
    </row>
    <row r="100" spans="11:16">
      <c r="K100" s="153"/>
      <c r="L100" s="153"/>
      <c r="M100" s="153"/>
      <c r="N100" s="153"/>
      <c r="O100" s="153"/>
      <c r="P100" s="153"/>
    </row>
    <row r="101" spans="11:16">
      <c r="K101" s="153"/>
      <c r="L101" s="153"/>
      <c r="M101" s="153"/>
      <c r="N101" s="153"/>
      <c r="O101" s="153"/>
      <c r="P101" s="153"/>
    </row>
    <row r="102" spans="11:16">
      <c r="K102" s="153"/>
      <c r="L102" s="153"/>
      <c r="M102" s="153"/>
      <c r="N102" s="153"/>
      <c r="O102" s="153"/>
      <c r="P102" s="153"/>
    </row>
    <row r="103" spans="11:16">
      <c r="K103" s="153"/>
      <c r="L103" s="153"/>
      <c r="M103" s="153"/>
      <c r="N103" s="153"/>
      <c r="O103" s="153"/>
      <c r="P103" s="153"/>
    </row>
    <row r="104" spans="11:16">
      <c r="K104" s="153"/>
      <c r="L104" s="153"/>
      <c r="M104" s="153"/>
      <c r="N104" s="153"/>
      <c r="O104" s="153"/>
      <c r="P104" s="153"/>
    </row>
    <row r="105" spans="11:16">
      <c r="K105" s="153"/>
      <c r="L105" s="153"/>
      <c r="M105" s="153"/>
      <c r="N105" s="153"/>
      <c r="O105" s="153"/>
      <c r="P105" s="153"/>
    </row>
    <row r="106" spans="11:16">
      <c r="K106" s="153"/>
      <c r="L106" s="153"/>
      <c r="M106" s="153"/>
      <c r="N106" s="153"/>
      <c r="O106" s="153"/>
      <c r="P106" s="153"/>
    </row>
    <row r="107" spans="11:16">
      <c r="K107" s="153"/>
      <c r="L107" s="153"/>
      <c r="M107" s="153"/>
      <c r="N107" s="153"/>
      <c r="O107" s="153"/>
      <c r="P107" s="153"/>
    </row>
    <row r="108" spans="11:16">
      <c r="K108" s="153"/>
      <c r="L108" s="153"/>
      <c r="M108" s="153"/>
      <c r="N108" s="153"/>
      <c r="O108" s="153"/>
      <c r="P108" s="153"/>
    </row>
    <row r="109" spans="11:16">
      <c r="K109" s="153"/>
      <c r="L109" s="153"/>
      <c r="M109" s="153"/>
      <c r="N109" s="153"/>
      <c r="O109" s="153"/>
      <c r="P109" s="153"/>
    </row>
    <row r="110" spans="11:16">
      <c r="K110" s="153"/>
      <c r="L110" s="153"/>
      <c r="M110" s="153"/>
      <c r="N110" s="153"/>
      <c r="O110" s="153"/>
      <c r="P110" s="153"/>
    </row>
    <row r="111" spans="11:16">
      <c r="K111" s="153"/>
      <c r="L111" s="153"/>
      <c r="M111" s="153"/>
      <c r="N111" s="153"/>
      <c r="O111" s="153"/>
      <c r="P111" s="153"/>
    </row>
    <row r="112" spans="11:16">
      <c r="K112" s="153"/>
      <c r="L112" s="153"/>
      <c r="M112" s="153"/>
      <c r="N112" s="153"/>
      <c r="O112" s="153"/>
      <c r="P112" s="153"/>
    </row>
    <row r="113" spans="11:16">
      <c r="K113" s="153"/>
      <c r="L113" s="153"/>
      <c r="M113" s="153"/>
      <c r="N113" s="153"/>
      <c r="O113" s="153"/>
      <c r="P113" s="153"/>
    </row>
    <row r="114" spans="11:16">
      <c r="K114" s="153"/>
      <c r="L114" s="153"/>
      <c r="M114" s="153"/>
      <c r="N114" s="153"/>
      <c r="O114" s="153"/>
      <c r="P114" s="153"/>
    </row>
    <row r="115" spans="11:16">
      <c r="K115" s="153"/>
      <c r="L115" s="153"/>
      <c r="M115" s="153"/>
      <c r="N115" s="153"/>
      <c r="O115" s="153"/>
      <c r="P115" s="153"/>
    </row>
    <row r="116" spans="11:16">
      <c r="K116" s="153"/>
      <c r="L116" s="153"/>
      <c r="M116" s="153"/>
      <c r="N116" s="153"/>
      <c r="O116" s="153"/>
      <c r="P116" s="153"/>
    </row>
    <row r="117" spans="11:16">
      <c r="K117" s="153"/>
      <c r="L117" s="153"/>
      <c r="M117" s="153"/>
      <c r="N117" s="153"/>
      <c r="O117" s="153"/>
      <c r="P117" s="153"/>
    </row>
    <row r="118" spans="11:16">
      <c r="K118" s="153"/>
      <c r="L118" s="153"/>
      <c r="M118" s="153"/>
      <c r="N118" s="153"/>
      <c r="O118" s="153"/>
      <c r="P118" s="153"/>
    </row>
    <row r="119" spans="11:16" ht="13.5" customHeight="1">
      <c r="K119" s="153"/>
      <c r="L119" s="153"/>
      <c r="M119" s="153"/>
      <c r="N119" s="153"/>
      <c r="O119" s="153"/>
      <c r="P119" s="153"/>
    </row>
    <row r="120" spans="11:16" ht="13.5" customHeight="1">
      <c r="K120" s="153"/>
      <c r="L120" s="153"/>
      <c r="M120" s="153"/>
      <c r="N120" s="153"/>
      <c r="O120" s="153"/>
      <c r="P120" s="153"/>
    </row>
    <row r="121" spans="11:16">
      <c r="K121" s="153"/>
      <c r="L121" s="153"/>
      <c r="M121" s="153"/>
      <c r="N121" s="153"/>
      <c r="O121" s="153"/>
      <c r="P121" s="153"/>
    </row>
    <row r="122" spans="11:16">
      <c r="K122" s="153"/>
      <c r="L122" s="153"/>
      <c r="M122" s="153"/>
      <c r="N122" s="153"/>
      <c r="O122" s="153"/>
      <c r="P122" s="153"/>
    </row>
    <row r="123" spans="11:16">
      <c r="K123" s="153"/>
      <c r="L123" s="153"/>
      <c r="M123" s="153"/>
      <c r="N123" s="153"/>
      <c r="O123" s="153"/>
      <c r="P123" s="153"/>
    </row>
    <row r="124" spans="11:16">
      <c r="K124" s="153"/>
      <c r="L124" s="153"/>
      <c r="M124" s="153"/>
      <c r="N124" s="153"/>
      <c r="O124" s="153"/>
      <c r="P124" s="153"/>
    </row>
    <row r="125" spans="11:16">
      <c r="K125" s="153"/>
      <c r="L125" s="153"/>
      <c r="M125" s="153"/>
      <c r="N125" s="153"/>
      <c r="O125" s="153"/>
      <c r="P125" s="153"/>
    </row>
    <row r="126" spans="11:16">
      <c r="K126" s="153"/>
      <c r="L126" s="153"/>
      <c r="M126" s="153"/>
      <c r="N126" s="153"/>
      <c r="O126" s="153"/>
      <c r="P126" s="153"/>
    </row>
    <row r="127" spans="11:16">
      <c r="K127" s="153"/>
      <c r="L127" s="153"/>
      <c r="M127" s="153"/>
      <c r="N127" s="153"/>
      <c r="O127" s="153"/>
      <c r="P127" s="153"/>
    </row>
    <row r="128" spans="11:16">
      <c r="K128" s="153"/>
      <c r="L128" s="153"/>
      <c r="M128" s="153"/>
      <c r="N128" s="153"/>
      <c r="O128" s="153"/>
      <c r="P128" s="153"/>
    </row>
    <row r="129" spans="11:16">
      <c r="K129" s="153"/>
      <c r="L129" s="153"/>
      <c r="M129" s="153"/>
      <c r="N129" s="153"/>
      <c r="O129" s="153"/>
      <c r="P129" s="153"/>
    </row>
    <row r="130" spans="11:16">
      <c r="K130" s="153"/>
      <c r="L130" s="153"/>
      <c r="M130" s="153"/>
      <c r="N130" s="153"/>
      <c r="O130" s="153"/>
      <c r="P130" s="153"/>
    </row>
    <row r="131" spans="11:16">
      <c r="K131" s="153"/>
      <c r="L131" s="153"/>
      <c r="M131" s="153"/>
      <c r="N131" s="153"/>
      <c r="O131" s="153"/>
      <c r="P131" s="153"/>
    </row>
    <row r="132" spans="11:16">
      <c r="K132" s="153"/>
      <c r="L132" s="153"/>
      <c r="M132" s="153"/>
      <c r="N132" s="153"/>
      <c r="O132" s="153"/>
      <c r="P132" s="153"/>
    </row>
    <row r="133" spans="11:16">
      <c r="K133" s="153"/>
      <c r="L133" s="153"/>
      <c r="M133" s="153"/>
      <c r="N133" s="153"/>
      <c r="O133" s="153"/>
      <c r="P133" s="153"/>
    </row>
    <row r="134" spans="11:16">
      <c r="K134" s="153"/>
      <c r="L134" s="153"/>
      <c r="M134" s="153"/>
      <c r="N134" s="153"/>
      <c r="O134" s="153"/>
      <c r="P134" s="153"/>
    </row>
    <row r="135" spans="11:16">
      <c r="K135" s="153"/>
      <c r="L135" s="153"/>
      <c r="M135" s="153"/>
      <c r="N135" s="153"/>
      <c r="O135" s="153"/>
      <c r="P135" s="153"/>
    </row>
    <row r="136" spans="11:16">
      <c r="K136" s="153"/>
      <c r="L136" s="153"/>
      <c r="M136" s="153"/>
      <c r="N136" s="153"/>
      <c r="O136" s="153"/>
      <c r="P136" s="153"/>
    </row>
    <row r="137" spans="11:16">
      <c r="K137" s="153"/>
      <c r="L137" s="153"/>
      <c r="M137" s="153"/>
      <c r="N137" s="153"/>
      <c r="O137" s="153"/>
      <c r="P137" s="153"/>
    </row>
    <row r="138" spans="11:16">
      <c r="K138" s="153"/>
      <c r="L138" s="153"/>
      <c r="M138" s="153"/>
      <c r="N138" s="153"/>
      <c r="O138" s="153"/>
      <c r="P138" s="153"/>
    </row>
    <row r="139" spans="11:16">
      <c r="K139" s="153"/>
      <c r="L139" s="153"/>
      <c r="M139" s="153"/>
      <c r="N139" s="153"/>
      <c r="O139" s="153"/>
      <c r="P139" s="153"/>
    </row>
    <row r="140" spans="11:16">
      <c r="K140" s="153"/>
      <c r="L140" s="153"/>
      <c r="M140" s="153"/>
      <c r="N140" s="153"/>
      <c r="O140" s="153"/>
      <c r="P140" s="153"/>
    </row>
    <row r="141" spans="11:16">
      <c r="K141" s="153"/>
      <c r="L141" s="153"/>
      <c r="M141" s="153"/>
      <c r="N141" s="153"/>
      <c r="O141" s="153"/>
      <c r="P141" s="153"/>
    </row>
    <row r="142" spans="11:16">
      <c r="K142" s="153"/>
      <c r="L142" s="153"/>
      <c r="M142" s="153"/>
      <c r="N142" s="153"/>
      <c r="O142" s="153"/>
      <c r="P142" s="153"/>
    </row>
    <row r="143" spans="11:16">
      <c r="K143" s="153"/>
      <c r="L143" s="153"/>
      <c r="M143" s="153"/>
      <c r="N143" s="153"/>
      <c r="O143" s="153"/>
      <c r="P143" s="153"/>
    </row>
    <row r="144" spans="11:16">
      <c r="K144" s="153"/>
      <c r="L144" s="153"/>
      <c r="M144" s="153"/>
      <c r="N144" s="153"/>
      <c r="O144" s="153"/>
      <c r="P144" s="153"/>
    </row>
    <row r="145" spans="11:16">
      <c r="K145" s="153"/>
      <c r="L145" s="153"/>
      <c r="M145" s="153"/>
      <c r="N145" s="153"/>
      <c r="O145" s="153"/>
      <c r="P145" s="153"/>
    </row>
    <row r="146" spans="11:16">
      <c r="K146" s="153"/>
      <c r="L146" s="153"/>
      <c r="M146" s="153"/>
      <c r="N146" s="153"/>
      <c r="O146" s="153"/>
      <c r="P146" s="153"/>
    </row>
  </sheetData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6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tabSelected="1" zoomScaleNormal="100" zoomScaleSheetLayoutView="100" workbookViewId="0">
      <selection activeCell="B5" sqref="B5:H5"/>
    </sheetView>
  </sheetViews>
  <sheetFormatPr defaultColWidth="9.140625" defaultRowHeight="15"/>
  <cols>
    <col min="1" max="1" width="20.140625" style="1" bestFit="1" customWidth="1"/>
    <col min="2" max="3" width="11.5703125" style="1" bestFit="1" customWidth="1"/>
    <col min="4" max="4" width="11.85546875" style="1" bestFit="1" customWidth="1"/>
    <col min="5" max="5" width="2.28515625" style="1" customWidth="1"/>
    <col min="6" max="6" width="14" style="1" customWidth="1"/>
    <col min="7" max="7" width="13.5703125" style="1" bestFit="1" customWidth="1"/>
    <col min="8" max="8" width="13.28515625" style="1" customWidth="1"/>
    <col min="9" max="9" width="3.7109375" style="1" customWidth="1"/>
    <col min="10" max="16384" width="9.140625" style="1"/>
  </cols>
  <sheetData>
    <row r="1" spans="1:11">
      <c r="A1" s="160" t="s">
        <v>4</v>
      </c>
      <c r="B1" s="160"/>
      <c r="C1" s="160"/>
      <c r="D1" s="160"/>
      <c r="E1" s="160"/>
      <c r="F1" s="160"/>
      <c r="G1" s="160"/>
      <c r="H1" s="160"/>
    </row>
    <row r="2" spans="1:11">
      <c r="A2" s="161" t="s">
        <v>5</v>
      </c>
      <c r="B2" s="161"/>
      <c r="C2" s="161"/>
      <c r="D2" s="161"/>
      <c r="E2" s="161"/>
      <c r="F2" s="161"/>
      <c r="G2" s="161"/>
      <c r="H2" s="161"/>
    </row>
    <row r="3" spans="1:11">
      <c r="A3" s="161" t="s">
        <v>6</v>
      </c>
      <c r="B3" s="161"/>
      <c r="C3" s="161"/>
      <c r="D3" s="161"/>
      <c r="E3" s="161"/>
      <c r="F3" s="161"/>
      <c r="G3" s="161"/>
      <c r="H3" s="161"/>
    </row>
    <row r="4" spans="1:11">
      <c r="A4" s="2"/>
    </row>
    <row r="5" spans="1:11">
      <c r="B5" s="160" t="s">
        <v>7</v>
      </c>
      <c r="C5" s="160"/>
      <c r="D5" s="160"/>
      <c r="E5" s="160"/>
      <c r="F5" s="160"/>
      <c r="G5" s="160"/>
      <c r="H5" s="160"/>
    </row>
    <row r="6" spans="1:11">
      <c r="A6" s="5"/>
      <c r="B6" s="157" t="s">
        <v>8</v>
      </c>
      <c r="C6" s="158"/>
      <c r="D6" s="159"/>
      <c r="F6" s="8" t="s">
        <v>9</v>
      </c>
      <c r="G6" s="6"/>
      <c r="H6" s="7"/>
      <c r="K6" s="3"/>
    </row>
    <row r="7" spans="1:11">
      <c r="B7" s="115">
        <f>+C7-31</f>
        <v>45320</v>
      </c>
      <c r="C7" s="115">
        <f>+D7-31</f>
        <v>45351</v>
      </c>
      <c r="D7" s="115">
        <f>+StatementDate</f>
        <v>45382</v>
      </c>
      <c r="F7" s="115">
        <f>+B7</f>
        <v>45320</v>
      </c>
      <c r="G7" s="115">
        <f>+C7</f>
        <v>45351</v>
      </c>
      <c r="H7" s="115">
        <f>+D7</f>
        <v>45382</v>
      </c>
      <c r="K7" s="3"/>
    </row>
    <row r="8" spans="1:11">
      <c r="A8" s="5"/>
      <c r="B8" s="116">
        <f>+C8</f>
        <v>2024</v>
      </c>
      <c r="C8" s="117">
        <f>+D8</f>
        <v>2024</v>
      </c>
      <c r="D8" s="117">
        <f>YEAR(StatementDate)</f>
        <v>2024</v>
      </c>
      <c r="F8" s="116">
        <f t="shared" ref="F8:H8" si="0">+B8</f>
        <v>2024</v>
      </c>
      <c r="G8" s="117">
        <f t="shared" si="0"/>
        <v>2024</v>
      </c>
      <c r="H8" s="117">
        <f t="shared" si="0"/>
        <v>2024</v>
      </c>
    </row>
    <row r="9" spans="1:11" ht="15" customHeight="1">
      <c r="A9" s="2" t="s">
        <v>10</v>
      </c>
      <c r="B9" s="11">
        <f>+'Copy Other Data Here'!K6</f>
        <v>22656500</v>
      </c>
      <c r="C9" s="11">
        <f>+'Copy Other Data Here'!L6</f>
        <v>15847810</v>
      </c>
      <c r="D9" s="11">
        <f>+'Copy Other Data Here'!M6</f>
        <v>14304551</v>
      </c>
      <c r="F9" s="76">
        <f>+'Copy Other Data Here'!K12</f>
        <v>126996530</v>
      </c>
      <c r="G9" s="76">
        <f>+'Copy Other Data Here'!L12</f>
        <v>124651051</v>
      </c>
      <c r="H9" s="76">
        <f>+'Copy Other Data Here'!M12</f>
        <v>122411053</v>
      </c>
      <c r="J9" s="53"/>
    </row>
    <row r="10" spans="1:11" ht="14.25" customHeight="1">
      <c r="A10" s="2" t="s">
        <v>11</v>
      </c>
      <c r="B10" s="76">
        <f>+'Copy Other Data Here'!K7</f>
        <v>17440989</v>
      </c>
      <c r="C10" s="76">
        <f>+'Copy Other Data Here'!L7</f>
        <v>13728767</v>
      </c>
      <c r="D10" s="76">
        <f>+'Copy Other Data Here'!M7</f>
        <v>10556955</v>
      </c>
      <c r="F10" s="76">
        <f>+'Copy Other Data Here'!K13</f>
        <v>103252656</v>
      </c>
      <c r="G10" s="76">
        <f>+'Copy Other Data Here'!L13</f>
        <v>102579800</v>
      </c>
      <c r="H10" s="76">
        <f>+'Copy Other Data Here'!M13</f>
        <v>100652815</v>
      </c>
      <c r="J10" s="53"/>
    </row>
    <row r="11" spans="1:11" ht="15" customHeight="1">
      <c r="A11" s="2" t="s">
        <v>12</v>
      </c>
      <c r="B11" s="76">
        <f>+'Copy Other Data Here'!K8</f>
        <v>2204013</v>
      </c>
      <c r="C11" s="76">
        <f>+'Copy Other Data Here'!L8</f>
        <v>1905046</v>
      </c>
      <c r="D11" s="76">
        <f>+'Copy Other Data Here'!M8</f>
        <v>1719978</v>
      </c>
      <c r="F11" s="76">
        <f>+'Copy Other Data Here'!K14</f>
        <v>16948928</v>
      </c>
      <c r="G11" s="76">
        <f>+'Copy Other Data Here'!L14</f>
        <v>16853610</v>
      </c>
      <c r="H11" s="76">
        <f>+'Copy Other Data Here'!M14</f>
        <v>16447285</v>
      </c>
      <c r="J11" s="53"/>
    </row>
    <row r="12" spans="1:11" ht="15" customHeight="1">
      <c r="A12" s="2" t="s">
        <v>13</v>
      </c>
      <c r="B12" s="76">
        <f>+'Copy Other Data Here'!K9</f>
        <v>264985</v>
      </c>
      <c r="C12" s="76">
        <f>+'Copy Other Data Here'!L9</f>
        <v>238288</v>
      </c>
      <c r="D12" s="76">
        <f>+'Copy Other Data Here'!M9</f>
        <v>228698</v>
      </c>
      <c r="F12" s="76">
        <f>+'Copy Other Data Here'!K15</f>
        <v>2107848</v>
      </c>
      <c r="G12" s="76">
        <f>+'Copy Other Data Here'!L15</f>
        <v>2112825</v>
      </c>
      <c r="H12" s="76">
        <f>+'Copy Other Data Here'!M15</f>
        <v>2096910</v>
      </c>
      <c r="J12" s="53"/>
    </row>
    <row r="13" spans="1:11" ht="15" customHeight="1">
      <c r="A13" s="2" t="s">
        <v>14</v>
      </c>
      <c r="B13" s="77">
        <f>+'Copy Other Data Here'!K10</f>
        <v>114821200</v>
      </c>
      <c r="C13" s="77">
        <f>+'Copy Other Data Here'!L10</f>
        <v>109985398</v>
      </c>
      <c r="D13" s="77">
        <f>+'Copy Other Data Here'!M10</f>
        <v>97131767</v>
      </c>
      <c r="F13" s="76">
        <f>+'Copy Other Data Here'!K16</f>
        <v>1073303219</v>
      </c>
      <c r="G13" s="76">
        <f>+'Copy Other Data Here'!L16</f>
        <v>1112967600</v>
      </c>
      <c r="H13" s="76">
        <f>+'Copy Other Data Here'!M16</f>
        <v>1112184097</v>
      </c>
      <c r="J13" s="78"/>
      <c r="K13" s="9"/>
    </row>
    <row r="14" spans="1:11" ht="15" customHeight="1">
      <c r="A14" s="2" t="s">
        <v>15</v>
      </c>
      <c r="B14" s="79">
        <f>SUM(B9:B13)</f>
        <v>157387687</v>
      </c>
      <c r="C14" s="79">
        <f>SUM(C9:C13)</f>
        <v>141705309</v>
      </c>
      <c r="D14" s="79">
        <f>SUM(D9:D13)</f>
        <v>123941949</v>
      </c>
      <c r="F14" s="80">
        <f>SUM(F9:F13)</f>
        <v>1322609181</v>
      </c>
      <c r="G14" s="80">
        <f>SUM(G9:G13)</f>
        <v>1359164886</v>
      </c>
      <c r="H14" s="79">
        <f>SUM(H9:H13)</f>
        <v>1353792160</v>
      </c>
      <c r="J14" s="10"/>
      <c r="K14" s="9"/>
    </row>
    <row r="15" spans="1:11">
      <c r="K15" s="9"/>
    </row>
    <row r="16" spans="1:11">
      <c r="J16" s="54"/>
    </row>
    <row r="17" spans="1:11">
      <c r="J17" s="54"/>
    </row>
    <row r="18" spans="1:11">
      <c r="J18" s="54"/>
    </row>
    <row r="19" spans="1:11">
      <c r="F19" s="4"/>
      <c r="G19" s="4"/>
      <c r="H19" s="4"/>
      <c r="J19" s="12"/>
    </row>
    <row r="20" spans="1:11">
      <c r="B20" s="157" t="s">
        <v>16</v>
      </c>
      <c r="C20" s="158"/>
      <c r="D20" s="159"/>
      <c r="F20" s="4"/>
      <c r="G20" s="4"/>
      <c r="H20" s="4"/>
      <c r="J20" s="55"/>
    </row>
    <row r="21" spans="1:11">
      <c r="B21" s="115">
        <f>+B7</f>
        <v>45320</v>
      </c>
      <c r="C21" s="115">
        <f>+C7</f>
        <v>45351</v>
      </c>
      <c r="D21" s="115">
        <f>+D7</f>
        <v>45382</v>
      </c>
      <c r="G21" s="5"/>
      <c r="H21" s="9"/>
      <c r="J21" s="56"/>
    </row>
    <row r="22" spans="1:11">
      <c r="B22" s="116">
        <f t="shared" ref="B22:D22" si="1">+B8</f>
        <v>2024</v>
      </c>
      <c r="C22" s="117">
        <f t="shared" si="1"/>
        <v>2024</v>
      </c>
      <c r="D22" s="117">
        <f t="shared" si="1"/>
        <v>2024</v>
      </c>
      <c r="F22" s="9"/>
      <c r="G22" s="9"/>
      <c r="J22" s="13"/>
    </row>
    <row r="23" spans="1:11">
      <c r="A23" s="2" t="s">
        <v>10</v>
      </c>
      <c r="B23" s="76">
        <f>+'Copy Other Data Here'!K20</f>
        <v>204779</v>
      </c>
      <c r="C23" s="76">
        <f>+'Copy Other Data Here'!L20</f>
        <v>204816</v>
      </c>
      <c r="D23" s="76">
        <f>+'Copy Other Data Here'!M20</f>
        <v>204869</v>
      </c>
      <c r="F23" s="10"/>
      <c r="G23" s="10"/>
    </row>
    <row r="24" spans="1:11">
      <c r="A24" s="2" t="s">
        <v>11</v>
      </c>
      <c r="B24" s="76">
        <f>+'Copy Other Data Here'!K21</f>
        <v>27817</v>
      </c>
      <c r="C24" s="76">
        <f>+'Copy Other Data Here'!L21</f>
        <v>27843</v>
      </c>
      <c r="D24" s="76">
        <f>+'Copy Other Data Here'!M21</f>
        <v>27847</v>
      </c>
      <c r="F24" s="10"/>
      <c r="G24" s="10"/>
      <c r="J24" s="56"/>
    </row>
    <row r="25" spans="1:11">
      <c r="A25" s="2" t="s">
        <v>12</v>
      </c>
      <c r="B25" s="76">
        <f>+'Copy Other Data Here'!K22</f>
        <v>524</v>
      </c>
      <c r="C25" s="76">
        <f>+'Copy Other Data Here'!L22</f>
        <v>524</v>
      </c>
      <c r="D25" s="76">
        <f>+'Copy Other Data Here'!M22</f>
        <v>524</v>
      </c>
      <c r="F25" s="10"/>
      <c r="G25" s="10"/>
      <c r="J25" s="3"/>
    </row>
    <row r="26" spans="1:11">
      <c r="A26" s="2" t="s">
        <v>13</v>
      </c>
      <c r="B26" s="76">
        <f>+'Copy Other Data Here'!K23</f>
        <v>7</v>
      </c>
      <c r="C26" s="76">
        <f>+'Copy Other Data Here'!L23</f>
        <v>7</v>
      </c>
      <c r="D26" s="76">
        <f>+'Copy Other Data Here'!M23</f>
        <v>7</v>
      </c>
      <c r="F26" s="10"/>
      <c r="G26" s="10"/>
      <c r="J26" s="13"/>
    </row>
    <row r="27" spans="1:11">
      <c r="A27" s="2" t="s">
        <v>14</v>
      </c>
      <c r="B27" s="76">
        <f>+'Copy Other Data Here'!K24</f>
        <v>199</v>
      </c>
      <c r="C27" s="76">
        <f>+'Copy Other Data Here'!L24</f>
        <v>199</v>
      </c>
      <c r="D27" s="76">
        <f>+'Copy Other Data Here'!M24</f>
        <v>199</v>
      </c>
      <c r="F27" s="10"/>
      <c r="G27" s="10"/>
      <c r="J27" s="53"/>
      <c r="K27" s="9"/>
    </row>
    <row r="28" spans="1:11">
      <c r="A28" s="2" t="s">
        <v>15</v>
      </c>
      <c r="B28" s="79">
        <f>SUM(B23:B27)</f>
        <v>233326</v>
      </c>
      <c r="C28" s="79">
        <f>SUM(C23:C27)</f>
        <v>233389</v>
      </c>
      <c r="D28" s="79">
        <f>SUM(D23:D27)</f>
        <v>233446</v>
      </c>
      <c r="F28" s="10"/>
      <c r="G28" s="10"/>
      <c r="H28" s="10"/>
      <c r="J28" s="3"/>
    </row>
    <row r="29" spans="1:11">
      <c r="J29" s="3"/>
    </row>
  </sheetData>
  <mergeCells count="6">
    <mergeCell ref="B20:D20"/>
    <mergeCell ref="B5:H5"/>
    <mergeCell ref="B6:D6"/>
    <mergeCell ref="A2:H2"/>
    <mergeCell ref="A1:H1"/>
    <mergeCell ref="A3:H3"/>
  </mergeCells>
  <printOptions horizontalCentered="1"/>
  <pageMargins left="0.5" right="0.5" top="1" bottom="1" header="0.5" footer="0.5"/>
  <pageSetup scale="99" orientation="portrait" r:id="rId1"/>
  <headerFooter scaleWithDoc="0"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6"/>
  <sheetViews>
    <sheetView zoomScaleNormal="100" zoomScaleSheetLayoutView="85" workbookViewId="0">
      <selection activeCell="D44" sqref="D44"/>
    </sheetView>
  </sheetViews>
  <sheetFormatPr defaultColWidth="9.140625" defaultRowHeight="15"/>
  <cols>
    <col min="1" max="1" width="6.42578125" style="1" customWidth="1"/>
    <col min="2" max="2" width="7.7109375" style="1" customWidth="1"/>
    <col min="3" max="3" width="34.28515625" style="1" customWidth="1"/>
    <col min="4" max="4" width="16.28515625" style="81" customWidth="1"/>
    <col min="5" max="5" width="16.28515625" style="83" customWidth="1"/>
    <col min="6" max="16384" width="9.140625" style="1"/>
  </cols>
  <sheetData>
    <row r="1" spans="1:5" ht="21" customHeight="1">
      <c r="E1" s="82"/>
    </row>
    <row r="2" spans="1:5" ht="18.75" customHeight="1">
      <c r="A2" s="4" t="s">
        <v>17</v>
      </c>
      <c r="B2" s="4"/>
      <c r="C2" s="4"/>
      <c r="D2" s="48"/>
      <c r="E2" s="48"/>
    </row>
    <row r="3" spans="1:5" ht="18" customHeight="1">
      <c r="A3" s="4" t="s">
        <v>18</v>
      </c>
      <c r="B3" s="4"/>
      <c r="C3" s="4"/>
      <c r="D3" s="48"/>
      <c r="E3" s="48"/>
    </row>
    <row r="4" spans="1:5">
      <c r="A4" s="4" t="s">
        <v>19</v>
      </c>
      <c r="B4" s="4"/>
      <c r="C4" s="4"/>
      <c r="D4" s="48"/>
      <c r="E4" s="48"/>
    </row>
    <row r="5" spans="1:5">
      <c r="A5" s="160" t="str">
        <f>"Month and Twelve Months Ended " &amp;TEXT('Report Controls'!E2,"m/d/yyy")</f>
        <v>Month and Twelve Months Ended 1/31/2024</v>
      </c>
      <c r="B5" s="160"/>
      <c r="C5" s="160"/>
      <c r="D5" s="160"/>
      <c r="E5" s="160"/>
    </row>
    <row r="6" spans="1:5">
      <c r="A6" s="16"/>
      <c r="D6" s="17"/>
      <c r="E6" s="17"/>
    </row>
    <row r="7" spans="1:5" ht="15.75" thickBot="1">
      <c r="A7" s="4"/>
      <c r="B7" s="14"/>
      <c r="C7" s="14"/>
      <c r="D7" s="15"/>
      <c r="E7" s="15"/>
    </row>
    <row r="8" spans="1:5">
      <c r="A8" s="18"/>
      <c r="B8" s="19"/>
      <c r="C8" s="19"/>
      <c r="D8" s="20" t="s">
        <v>20</v>
      </c>
      <c r="E8" s="21" t="s">
        <v>21</v>
      </c>
    </row>
    <row r="9" spans="1:5">
      <c r="A9" s="22" t="s">
        <v>22</v>
      </c>
      <c r="D9" s="1"/>
      <c r="E9" s="23"/>
    </row>
    <row r="10" spans="1:5">
      <c r="A10" s="22"/>
      <c r="B10" s="1" t="s">
        <v>23</v>
      </c>
      <c r="D10" s="24">
        <f>ROUND(+'Copy Allocation Report Here'!C10,0)</f>
        <v>56965572</v>
      </c>
      <c r="E10" s="25">
        <f>ROUND(+'Copy Allocation Report Here'!F10,0)</f>
        <v>345413543</v>
      </c>
    </row>
    <row r="11" spans="1:5">
      <c r="A11" s="22"/>
      <c r="B11" s="1" t="s">
        <v>24</v>
      </c>
      <c r="D11" s="24">
        <f>+ROUND('Copy Allocation Report Here'!C14,0)</f>
        <v>3048891</v>
      </c>
      <c r="E11" s="25">
        <f>+ROUND('Copy Allocation Report Here'!F14,0)</f>
        <v>31334836</v>
      </c>
    </row>
    <row r="12" spans="1:5">
      <c r="A12" s="22"/>
      <c r="B12" s="1" t="s">
        <v>25</v>
      </c>
      <c r="D12" s="26">
        <f>ROUND(+'Copy Allocation Report Here'!C20-'Copy Allocation Report Here'!C14,0)</f>
        <v>125903</v>
      </c>
      <c r="E12" s="27">
        <f>ROUND(+'Copy Allocation Report Here'!F20-'Copy Allocation Report Here'!F14,0)</f>
        <v>2083760</v>
      </c>
    </row>
    <row r="13" spans="1:5">
      <c r="A13" s="22"/>
      <c r="D13" s="28">
        <f>SUM(D10:D12)</f>
        <v>60140366</v>
      </c>
      <c r="E13" s="23">
        <f>SUM(E10:E12)</f>
        <v>378832139</v>
      </c>
    </row>
    <row r="14" spans="1:5">
      <c r="A14" s="22" t="s">
        <v>26</v>
      </c>
      <c r="B14" s="1" t="s">
        <v>27</v>
      </c>
      <c r="D14" s="24">
        <f>ROUND(+'Copy Allocation Report Here'!C30+'Copy Allocation Report Here'!C44,0)</f>
        <v>36540675</v>
      </c>
      <c r="E14" s="25">
        <f>ROUND(+'Copy Allocation Report Here'!F30+'Copy Allocation Report Here'!F44,0)</f>
        <v>214294323</v>
      </c>
    </row>
    <row r="15" spans="1:5">
      <c r="A15" s="22"/>
      <c r="B15" s="1" t="s">
        <v>28</v>
      </c>
      <c r="D15" s="24">
        <f>ROUND(+'Copy Allocation Report Here'!C46,0)</f>
        <v>5142320</v>
      </c>
      <c r="E15" s="25">
        <f>ROUND(+'Copy Allocation Report Here'!F46,0)</f>
        <v>32596054</v>
      </c>
    </row>
    <row r="16" spans="1:5">
      <c r="A16" s="22" t="s">
        <v>29</v>
      </c>
      <c r="D16" s="29">
        <f>D13-D14-D15</f>
        <v>18457371</v>
      </c>
      <c r="E16" s="30">
        <f>E13-E14-E15</f>
        <v>131941762</v>
      </c>
    </row>
    <row r="17" spans="1:5">
      <c r="A17" s="22" t="s">
        <v>30</v>
      </c>
      <c r="D17" s="28"/>
      <c r="E17" s="23"/>
    </row>
    <row r="18" spans="1:5">
      <c r="A18" s="22"/>
      <c r="B18" s="1" t="s">
        <v>31</v>
      </c>
      <c r="D18" s="28">
        <f>ROUND('Copy Allocation Report Here'!C50,0)</f>
        <v>29988</v>
      </c>
      <c r="E18" s="23">
        <f>ROUND('Copy Allocation Report Here'!F50,0)</f>
        <v>577712</v>
      </c>
    </row>
    <row r="19" spans="1:5">
      <c r="A19" s="22"/>
      <c r="B19" s="1" t="s">
        <v>32</v>
      </c>
      <c r="D19" s="24">
        <f>ROUND(+'Copy Allocation Report Here'!C80,0)</f>
        <v>1938870</v>
      </c>
      <c r="E19" s="25">
        <f>ROUND(+'Copy Allocation Report Here'!F80,0)</f>
        <v>22715876</v>
      </c>
    </row>
    <row r="20" spans="1:5">
      <c r="A20" s="22"/>
      <c r="B20" s="1" t="s">
        <v>33</v>
      </c>
      <c r="D20" s="24">
        <f>ROUND(+'Copy Allocation Report Here'!C88,0)</f>
        <v>816783</v>
      </c>
      <c r="E20" s="25">
        <f>ROUND(+'Copy Allocation Report Here'!F88,0)</f>
        <v>8002927</v>
      </c>
    </row>
    <row r="21" spans="1:5">
      <c r="A21" s="22"/>
      <c r="B21" s="1" t="s">
        <v>34</v>
      </c>
      <c r="D21" s="24">
        <f>ROUND(+'Copy Allocation Report Here'!C95,0)</f>
        <v>1904428</v>
      </c>
      <c r="E21" s="25">
        <f>ROUND(+'Copy Allocation Report Here'!F95,0)</f>
        <v>8997095</v>
      </c>
    </row>
    <row r="22" spans="1:5">
      <c r="A22" s="22"/>
      <c r="B22" s="1" t="s">
        <v>35</v>
      </c>
      <c r="D22" s="24">
        <f>ROUND(+'Copy Allocation Report Here'!C102,0)</f>
        <v>1225</v>
      </c>
      <c r="E22" s="25">
        <f>ROUND(+'Copy Allocation Report Here'!F102,0)</f>
        <v>17951</v>
      </c>
    </row>
    <row r="23" spans="1:5">
      <c r="A23" s="22"/>
      <c r="B23" s="1" t="s">
        <v>36</v>
      </c>
      <c r="D23" s="24">
        <f>ROUND(+'Copy Allocation Report Here'!C118,0)</f>
        <v>3118346</v>
      </c>
      <c r="E23" s="25">
        <f>ROUND(+'Copy Allocation Report Here'!F118,0)</f>
        <v>24033346</v>
      </c>
    </row>
    <row r="24" spans="1:5">
      <c r="A24" s="22"/>
      <c r="B24" s="1" t="s">
        <v>37</v>
      </c>
      <c r="D24" s="24">
        <f>ROUND(+'Copy Allocation Report Here'!C130,0)</f>
        <v>2690003</v>
      </c>
      <c r="E24" s="25">
        <f>ROUND(+'Copy Allocation Report Here'!F130,0)</f>
        <v>31230936</v>
      </c>
    </row>
    <row r="25" spans="1:5">
      <c r="A25" s="22"/>
      <c r="B25" s="1" t="s">
        <v>38</v>
      </c>
      <c r="D25" s="24">
        <f>ROUND(+'Copy Allocation Report Here'!C135,0)</f>
        <v>462358</v>
      </c>
      <c r="E25" s="25">
        <f>ROUND(+'Copy Allocation Report Here'!F135,0)</f>
        <v>4253753</v>
      </c>
    </row>
    <row r="26" spans="1:5">
      <c r="A26" s="22"/>
      <c r="B26" s="1" t="s">
        <v>39</v>
      </c>
      <c r="D26" s="24">
        <f>ROUND(+'Copy Allocation Report Here'!C144,0)</f>
        <v>970649</v>
      </c>
      <c r="E26" s="25">
        <f>ROUND(+'Copy Allocation Report Here'!F144,0)</f>
        <v>50368</v>
      </c>
    </row>
    <row r="27" spans="1:5">
      <c r="A27" s="22"/>
      <c r="C27" s="1" t="s">
        <v>40</v>
      </c>
      <c r="D27" s="29">
        <f>SUM(D18:D26)</f>
        <v>11932650</v>
      </c>
      <c r="E27" s="30">
        <f>SUM(E18:E26)</f>
        <v>99879964</v>
      </c>
    </row>
    <row r="28" spans="1:5" ht="15.75" thickBot="1">
      <c r="A28" s="22" t="s">
        <v>41</v>
      </c>
      <c r="D28" s="31">
        <f>D16-D27</f>
        <v>6524721</v>
      </c>
      <c r="E28" s="32">
        <f>E16-E27</f>
        <v>32061798</v>
      </c>
    </row>
    <row r="29" spans="1:5" ht="15.75" thickTop="1">
      <c r="A29" s="22"/>
      <c r="D29" s="28"/>
      <c r="E29" s="23"/>
    </row>
    <row r="30" spans="1:5" ht="15.75" thickBot="1">
      <c r="A30" s="22" t="s">
        <v>42</v>
      </c>
      <c r="D30" s="33">
        <f>D47</f>
        <v>627140525</v>
      </c>
      <c r="E30" s="34">
        <f>E47</f>
        <v>592685062</v>
      </c>
    </row>
    <row r="31" spans="1:5" ht="15.75" thickTop="1">
      <c r="A31" s="22"/>
      <c r="D31" s="28"/>
      <c r="E31" s="23"/>
    </row>
    <row r="32" spans="1:5" ht="15.75" thickBot="1">
      <c r="A32" s="35" t="s">
        <v>43</v>
      </c>
      <c r="B32" s="36"/>
      <c r="C32" s="36"/>
      <c r="D32" s="37">
        <f>D28/D30</f>
        <v>1.0403921832351689E-2</v>
      </c>
      <c r="E32" s="38">
        <f>E28/E30</f>
        <v>5.4095842894721038E-2</v>
      </c>
    </row>
    <row r="33" spans="1:5" ht="16.5" thickTop="1" thickBot="1">
      <c r="A33" s="39"/>
      <c r="B33" s="40"/>
      <c r="C33" s="40"/>
      <c r="D33" s="41"/>
      <c r="E33" s="42"/>
    </row>
    <row r="34" spans="1:5">
      <c r="D34" s="17"/>
      <c r="E34" s="17"/>
    </row>
    <row r="35" spans="1:5">
      <c r="A35" s="1" t="s">
        <v>44</v>
      </c>
      <c r="D35" s="17"/>
      <c r="E35" s="17"/>
    </row>
    <row r="36" spans="1:5" ht="15.75" thickBot="1">
      <c r="D36" s="65" t="s">
        <v>20</v>
      </c>
      <c r="E36" s="65" t="s">
        <v>21</v>
      </c>
    </row>
    <row r="37" spans="1:5">
      <c r="A37" s="44" t="s">
        <v>45</v>
      </c>
      <c r="B37" s="45"/>
      <c r="C37" s="45"/>
      <c r="D37" s="51">
        <f>ROUND('Copy Other Data Here'!C6,0)</f>
        <v>1145235233</v>
      </c>
      <c r="E37" s="52">
        <f>ROUND(+'Copy Other Data Here'!C19,0)</f>
        <v>1100122779</v>
      </c>
    </row>
    <row r="38" spans="1:5">
      <c r="A38" s="22" t="s">
        <v>46</v>
      </c>
      <c r="D38" s="26">
        <f>ROUND('Copy Other Data Here'!C7,0)</f>
        <v>-485402287</v>
      </c>
      <c r="E38" s="27">
        <f>ROUND(+'Copy Other Data Here'!C20,0)</f>
        <v>-472477303</v>
      </c>
    </row>
    <row r="39" spans="1:5">
      <c r="A39" s="22" t="s">
        <v>47</v>
      </c>
      <c r="D39" s="28">
        <f>D37+D38</f>
        <v>659832946</v>
      </c>
      <c r="E39" s="23">
        <f>E37+E38</f>
        <v>627645476</v>
      </c>
    </row>
    <row r="40" spans="1:5">
      <c r="A40" s="22"/>
      <c r="D40" s="28"/>
      <c r="E40" s="23"/>
    </row>
    <row r="41" spans="1:5">
      <c r="A41" s="22" t="s">
        <v>48</v>
      </c>
      <c r="D41" s="28"/>
      <c r="E41" s="23"/>
    </row>
    <row r="42" spans="1:5">
      <c r="A42" s="22"/>
      <c r="B42" s="1" t="s">
        <v>49</v>
      </c>
      <c r="D42" s="24">
        <f>ROUND('Copy Other Data Here'!C9,0)</f>
        <v>-34051</v>
      </c>
      <c r="E42" s="25">
        <f>ROUND(+'Copy Other Data Here'!C22,0)</f>
        <v>-50063</v>
      </c>
    </row>
    <row r="43" spans="1:5">
      <c r="A43" s="22"/>
      <c r="B43" s="1" t="s">
        <v>50</v>
      </c>
      <c r="D43" s="26">
        <f>ROUND('Copy Other Data Here'!C10,0)-1</f>
        <v>-77495715</v>
      </c>
      <c r="E43" s="27">
        <f>ROUND(+'Copy Other Data Here'!C23,0)</f>
        <v>-77281359</v>
      </c>
    </row>
    <row r="44" spans="1:5">
      <c r="A44" s="22"/>
      <c r="C44" s="1" t="s">
        <v>51</v>
      </c>
      <c r="D44" s="28">
        <f>D39+SUM(D42:D43)</f>
        <v>582303180</v>
      </c>
      <c r="E44" s="23">
        <f>E39+SUM(E42:E43)</f>
        <v>550314054</v>
      </c>
    </row>
    <row r="45" spans="1:5">
      <c r="A45" s="22"/>
      <c r="D45" s="28"/>
      <c r="E45" s="23"/>
    </row>
    <row r="46" spans="1:5">
      <c r="A46" s="22" t="s">
        <v>52</v>
      </c>
      <c r="D46" s="26">
        <f>ROUND('Copy Other Data Here'!C12,0)</f>
        <v>44837345</v>
      </c>
      <c r="E46" s="27">
        <f>ROUND('Copy Other Data Here'!C25,0)</f>
        <v>42371008</v>
      </c>
    </row>
    <row r="47" spans="1:5" ht="15.75" thickBot="1">
      <c r="A47" s="39" t="s">
        <v>53</v>
      </c>
      <c r="B47" s="40"/>
      <c r="C47" s="40"/>
      <c r="D47" s="46">
        <f>D44+D46</f>
        <v>627140525</v>
      </c>
      <c r="E47" s="47">
        <f>E44+E46</f>
        <v>592685062</v>
      </c>
    </row>
    <row r="48" spans="1:5">
      <c r="D48" s="17"/>
      <c r="E48" s="17"/>
    </row>
    <row r="49" spans="1:5">
      <c r="A49" s="1" t="s">
        <v>54</v>
      </c>
      <c r="D49" s="17"/>
      <c r="E49" s="17"/>
    </row>
    <row r="50" spans="1:5">
      <c r="D50" s="17"/>
      <c r="E50" s="17"/>
    </row>
    <row r="51" spans="1:5">
      <c r="D51" s="17"/>
      <c r="E51" s="17"/>
    </row>
    <row r="52" spans="1:5">
      <c r="D52" s="17"/>
      <c r="E52" s="17"/>
    </row>
    <row r="53" spans="1:5">
      <c r="D53" s="17"/>
      <c r="E53" s="17"/>
    </row>
    <row r="54" spans="1:5">
      <c r="D54" s="17"/>
      <c r="E54" s="17"/>
    </row>
    <row r="55" spans="1:5">
      <c r="D55" s="17"/>
      <c r="E55" s="17"/>
    </row>
    <row r="56" spans="1:5">
      <c r="D56" s="17"/>
      <c r="E56" s="17"/>
    </row>
  </sheetData>
  <mergeCells count="1">
    <mergeCell ref="A5:E5"/>
  </mergeCells>
  <printOptions horizontalCentered="1"/>
  <pageMargins left="0.5" right="0.5" top="1" bottom="1" header="0.5" footer="0.5"/>
  <pageSetup scale="88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56"/>
  <sheetViews>
    <sheetView topLeftCell="A12" zoomScaleNormal="100" zoomScaleSheetLayoutView="70" workbookViewId="0">
      <selection activeCell="E44" sqref="E44"/>
    </sheetView>
  </sheetViews>
  <sheetFormatPr defaultColWidth="9.140625" defaultRowHeight="15"/>
  <cols>
    <col min="1" max="1" width="6.42578125" style="1" customWidth="1"/>
    <col min="2" max="2" width="7.7109375" style="1" customWidth="1"/>
    <col min="3" max="3" width="34.28515625" style="1" customWidth="1"/>
    <col min="4" max="4" width="17.5703125" style="81" customWidth="1"/>
    <col min="5" max="5" width="17.5703125" style="83" customWidth="1"/>
    <col min="6" max="16384" width="9.140625" style="1"/>
  </cols>
  <sheetData>
    <row r="1" spans="1:5" ht="21" customHeight="1">
      <c r="E1" s="82"/>
    </row>
    <row r="2" spans="1:5" ht="18.75" customHeight="1">
      <c r="A2" s="4" t="s">
        <v>17</v>
      </c>
      <c r="B2" s="4"/>
      <c r="C2" s="4"/>
      <c r="D2" s="48"/>
      <c r="E2" s="48"/>
    </row>
    <row r="3" spans="1:5" ht="18" customHeight="1">
      <c r="A3" s="4" t="s">
        <v>18</v>
      </c>
      <c r="B3" s="4"/>
      <c r="C3" s="4"/>
      <c r="D3" s="48"/>
      <c r="E3" s="48"/>
    </row>
    <row r="4" spans="1:5">
      <c r="A4" s="4" t="s">
        <v>19</v>
      </c>
      <c r="B4" s="4"/>
      <c r="C4" s="4"/>
      <c r="D4" s="48"/>
      <c r="E4" s="48"/>
    </row>
    <row r="5" spans="1:5">
      <c r="A5" s="160" t="str">
        <f>"Month and Twelve Months Ended " &amp;TEXT('Report Controls'!E3,"m/d/yyy")</f>
        <v>Month and Twelve Months Ended 2/29/2024</v>
      </c>
      <c r="B5" s="160"/>
      <c r="C5" s="160"/>
      <c r="D5" s="160"/>
      <c r="E5" s="160"/>
    </row>
    <row r="6" spans="1:5">
      <c r="A6" s="16"/>
      <c r="D6" s="17"/>
      <c r="E6" s="17"/>
    </row>
    <row r="7" spans="1:5" ht="15.75" thickBot="1">
      <c r="A7" s="4"/>
      <c r="B7" s="14"/>
      <c r="C7" s="14"/>
      <c r="D7" s="15"/>
      <c r="E7" s="15"/>
    </row>
    <row r="8" spans="1:5">
      <c r="A8" s="18"/>
      <c r="B8" s="19"/>
      <c r="C8" s="19"/>
      <c r="D8" s="20" t="s">
        <v>20</v>
      </c>
      <c r="E8" s="21" t="s">
        <v>21</v>
      </c>
    </row>
    <row r="9" spans="1:5">
      <c r="A9" s="22" t="s">
        <v>22</v>
      </c>
      <c r="D9" s="1"/>
      <c r="E9" s="23"/>
    </row>
    <row r="10" spans="1:5">
      <c r="A10" s="22"/>
      <c r="B10" s="1" t="s">
        <v>23</v>
      </c>
      <c r="D10" s="24">
        <f>ROUND(+'Copy Allocation Report Here'!D10,0)</f>
        <v>44290974</v>
      </c>
      <c r="E10" s="25">
        <f>ROUND(+'Copy Allocation Report Here'!G10,0)</f>
        <v>343496203</v>
      </c>
    </row>
    <row r="11" spans="1:5">
      <c r="A11" s="22"/>
      <c r="B11" s="1" t="s">
        <v>24</v>
      </c>
      <c r="D11" s="24">
        <f>ROUND(+'Copy Allocation Report Here'!D14,0)</f>
        <v>2952759</v>
      </c>
      <c r="E11" s="25">
        <f>ROUND(+'Copy Allocation Report Here'!G14,0)</f>
        <v>31902557</v>
      </c>
    </row>
    <row r="12" spans="1:5">
      <c r="A12" s="22"/>
      <c r="B12" s="1" t="s">
        <v>25</v>
      </c>
      <c r="D12" s="26">
        <f>ROUND(+'Copy Allocation Report Here'!D20-'Copy Allocation Report Here'!D14,0)</f>
        <v>136040</v>
      </c>
      <c r="E12" s="27">
        <f>ROUND(+'Copy Allocation Report Here'!G20-'Copy Allocation Report Here'!G14,0)</f>
        <v>2079614</v>
      </c>
    </row>
    <row r="13" spans="1:5">
      <c r="A13" s="22"/>
      <c r="D13" s="28">
        <f>SUM(D10:D12)</f>
        <v>47379773</v>
      </c>
      <c r="E13" s="23">
        <f>SUM(E10:E12)</f>
        <v>377478374</v>
      </c>
    </row>
    <row r="14" spans="1:5">
      <c r="A14" s="22" t="s">
        <v>26</v>
      </c>
      <c r="B14" s="1" t="s">
        <v>27</v>
      </c>
      <c r="D14" s="24">
        <f>ROUND(+'Copy Allocation Report Here'!D30+'Copy Allocation Report Here'!D44,0)</f>
        <v>27222142</v>
      </c>
      <c r="E14" s="25">
        <f>ROUND(+'Copy Allocation Report Here'!G30+'Copy Allocation Report Here'!G44,0)</f>
        <v>211528482</v>
      </c>
    </row>
    <row r="15" spans="1:5">
      <c r="A15" s="22"/>
      <c r="B15" s="1" t="s">
        <v>28</v>
      </c>
      <c r="D15" s="24">
        <f>ROUND(+'Copy Allocation Report Here'!D46,0)</f>
        <v>4472634</v>
      </c>
      <c r="E15" s="25">
        <f>ROUND(+'Copy Allocation Report Here'!G46,0)</f>
        <v>32711017</v>
      </c>
    </row>
    <row r="16" spans="1:5">
      <c r="A16" s="22" t="s">
        <v>29</v>
      </c>
      <c r="D16" s="29">
        <f>D13-D14-D15</f>
        <v>15684997</v>
      </c>
      <c r="E16" s="30">
        <f>E13-E14-E15</f>
        <v>133238875</v>
      </c>
    </row>
    <row r="17" spans="1:5">
      <c r="A17" s="22" t="s">
        <v>30</v>
      </c>
      <c r="D17" s="28"/>
      <c r="E17" s="23"/>
    </row>
    <row r="18" spans="1:5">
      <c r="A18" s="22"/>
      <c r="B18" s="1" t="s">
        <v>31</v>
      </c>
      <c r="D18" s="28">
        <f>ROUND('Copy Allocation Report Here'!D50,0)</f>
        <v>28187</v>
      </c>
      <c r="E18" s="23">
        <f>ROUND('Copy Allocation Report Here'!G50,0)</f>
        <v>577727</v>
      </c>
    </row>
    <row r="19" spans="1:5">
      <c r="A19" s="22"/>
      <c r="B19" s="1" t="s">
        <v>32</v>
      </c>
      <c r="D19" s="24">
        <f>ROUND(+'Copy Allocation Report Here'!D80,0)</f>
        <v>1619481</v>
      </c>
      <c r="E19" s="25">
        <f>ROUND(+'Copy Allocation Report Here'!G80,0)</f>
        <v>22568264</v>
      </c>
    </row>
    <row r="20" spans="1:5">
      <c r="A20" s="22"/>
      <c r="B20" s="1" t="s">
        <v>33</v>
      </c>
      <c r="D20" s="24">
        <f>ROUND(+'Copy Allocation Report Here'!D88,0)</f>
        <v>586232</v>
      </c>
      <c r="E20" s="25">
        <f>ROUND(+'Copy Allocation Report Here'!G88,0)</f>
        <v>7981137</v>
      </c>
    </row>
    <row r="21" spans="1:5">
      <c r="A21" s="22"/>
      <c r="B21" s="1" t="s">
        <v>34</v>
      </c>
      <c r="D21" s="24">
        <f>ROUND(+'Copy Allocation Report Here'!D95,0)</f>
        <v>1434251</v>
      </c>
      <c r="E21" s="25">
        <f>ROUND(+'Copy Allocation Report Here'!G95,0)</f>
        <v>9416532</v>
      </c>
    </row>
    <row r="22" spans="1:5">
      <c r="A22" s="22"/>
      <c r="B22" s="1" t="s">
        <v>35</v>
      </c>
      <c r="D22" s="24">
        <f>ROUND(+'Copy Allocation Report Here'!D102,0)</f>
        <v>1172</v>
      </c>
      <c r="E22" s="25">
        <f>ROUND(+'Copy Allocation Report Here'!G102,0)</f>
        <v>17259</v>
      </c>
    </row>
    <row r="23" spans="1:5">
      <c r="A23" s="22"/>
      <c r="B23" s="1" t="s">
        <v>36</v>
      </c>
      <c r="D23" s="24">
        <f>ROUND(+'Copy Allocation Report Here'!D118,0)+2</f>
        <v>2499823</v>
      </c>
      <c r="E23" s="25">
        <f>ROUND(+'Copy Allocation Report Here'!G118,0)</f>
        <v>24916408</v>
      </c>
    </row>
    <row r="24" spans="1:5">
      <c r="A24" s="22"/>
      <c r="B24" s="1" t="s">
        <v>37</v>
      </c>
      <c r="D24" s="24">
        <f>ROUND(+'Copy Allocation Report Here'!D130,0)</f>
        <v>2709119</v>
      </c>
      <c r="E24" s="25">
        <f>ROUND(+'Copy Allocation Report Here'!G130,0)</f>
        <v>31400662</v>
      </c>
    </row>
    <row r="25" spans="1:5">
      <c r="A25" s="22"/>
      <c r="B25" s="1" t="s">
        <v>38</v>
      </c>
      <c r="D25" s="24">
        <f>ROUND(+'Copy Allocation Report Here'!D135,0)</f>
        <v>428370</v>
      </c>
      <c r="E25" s="25">
        <f>ROUND(+'Copy Allocation Report Here'!G135,0)</f>
        <v>4223767</v>
      </c>
    </row>
    <row r="26" spans="1:5">
      <c r="A26" s="22"/>
      <c r="B26" s="1" t="s">
        <v>39</v>
      </c>
      <c r="D26" s="24">
        <f>ROUND(+'Copy Allocation Report Here'!D144,0)</f>
        <v>731826</v>
      </c>
      <c r="E26" s="25">
        <f>ROUND(+'Copy Allocation Report Here'!G144,0)</f>
        <v>6273</v>
      </c>
    </row>
    <row r="27" spans="1:5">
      <c r="A27" s="22"/>
      <c r="C27" s="1" t="s">
        <v>40</v>
      </c>
      <c r="D27" s="29">
        <f>SUM(D18:D26)</f>
        <v>10038461</v>
      </c>
      <c r="E27" s="30">
        <f>SUM(E18:E26)</f>
        <v>101108029</v>
      </c>
    </row>
    <row r="28" spans="1:5" ht="15.75" thickBot="1">
      <c r="A28" s="22" t="s">
        <v>41</v>
      </c>
      <c r="D28" s="31">
        <f>D16-D27</f>
        <v>5646536</v>
      </c>
      <c r="E28" s="32">
        <f>E16-E27</f>
        <v>32130846</v>
      </c>
    </row>
    <row r="29" spans="1:5" ht="15.75" thickTop="1">
      <c r="A29" s="22"/>
      <c r="D29" s="28"/>
      <c r="E29" s="23"/>
    </row>
    <row r="30" spans="1:5" ht="15.75" thickBot="1">
      <c r="A30" s="22" t="s">
        <v>42</v>
      </c>
      <c r="D30" s="33">
        <f>D47</f>
        <v>633829229</v>
      </c>
      <c r="E30" s="34">
        <f>E47</f>
        <v>602070010</v>
      </c>
    </row>
    <row r="31" spans="1:5" ht="15.75" thickTop="1">
      <c r="A31" s="22"/>
      <c r="D31" s="28"/>
      <c r="E31" s="23"/>
    </row>
    <row r="32" spans="1:5" ht="15.75" thickBot="1">
      <c r="A32" s="35" t="s">
        <v>43</v>
      </c>
      <c r="B32" s="36"/>
      <c r="C32" s="36"/>
      <c r="D32" s="37">
        <f>D28/D30</f>
        <v>8.9086077789574461E-3</v>
      </c>
      <c r="E32" s="38">
        <f>E28/E30</f>
        <v>5.336729195330623E-2</v>
      </c>
    </row>
    <row r="33" spans="1:5" ht="16.5" thickTop="1" thickBot="1">
      <c r="A33" s="39"/>
      <c r="B33" s="40"/>
      <c r="C33" s="40"/>
      <c r="D33" s="41"/>
      <c r="E33" s="42"/>
    </row>
    <row r="34" spans="1:5">
      <c r="D34" s="17"/>
      <c r="E34" s="17"/>
    </row>
    <row r="35" spans="1:5">
      <c r="A35" s="1" t="s">
        <v>44</v>
      </c>
      <c r="D35" s="17"/>
      <c r="E35" s="17"/>
    </row>
    <row r="36" spans="1:5" ht="15.75" thickBot="1">
      <c r="D36" s="65" t="s">
        <v>20</v>
      </c>
      <c r="E36" s="65" t="s">
        <v>21</v>
      </c>
    </row>
    <row r="37" spans="1:5">
      <c r="A37" s="44" t="s">
        <v>45</v>
      </c>
      <c r="B37" s="45"/>
      <c r="C37" s="45"/>
      <c r="D37" s="51">
        <f>ROUND('Copy Other Data Here'!D6,0)</f>
        <v>1149506066</v>
      </c>
      <c r="E37" s="52">
        <f>ROUND(+'Copy Other Data Here'!D19,0)</f>
        <v>1106955884</v>
      </c>
    </row>
    <row r="38" spans="1:5">
      <c r="A38" s="22" t="s">
        <v>46</v>
      </c>
      <c r="D38" s="26">
        <f>ROUND('Copy Other Data Here'!D7,0)</f>
        <v>-487689276</v>
      </c>
      <c r="E38" s="27">
        <f>ROUND(+'Copy Other Data Here'!D20,0)</f>
        <v>-474563580</v>
      </c>
    </row>
    <row r="39" spans="1:5">
      <c r="A39" s="22" t="s">
        <v>47</v>
      </c>
      <c r="D39" s="28">
        <f>D37+D38</f>
        <v>661816790</v>
      </c>
      <c r="E39" s="23">
        <f>E37+E38</f>
        <v>632392304</v>
      </c>
    </row>
    <row r="40" spans="1:5">
      <c r="A40" s="22"/>
      <c r="D40" s="28"/>
      <c r="E40" s="23"/>
    </row>
    <row r="41" spans="1:5">
      <c r="A41" s="22" t="s">
        <v>48</v>
      </c>
      <c r="D41" s="28"/>
      <c r="E41" s="23"/>
    </row>
    <row r="42" spans="1:5">
      <c r="A42" s="22"/>
      <c r="B42" s="1" t="s">
        <v>49</v>
      </c>
      <c r="D42" s="24">
        <f>ROUND('Copy Other Data Here'!D9,0)</f>
        <v>-34051</v>
      </c>
      <c r="E42" s="25">
        <f>ROUND(+'Copy Other Data Here'!D22,0)</f>
        <v>-47929</v>
      </c>
    </row>
    <row r="43" spans="1:5">
      <c r="A43" s="22"/>
      <c r="B43" s="1" t="s">
        <v>50</v>
      </c>
      <c r="D43" s="26">
        <f>ROUND('Copy Other Data Here'!D10,0)</f>
        <v>-77446767</v>
      </c>
      <c r="E43" s="27">
        <f>ROUND(+'Copy Other Data Here'!D23,0)+1</f>
        <v>-77271871</v>
      </c>
    </row>
    <row r="44" spans="1:5">
      <c r="A44" s="22"/>
      <c r="C44" s="1" t="s">
        <v>51</v>
      </c>
      <c r="D44" s="28">
        <f>D39+SUM(D42:D43)</f>
        <v>584335972</v>
      </c>
      <c r="E44" s="23">
        <f>E39+SUM(E42:E43)</f>
        <v>555072504</v>
      </c>
    </row>
    <row r="45" spans="1:5">
      <c r="A45" s="22"/>
      <c r="D45" s="28"/>
      <c r="E45" s="23"/>
    </row>
    <row r="46" spans="1:5">
      <c r="A46" s="22" t="s">
        <v>52</v>
      </c>
      <c r="D46" s="26">
        <f>ROUND('Copy Other Data Here'!D12,0)</f>
        <v>49493257</v>
      </c>
      <c r="E46" s="27">
        <f>ROUND(+'Copy Other Data Here'!D25,0)</f>
        <v>46997506</v>
      </c>
    </row>
    <row r="47" spans="1:5" ht="15.75" thickBot="1">
      <c r="A47" s="39" t="s">
        <v>53</v>
      </c>
      <c r="B47" s="40"/>
      <c r="C47" s="40"/>
      <c r="D47" s="46">
        <f>D44+D46</f>
        <v>633829229</v>
      </c>
      <c r="E47" s="47">
        <f>E44+E46</f>
        <v>602070010</v>
      </c>
    </row>
    <row r="48" spans="1:5">
      <c r="D48" s="17"/>
      <c r="E48" s="17"/>
    </row>
    <row r="49" spans="1:5">
      <c r="A49" s="1" t="s">
        <v>54</v>
      </c>
      <c r="D49" s="17"/>
      <c r="E49" s="17"/>
    </row>
    <row r="50" spans="1:5">
      <c r="D50" s="17"/>
      <c r="E50" s="17"/>
    </row>
    <row r="51" spans="1:5">
      <c r="D51" s="17"/>
      <c r="E51" s="17"/>
    </row>
    <row r="52" spans="1:5">
      <c r="D52" s="17"/>
      <c r="E52" s="17"/>
    </row>
    <row r="53" spans="1:5">
      <c r="D53" s="17"/>
      <c r="E53" s="17"/>
    </row>
    <row r="54" spans="1:5">
      <c r="D54" s="17"/>
      <c r="E54" s="17"/>
    </row>
    <row r="55" spans="1:5">
      <c r="D55" s="17"/>
      <c r="E55" s="17"/>
    </row>
    <row r="56" spans="1:5">
      <c r="D56" s="17"/>
      <c r="E56" s="17"/>
    </row>
  </sheetData>
  <mergeCells count="1">
    <mergeCell ref="A5:E5"/>
  </mergeCells>
  <printOptions horizontalCentered="1"/>
  <pageMargins left="0.5" right="0.5" top="1" bottom="1" header="0.5" footer="0.5"/>
  <pageSetup scale="88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56"/>
  <sheetViews>
    <sheetView topLeftCell="A9" zoomScaleNormal="100" zoomScaleSheetLayoutView="80" workbookViewId="0">
      <selection activeCell="E44" sqref="E44"/>
    </sheetView>
  </sheetViews>
  <sheetFormatPr defaultColWidth="9.140625" defaultRowHeight="15"/>
  <cols>
    <col min="1" max="1" width="6.42578125" style="1" customWidth="1"/>
    <col min="2" max="2" width="7.7109375" style="1" customWidth="1"/>
    <col min="3" max="3" width="34.28515625" style="1" customWidth="1"/>
    <col min="4" max="4" width="17.7109375" style="81" customWidth="1"/>
    <col min="5" max="5" width="17.7109375" style="83" customWidth="1"/>
    <col min="6" max="16384" width="9.140625" style="1"/>
  </cols>
  <sheetData>
    <row r="1" spans="1:5" ht="21" customHeight="1">
      <c r="E1" s="82"/>
    </row>
    <row r="2" spans="1:5" ht="18.75" customHeight="1">
      <c r="A2" s="4" t="s">
        <v>17</v>
      </c>
      <c r="B2" s="4"/>
      <c r="C2" s="4"/>
      <c r="D2" s="48"/>
      <c r="E2" s="48"/>
    </row>
    <row r="3" spans="1:5" ht="18" customHeight="1">
      <c r="A3" s="4" t="s">
        <v>18</v>
      </c>
      <c r="B3" s="4"/>
      <c r="C3" s="4"/>
      <c r="D3" s="48"/>
      <c r="E3" s="48"/>
    </row>
    <row r="4" spans="1:5">
      <c r="A4" s="4" t="s">
        <v>19</v>
      </c>
      <c r="B4" s="4"/>
      <c r="C4" s="4"/>
      <c r="D4" s="48"/>
      <c r="E4" s="48"/>
    </row>
    <row r="5" spans="1:5">
      <c r="A5" s="160" t="str">
        <f>"Month and Twelve Months Ended " &amp;TEXT('Report Controls'!E4,"m/d/yyy")</f>
        <v>Month and Twelve Months Ended 3/31/2024</v>
      </c>
      <c r="B5" s="160"/>
      <c r="C5" s="160"/>
      <c r="D5" s="160"/>
      <c r="E5" s="160"/>
    </row>
    <row r="6" spans="1:5">
      <c r="A6" s="49"/>
      <c r="B6" s="50"/>
      <c r="C6" s="50"/>
      <c r="D6" s="43"/>
      <c r="E6" s="43"/>
    </row>
    <row r="7" spans="1:5" ht="15.75" thickBot="1">
      <c r="A7" s="4"/>
      <c r="B7" s="14"/>
      <c r="C7" s="14"/>
      <c r="D7" s="15"/>
      <c r="E7" s="15"/>
    </row>
    <row r="8" spans="1:5">
      <c r="A8" s="18"/>
      <c r="B8" s="19"/>
      <c r="C8" s="19"/>
      <c r="D8" s="20" t="s">
        <v>20</v>
      </c>
      <c r="E8" s="21" t="s">
        <v>21</v>
      </c>
    </row>
    <row r="9" spans="1:5">
      <c r="A9" s="22" t="s">
        <v>22</v>
      </c>
      <c r="D9" s="1"/>
      <c r="E9" s="23"/>
    </row>
    <row r="10" spans="1:5">
      <c r="A10" s="22"/>
      <c r="B10" s="1" t="s">
        <v>23</v>
      </c>
      <c r="D10" s="24">
        <f>ROUND(+'Copy Allocation Report Here'!E10,0)</f>
        <v>37538804</v>
      </c>
      <c r="E10" s="25">
        <f>ROUND(+'Copy Allocation Report Here'!H10,0)</f>
        <v>339187341</v>
      </c>
    </row>
    <row r="11" spans="1:5">
      <c r="A11" s="22"/>
      <c r="B11" s="1" t="s">
        <v>24</v>
      </c>
      <c r="D11" s="24">
        <f>ROUND(+'Copy Allocation Report Here'!E14,0)</f>
        <v>2791303</v>
      </c>
      <c r="E11" s="25">
        <f>ROUND(+'Copy Allocation Report Here'!H14,0)</f>
        <v>31951073</v>
      </c>
    </row>
    <row r="12" spans="1:5">
      <c r="A12" s="22"/>
      <c r="B12" s="1" t="s">
        <v>25</v>
      </c>
      <c r="D12" s="26">
        <f>ROUND(+'Copy Allocation Report Here'!E20-'Copy Allocation Report Here'!E14,0)</f>
        <v>75170</v>
      </c>
      <c r="E12" s="27">
        <f>ROUND(+'Copy Allocation Report Here'!H20-'Copy Allocation Report Here'!H14,0)</f>
        <v>996366</v>
      </c>
    </row>
    <row r="13" spans="1:5">
      <c r="A13" s="22"/>
      <c r="D13" s="28">
        <f>SUM(D10:D12)</f>
        <v>40405277</v>
      </c>
      <c r="E13" s="23">
        <f>SUM(E10:E12)</f>
        <v>372134780</v>
      </c>
    </row>
    <row r="14" spans="1:5">
      <c r="A14" s="22" t="s">
        <v>26</v>
      </c>
      <c r="B14" s="1" t="s">
        <v>27</v>
      </c>
      <c r="D14" s="24">
        <f>ROUND(+'Copy Allocation Report Here'!E30+'Copy Allocation Report Here'!E44,0)</f>
        <v>23010217</v>
      </c>
      <c r="E14" s="25">
        <f>ROUND(+'Copy Allocation Report Here'!H30+'Copy Allocation Report Here'!H44,0)</f>
        <v>207511558</v>
      </c>
    </row>
    <row r="15" spans="1:5">
      <c r="A15" s="22"/>
      <c r="B15" s="1" t="s">
        <v>28</v>
      </c>
      <c r="D15" s="24">
        <f>ROUND(+'Copy Allocation Report Here'!E46,0)</f>
        <v>3765424</v>
      </c>
      <c r="E15" s="25">
        <f>ROUND(+'Copy Allocation Report Here'!H46,0)</f>
        <v>31917145</v>
      </c>
    </row>
    <row r="16" spans="1:5">
      <c r="A16" s="22" t="s">
        <v>29</v>
      </c>
      <c r="D16" s="29">
        <f>D13-D14-D15</f>
        <v>13629636</v>
      </c>
      <c r="E16" s="30">
        <f>E13-E14-E15</f>
        <v>132706077</v>
      </c>
    </row>
    <row r="17" spans="1:5">
      <c r="A17" s="22" t="s">
        <v>30</v>
      </c>
      <c r="D17" s="28"/>
      <c r="E17" s="23"/>
    </row>
    <row r="18" spans="1:5">
      <c r="A18" s="22"/>
      <c r="B18" s="1" t="s">
        <v>31</v>
      </c>
      <c r="D18" s="28">
        <f>ROUND('Copy Allocation Report Here'!E50,0)</f>
        <v>29654</v>
      </c>
      <c r="E18" s="23">
        <f>ROUND('Copy Allocation Report Here'!H50,0)</f>
        <v>573513</v>
      </c>
    </row>
    <row r="19" spans="1:5">
      <c r="A19" s="22"/>
      <c r="B19" s="1" t="s">
        <v>32</v>
      </c>
      <c r="D19" s="24">
        <f>ROUND(+'Copy Allocation Report Here'!E80,0)</f>
        <v>1571579</v>
      </c>
      <c r="E19" s="25">
        <f>ROUND(+'Copy Allocation Report Here'!H80,0)</f>
        <v>22279523</v>
      </c>
    </row>
    <row r="20" spans="1:5">
      <c r="A20" s="22"/>
      <c r="B20" s="1" t="s">
        <v>33</v>
      </c>
      <c r="D20" s="24">
        <f>ROUND(+'Copy Allocation Report Here'!E88,0)</f>
        <v>596866</v>
      </c>
      <c r="E20" s="25">
        <f>ROUND(+'Copy Allocation Report Here'!H88,0)</f>
        <v>7957255</v>
      </c>
    </row>
    <row r="21" spans="1:5">
      <c r="A21" s="22"/>
      <c r="B21" s="1" t="s">
        <v>34</v>
      </c>
      <c r="D21" s="24">
        <f>ROUND(+'Copy Allocation Report Here'!E95,0)</f>
        <v>1215542</v>
      </c>
      <c r="E21" s="25">
        <f>ROUND(+'Copy Allocation Report Here'!H95,0)</f>
        <v>9687237</v>
      </c>
    </row>
    <row r="22" spans="1:5">
      <c r="A22" s="22"/>
      <c r="B22" s="1" t="s">
        <v>35</v>
      </c>
      <c r="D22" s="24">
        <f>ROUND(+'Copy Allocation Report Here'!E102,0)</f>
        <v>1171</v>
      </c>
      <c r="E22" s="25">
        <f>ROUND(+'Copy Allocation Report Here'!H102,0)</f>
        <v>16287</v>
      </c>
    </row>
    <row r="23" spans="1:5">
      <c r="A23" s="22"/>
      <c r="B23" s="1" t="s">
        <v>36</v>
      </c>
      <c r="D23" s="24">
        <f>ROUND(+'Copy Allocation Report Here'!E118,0)</f>
        <v>1949547</v>
      </c>
      <c r="E23" s="25">
        <f>ROUND(+'Copy Allocation Report Here'!H118,0)</f>
        <v>24881863</v>
      </c>
    </row>
    <row r="24" spans="1:5">
      <c r="A24" s="22"/>
      <c r="B24" s="1" t="s">
        <v>37</v>
      </c>
      <c r="D24" s="24">
        <f>ROUND(+'Copy Allocation Report Here'!E130,0)</f>
        <v>2708661</v>
      </c>
      <c r="E24" s="25">
        <f>ROUND(+'Copy Allocation Report Here'!H130,0)</f>
        <v>31562398</v>
      </c>
    </row>
    <row r="25" spans="1:5">
      <c r="A25" s="22"/>
      <c r="B25" s="1" t="s">
        <v>38</v>
      </c>
      <c r="D25" s="24">
        <f>ROUND(+'Copy Allocation Report Here'!E135,0)</f>
        <v>417513</v>
      </c>
      <c r="E25" s="25">
        <f>ROUND(+'Copy Allocation Report Here'!H135,0)</f>
        <v>4173032</v>
      </c>
    </row>
    <row r="26" spans="1:5">
      <c r="A26" s="22"/>
      <c r="B26" s="1" t="s">
        <v>39</v>
      </c>
      <c r="D26" s="24">
        <f>ROUND(+'Copy Allocation Report Here'!E144,0)</f>
        <v>485722</v>
      </c>
      <c r="E26" s="25">
        <f>ROUND(+'Copy Allocation Report Here'!H144,0)</f>
        <v>-151091</v>
      </c>
    </row>
    <row r="27" spans="1:5">
      <c r="A27" s="22"/>
      <c r="C27" s="1" t="s">
        <v>40</v>
      </c>
      <c r="D27" s="29">
        <f>SUM(D18:D26)</f>
        <v>8976255</v>
      </c>
      <c r="E27" s="30">
        <f>SUM(E18:E26)</f>
        <v>100980017</v>
      </c>
    </row>
    <row r="28" spans="1:5" ht="15.75" thickBot="1">
      <c r="A28" s="22" t="s">
        <v>41</v>
      </c>
      <c r="D28" s="31">
        <f>D16-D27</f>
        <v>4653381</v>
      </c>
      <c r="E28" s="32">
        <f>E16-E27</f>
        <v>31726060</v>
      </c>
    </row>
    <row r="29" spans="1:5" ht="15.75" thickTop="1">
      <c r="A29" s="22"/>
      <c r="D29" s="28"/>
      <c r="E29" s="23"/>
    </row>
    <row r="30" spans="1:5" ht="15.75" thickBot="1">
      <c r="A30" s="22" t="s">
        <v>42</v>
      </c>
      <c r="D30" s="33">
        <f>D47</f>
        <v>640825508</v>
      </c>
      <c r="E30" s="34">
        <f>E47</f>
        <v>610881977</v>
      </c>
    </row>
    <row r="31" spans="1:5" ht="15.75" thickTop="1">
      <c r="A31" s="22"/>
      <c r="D31" s="28"/>
      <c r="E31" s="23"/>
    </row>
    <row r="32" spans="1:5" ht="15.75" thickBot="1">
      <c r="A32" s="35" t="s">
        <v>43</v>
      </c>
      <c r="B32" s="36"/>
      <c r="C32" s="36"/>
      <c r="D32" s="37">
        <f>D28/D30</f>
        <v>7.2615414678530556E-3</v>
      </c>
      <c r="E32" s="38">
        <f>E28/E30</f>
        <v>5.1934843708770932E-2</v>
      </c>
    </row>
    <row r="33" spans="1:5" ht="16.5" thickTop="1" thickBot="1">
      <c r="A33" s="39"/>
      <c r="B33" s="40"/>
      <c r="C33" s="40"/>
      <c r="D33" s="41"/>
      <c r="E33" s="42"/>
    </row>
    <row r="34" spans="1:5">
      <c r="D34" s="17"/>
      <c r="E34" s="17"/>
    </row>
    <row r="35" spans="1:5">
      <c r="A35" s="1" t="s">
        <v>44</v>
      </c>
      <c r="D35" s="17"/>
      <c r="E35" s="17"/>
    </row>
    <row r="36" spans="1:5" ht="15.75" thickBot="1">
      <c r="D36" s="65" t="s">
        <v>20</v>
      </c>
      <c r="E36" s="65" t="s">
        <v>21</v>
      </c>
    </row>
    <row r="37" spans="1:5">
      <c r="A37" s="44" t="s">
        <v>45</v>
      </c>
      <c r="B37" s="45"/>
      <c r="C37" s="45"/>
      <c r="D37" s="51">
        <f>ROUND('Copy Other Data Here'!E6,0)</f>
        <v>1154738292</v>
      </c>
      <c r="E37" s="52">
        <f>ROUND(+'Copy Other Data Here'!E19,0)</f>
        <v>1113650232</v>
      </c>
    </row>
    <row r="38" spans="1:5">
      <c r="A38" s="22" t="s">
        <v>46</v>
      </c>
      <c r="D38" s="26">
        <f>ROUND('Copy Other Data Here'!E7,0)</f>
        <v>-490254839</v>
      </c>
      <c r="E38" s="27">
        <f>ROUND(+'Copy Other Data Here'!E20,0)</f>
        <v>-476697473</v>
      </c>
    </row>
    <row r="39" spans="1:5">
      <c r="A39" s="22" t="s">
        <v>47</v>
      </c>
      <c r="D39" s="28">
        <f>D37+D38</f>
        <v>664483453</v>
      </c>
      <c r="E39" s="23">
        <f>E37+E38</f>
        <v>636952759</v>
      </c>
    </row>
    <row r="40" spans="1:5">
      <c r="A40" s="22"/>
      <c r="D40" s="28"/>
      <c r="E40" s="23"/>
    </row>
    <row r="41" spans="1:5">
      <c r="A41" s="22" t="s">
        <v>48</v>
      </c>
      <c r="D41" s="28"/>
      <c r="E41" s="23"/>
    </row>
    <row r="42" spans="1:5">
      <c r="A42" s="22"/>
      <c r="B42" s="1" t="s">
        <v>49</v>
      </c>
      <c r="D42" s="24">
        <f>ROUND('Copy Other Data Here'!E9,0)</f>
        <v>-34051</v>
      </c>
      <c r="E42" s="25">
        <f>ROUND(+'Copy Other Data Here'!E22,0)</f>
        <v>-45795</v>
      </c>
    </row>
    <row r="43" spans="1:5">
      <c r="A43" s="22"/>
      <c r="B43" s="1" t="s">
        <v>50</v>
      </c>
      <c r="D43" s="26">
        <f>ROUND('Copy Other Data Here'!E10,0)+1</f>
        <v>-77397819</v>
      </c>
      <c r="E43" s="27">
        <f>ROUND(+'Copy Other Data Here'!E23,0)+1</f>
        <v>-77264691</v>
      </c>
    </row>
    <row r="44" spans="1:5">
      <c r="A44" s="22"/>
      <c r="C44" s="1" t="s">
        <v>51</v>
      </c>
      <c r="D44" s="28">
        <f>D39+SUM(D42:D43)</f>
        <v>587051583</v>
      </c>
      <c r="E44" s="23">
        <f>E39+SUM(E42:E43)</f>
        <v>559642273</v>
      </c>
    </row>
    <row r="45" spans="1:5">
      <c r="A45" s="22"/>
      <c r="D45" s="28"/>
      <c r="E45" s="23"/>
    </row>
    <row r="46" spans="1:5">
      <c r="A46" s="22" t="s">
        <v>52</v>
      </c>
      <c r="D46" s="26">
        <f>ROUND('Copy Other Data Here'!E12,0)</f>
        <v>53773925</v>
      </c>
      <c r="E46" s="27">
        <f>ROUND(+'Copy Other Data Here'!E25,0)</f>
        <v>51239704</v>
      </c>
    </row>
    <row r="47" spans="1:5" ht="15.75" thickBot="1">
      <c r="A47" s="39" t="s">
        <v>53</v>
      </c>
      <c r="B47" s="40"/>
      <c r="C47" s="40"/>
      <c r="D47" s="46">
        <f>D44+D46</f>
        <v>640825508</v>
      </c>
      <c r="E47" s="47">
        <f>E44+E46</f>
        <v>610881977</v>
      </c>
    </row>
    <row r="48" spans="1:5">
      <c r="D48" s="17"/>
      <c r="E48" s="17"/>
    </row>
    <row r="49" spans="1:5">
      <c r="A49" s="1" t="s">
        <v>54</v>
      </c>
      <c r="D49" s="17"/>
      <c r="E49" s="17"/>
    </row>
    <row r="50" spans="1:5">
      <c r="D50" s="17"/>
      <c r="E50" s="17"/>
    </row>
    <row r="51" spans="1:5">
      <c r="D51" s="17"/>
      <c r="E51" s="17"/>
    </row>
    <row r="52" spans="1:5">
      <c r="D52" s="17"/>
      <c r="E52" s="17"/>
    </row>
    <row r="53" spans="1:5">
      <c r="D53" s="17"/>
      <c r="E53" s="17"/>
    </row>
    <row r="54" spans="1:5">
      <c r="D54" s="17"/>
      <c r="E54" s="17"/>
    </row>
    <row r="55" spans="1:5">
      <c r="D55" s="17"/>
      <c r="E55" s="17"/>
    </row>
    <row r="56" spans="1:5">
      <c r="D56" s="17"/>
      <c r="E56" s="17"/>
    </row>
  </sheetData>
  <mergeCells count="1">
    <mergeCell ref="A5:E5"/>
  </mergeCells>
  <printOptions horizontalCentered="1"/>
  <pageMargins left="0.5" right="0.5" top="1" bottom="1" header="0.5" footer="0.5"/>
  <pageSetup scale="88" orientation="portrait" r:id="rId1"/>
  <headerFooter scaleWithDoc="0" alignWithMargins="0"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O147"/>
  <sheetViews>
    <sheetView zoomScale="90" zoomScaleNormal="90" zoomScaleSheetLayoutView="100" workbookViewId="0">
      <pane xSplit="2" topLeftCell="C1" activePane="topRight" state="frozen"/>
      <selection pane="topRight" activeCell="M26" sqref="M26"/>
      <selection activeCell="K40" sqref="K40"/>
    </sheetView>
  </sheetViews>
  <sheetFormatPr defaultColWidth="9.140625" defaultRowHeight="15"/>
  <cols>
    <col min="1" max="1" width="14.5703125" style="1" customWidth="1"/>
    <col min="2" max="2" width="33.5703125" style="1" bestFit="1" customWidth="1"/>
    <col min="3" max="3" width="15.28515625" style="1" bestFit="1" customWidth="1"/>
    <col min="4" max="4" width="15.7109375" style="1" bestFit="1" customWidth="1"/>
    <col min="5" max="5" width="15" style="1" bestFit="1" customWidth="1"/>
    <col min="6" max="6" width="16.85546875" style="1" bestFit="1" customWidth="1"/>
    <col min="7" max="7" width="17.140625" style="1" customWidth="1"/>
    <col min="8" max="8" width="16.85546875" style="1" bestFit="1" customWidth="1"/>
    <col min="9" max="9" width="9.140625" style="1"/>
    <col min="10" max="15" width="11.5703125" style="151" customWidth="1"/>
    <col min="16" max="16384" width="9.140625" style="1"/>
  </cols>
  <sheetData>
    <row r="1" spans="1:15">
      <c r="A1" s="1" t="s">
        <v>17</v>
      </c>
    </row>
    <row r="2" spans="1:15">
      <c r="A2" s="1" t="s">
        <v>5</v>
      </c>
    </row>
    <row r="3" spans="1:15">
      <c r="A3" s="1" t="s">
        <v>55</v>
      </c>
      <c r="B3" s="96">
        <f>E6</f>
        <v>45382</v>
      </c>
      <c r="C3" s="57"/>
      <c r="G3" s="57"/>
      <c r="H3" s="57"/>
    </row>
    <row r="4" spans="1:15" ht="15.75" thickBot="1">
      <c r="B4" s="96"/>
      <c r="C4" s="57"/>
      <c r="D4" s="57"/>
      <c r="E4" s="57"/>
      <c r="F4" s="57"/>
      <c r="G4" s="57"/>
      <c r="H4" s="57"/>
    </row>
    <row r="5" spans="1:15" ht="18.75" customHeight="1" thickBot="1">
      <c r="A5" s="169"/>
      <c r="B5" s="170"/>
      <c r="C5" s="166" t="s">
        <v>56</v>
      </c>
      <c r="D5" s="167"/>
      <c r="E5" s="168"/>
      <c r="F5" s="166" t="s">
        <v>57</v>
      </c>
      <c r="G5" s="167"/>
      <c r="H5" s="168"/>
    </row>
    <row r="6" spans="1:15" s="97" customFormat="1" ht="52.5" customHeight="1" thickBot="1">
      <c r="A6" s="164" t="s">
        <v>58</v>
      </c>
      <c r="B6" s="165"/>
      <c r="C6" s="137">
        <f>'Report Controls'!E2</f>
        <v>45322</v>
      </c>
      <c r="D6" s="137">
        <f>'Report Controls'!E3</f>
        <v>45351</v>
      </c>
      <c r="E6" s="137">
        <f>'Report Controls'!E4</f>
        <v>45382</v>
      </c>
      <c r="F6" s="149" t="str">
        <f>'Report Controls'!H2</f>
        <v>February 1, 2023 THROUGH            January 31, 2024</v>
      </c>
      <c r="G6" s="149" t="str">
        <f>'Report Controls'!H3</f>
        <v>March 1, 2023 THROUGH            February 29, 2024</v>
      </c>
      <c r="H6" s="149" t="str">
        <f>'Report Controls'!H4</f>
        <v>April 1, 2023 THROUGH            March 31, 2024</v>
      </c>
      <c r="J6" s="150"/>
      <c r="K6" s="150"/>
      <c r="L6" s="150"/>
      <c r="M6" s="150"/>
      <c r="N6" s="150"/>
      <c r="O6" s="150"/>
    </row>
    <row r="7" spans="1:15">
      <c r="A7" s="98" t="s">
        <v>59</v>
      </c>
      <c r="B7" s="99"/>
      <c r="C7" s="140"/>
      <c r="D7" s="84"/>
      <c r="E7" s="85"/>
      <c r="F7" s="140"/>
      <c r="G7" s="84"/>
      <c r="H7" s="86"/>
    </row>
    <row r="8" spans="1:15">
      <c r="A8" s="100" t="s">
        <v>60</v>
      </c>
      <c r="B8" s="101" t="s">
        <v>61</v>
      </c>
      <c r="C8" s="141">
        <v>31600046.300000001</v>
      </c>
      <c r="D8" s="141">
        <v>23594036.870000001</v>
      </c>
      <c r="E8" s="141">
        <v>20977995.719999999</v>
      </c>
      <c r="F8" s="141">
        <v>186830601.84999999</v>
      </c>
      <c r="G8" s="141">
        <v>185185987.13</v>
      </c>
      <c r="H8" s="63">
        <v>183160929.22999999</v>
      </c>
      <c r="J8" s="153"/>
      <c r="K8" s="153"/>
      <c r="L8" s="153"/>
      <c r="M8" s="153"/>
      <c r="N8" s="153"/>
      <c r="O8" s="153"/>
    </row>
    <row r="9" spans="1:15">
      <c r="A9" s="100" t="s">
        <v>62</v>
      </c>
      <c r="B9" s="101" t="s">
        <v>63</v>
      </c>
      <c r="C9" s="141">
        <v>25365525.98</v>
      </c>
      <c r="D9" s="141">
        <v>20696937.23</v>
      </c>
      <c r="E9" s="141">
        <v>16560808.300000001</v>
      </c>
      <c r="F9" s="141">
        <v>158582941.46000001</v>
      </c>
      <c r="G9" s="141">
        <v>158310216.22000003</v>
      </c>
      <c r="H9" s="63">
        <v>156026412.20000002</v>
      </c>
      <c r="J9" s="153"/>
      <c r="K9" s="153"/>
      <c r="L9" s="153"/>
      <c r="M9" s="153"/>
      <c r="N9" s="153"/>
      <c r="O9" s="153"/>
    </row>
    <row r="10" spans="1:15">
      <c r="A10" s="98" t="s">
        <v>64</v>
      </c>
      <c r="B10" s="99"/>
      <c r="C10" s="118">
        <f>+C8+C9</f>
        <v>56965572.280000001</v>
      </c>
      <c r="D10" s="118">
        <f t="shared" ref="D10:H10" si="0">+D8+D9</f>
        <v>44290974.100000001</v>
      </c>
      <c r="E10" s="118">
        <f t="shared" si="0"/>
        <v>37538804.019999996</v>
      </c>
      <c r="F10" s="118">
        <f t="shared" si="0"/>
        <v>345413543.31</v>
      </c>
      <c r="G10" s="118">
        <f t="shared" si="0"/>
        <v>343496203.35000002</v>
      </c>
      <c r="H10" s="133">
        <f t="shared" si="0"/>
        <v>339187341.43000001</v>
      </c>
      <c r="J10" s="153"/>
      <c r="K10" s="153"/>
      <c r="L10" s="153"/>
      <c r="M10" s="153"/>
      <c r="N10" s="153"/>
      <c r="O10" s="153"/>
    </row>
    <row r="11" spans="1:15">
      <c r="A11" s="102"/>
      <c r="B11" s="99"/>
      <c r="C11" s="59"/>
      <c r="D11" s="60"/>
      <c r="E11" s="61"/>
      <c r="F11" s="59"/>
      <c r="G11" s="60"/>
      <c r="H11" s="63"/>
      <c r="J11" s="153"/>
      <c r="K11" s="153"/>
      <c r="L11" s="153"/>
      <c r="M11" s="153"/>
      <c r="N11" s="153"/>
      <c r="O11" s="153"/>
    </row>
    <row r="12" spans="1:15">
      <c r="A12" s="98" t="s">
        <v>65</v>
      </c>
      <c r="B12" s="99"/>
      <c r="C12" s="59"/>
      <c r="D12" s="60"/>
      <c r="E12" s="61"/>
      <c r="F12" s="59"/>
      <c r="G12" s="60"/>
      <c r="H12" s="63"/>
      <c r="J12" s="153"/>
      <c r="K12" s="153"/>
      <c r="L12" s="153"/>
      <c r="M12" s="153"/>
      <c r="N12" s="153"/>
      <c r="O12" s="153"/>
    </row>
    <row r="13" spans="1:15">
      <c r="A13" s="100" t="s">
        <v>66</v>
      </c>
      <c r="B13" s="101" t="s">
        <v>67</v>
      </c>
      <c r="C13" s="141">
        <v>28076.2</v>
      </c>
      <c r="D13" s="141">
        <v>33678.32</v>
      </c>
      <c r="E13" s="141">
        <v>22542.47</v>
      </c>
      <c r="F13" s="141">
        <v>367724.91</v>
      </c>
      <c r="G13" s="141">
        <v>370407.36</v>
      </c>
      <c r="H13" s="63">
        <v>357542.14</v>
      </c>
      <c r="J13" s="153"/>
      <c r="K13" s="153"/>
      <c r="L13" s="153"/>
      <c r="M13" s="153"/>
      <c r="N13" s="153"/>
      <c r="O13" s="153"/>
    </row>
    <row r="14" spans="1:15">
      <c r="A14" s="103" t="s">
        <v>68</v>
      </c>
      <c r="B14" s="101" t="s">
        <v>69</v>
      </c>
      <c r="C14" s="141">
        <v>3048891.42</v>
      </c>
      <c r="D14" s="141">
        <v>2952758.53</v>
      </c>
      <c r="E14" s="141">
        <v>2791302.7</v>
      </c>
      <c r="F14" s="141">
        <v>31334836.049999997</v>
      </c>
      <c r="G14" s="141">
        <v>31902557.119999997</v>
      </c>
      <c r="H14" s="63">
        <v>31951072.890000001</v>
      </c>
      <c r="J14" s="153"/>
      <c r="K14" s="153"/>
      <c r="L14" s="153"/>
      <c r="M14" s="153"/>
      <c r="N14" s="153"/>
      <c r="O14" s="153"/>
    </row>
    <row r="15" spans="1:15">
      <c r="A15" s="103" t="s">
        <v>70</v>
      </c>
      <c r="B15" s="101" t="s">
        <v>71</v>
      </c>
      <c r="C15" s="141">
        <v>29388.080000000002</v>
      </c>
      <c r="D15" s="141">
        <v>59452.36</v>
      </c>
      <c r="E15" s="141">
        <v>28675.85</v>
      </c>
      <c r="F15" s="141">
        <v>359898.18</v>
      </c>
      <c r="G15" s="141">
        <v>419350.54</v>
      </c>
      <c r="H15" s="63">
        <v>448026.38999999996</v>
      </c>
      <c r="J15" s="153"/>
      <c r="K15" s="153"/>
      <c r="L15" s="153"/>
      <c r="M15" s="153"/>
      <c r="N15" s="153"/>
      <c r="O15" s="153"/>
    </row>
    <row r="16" spans="1:15">
      <c r="A16" s="103" t="s">
        <v>72</v>
      </c>
      <c r="B16" s="101" t="s">
        <v>73</v>
      </c>
      <c r="C16" s="141">
        <v>8052.12</v>
      </c>
      <c r="D16" s="141">
        <v>8053.61</v>
      </c>
      <c r="E16" s="141">
        <v>8052.87</v>
      </c>
      <c r="F16" s="141">
        <v>96913.97</v>
      </c>
      <c r="G16" s="141">
        <v>96476.41</v>
      </c>
      <c r="H16" s="63">
        <v>96646.94</v>
      </c>
      <c r="J16" s="153"/>
      <c r="K16" s="153"/>
      <c r="L16" s="153"/>
      <c r="M16" s="153"/>
      <c r="N16" s="153"/>
      <c r="O16" s="153"/>
    </row>
    <row r="17" spans="1:15">
      <c r="A17" s="103" t="s">
        <v>74</v>
      </c>
      <c r="B17" s="101" t="s">
        <v>75</v>
      </c>
      <c r="C17" s="141">
        <v>5700.54</v>
      </c>
      <c r="D17" s="141">
        <v>9129.89</v>
      </c>
      <c r="E17" s="141">
        <v>3941.4900000000002</v>
      </c>
      <c r="F17" s="141">
        <v>143451.74999999997</v>
      </c>
      <c r="G17" s="141">
        <v>147152.62999999998</v>
      </c>
      <c r="H17" s="63">
        <v>143044.57999999999</v>
      </c>
      <c r="J17" s="153"/>
      <c r="K17" s="153"/>
      <c r="L17" s="153"/>
      <c r="M17" s="153"/>
      <c r="N17" s="153"/>
      <c r="O17" s="153"/>
    </row>
    <row r="18" spans="1:15">
      <c r="A18" s="100" t="s">
        <v>76</v>
      </c>
      <c r="B18" s="101" t="s">
        <v>77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63">
        <v>0</v>
      </c>
      <c r="J18" s="153"/>
      <c r="K18" s="153"/>
      <c r="L18" s="153"/>
      <c r="M18" s="153"/>
      <c r="N18" s="153"/>
      <c r="O18" s="153"/>
    </row>
    <row r="19" spans="1:15">
      <c r="A19" s="104">
        <v>4962</v>
      </c>
      <c r="B19" s="101" t="s">
        <v>78</v>
      </c>
      <c r="C19" s="141">
        <v>54686.33</v>
      </c>
      <c r="D19" s="141">
        <v>25725.43</v>
      </c>
      <c r="E19" s="141">
        <v>11957.11</v>
      </c>
      <c r="F19" s="141">
        <v>1115770.8799999999</v>
      </c>
      <c r="G19" s="141">
        <v>1046227.1799999999</v>
      </c>
      <c r="H19" s="63">
        <v>-48894.080000000075</v>
      </c>
      <c r="J19" s="153"/>
      <c r="K19" s="153"/>
      <c r="L19" s="153"/>
      <c r="M19" s="153"/>
      <c r="N19" s="153"/>
      <c r="O19" s="153"/>
    </row>
    <row r="20" spans="1:15">
      <c r="A20" s="98" t="s">
        <v>79</v>
      </c>
      <c r="B20" s="99"/>
      <c r="C20" s="118">
        <f>SUM(C13:C19)</f>
        <v>3174794.6900000004</v>
      </c>
      <c r="D20" s="118">
        <f>SUM(D13:D19)</f>
        <v>3088798.1399999997</v>
      </c>
      <c r="E20" s="118">
        <f t="shared" ref="E20:H20" si="1">SUM(E13:E19)</f>
        <v>2866472.4900000007</v>
      </c>
      <c r="F20" s="118">
        <f t="shared" si="1"/>
        <v>33418595.739999995</v>
      </c>
      <c r="G20" s="118">
        <f>SUM(G13:G19)</f>
        <v>33982171.239999995</v>
      </c>
      <c r="H20" s="133">
        <f t="shared" si="1"/>
        <v>32947438.859999999</v>
      </c>
      <c r="J20" s="153"/>
      <c r="K20" s="153"/>
      <c r="L20" s="153"/>
      <c r="M20" s="153"/>
      <c r="N20" s="153"/>
      <c r="O20" s="153"/>
    </row>
    <row r="21" spans="1:15" ht="15.75" thickBot="1">
      <c r="A21" s="98" t="s">
        <v>80</v>
      </c>
      <c r="B21" s="99"/>
      <c r="C21" s="120">
        <f>+C20+C10</f>
        <v>60140366.969999999</v>
      </c>
      <c r="D21" s="120">
        <f t="shared" ref="D21:H21" si="2">+D20+D10</f>
        <v>47379772.240000002</v>
      </c>
      <c r="E21" s="120">
        <f t="shared" si="2"/>
        <v>40405276.509999998</v>
      </c>
      <c r="F21" s="120">
        <f t="shared" si="2"/>
        <v>378832139.05000001</v>
      </c>
      <c r="G21" s="120">
        <f t="shared" si="2"/>
        <v>377478374.59000003</v>
      </c>
      <c r="H21" s="134">
        <f t="shared" si="2"/>
        <v>372134780.29000002</v>
      </c>
      <c r="J21" s="153"/>
      <c r="K21" s="153"/>
      <c r="L21" s="153"/>
      <c r="M21" s="153"/>
      <c r="N21" s="153"/>
      <c r="O21" s="153"/>
    </row>
    <row r="22" spans="1:15" ht="15.75" thickTop="1">
      <c r="A22" s="105"/>
      <c r="B22" s="99"/>
      <c r="C22" s="59"/>
      <c r="D22" s="60"/>
      <c r="E22" s="61"/>
      <c r="F22" s="59"/>
      <c r="G22" s="60"/>
      <c r="H22" s="63"/>
      <c r="J22" s="153"/>
      <c r="K22" s="153"/>
      <c r="L22" s="153"/>
      <c r="M22" s="153"/>
      <c r="N22" s="153"/>
      <c r="O22" s="153"/>
    </row>
    <row r="23" spans="1:15">
      <c r="A23" s="98" t="s">
        <v>81</v>
      </c>
      <c r="B23" s="99"/>
      <c r="C23" s="59"/>
      <c r="D23" s="60"/>
      <c r="E23" s="61"/>
      <c r="F23" s="59"/>
      <c r="G23" s="60"/>
      <c r="H23" s="63"/>
      <c r="J23" s="153"/>
      <c r="K23" s="153"/>
      <c r="L23" s="153"/>
      <c r="M23" s="153"/>
      <c r="N23" s="153"/>
      <c r="O23" s="153"/>
    </row>
    <row r="24" spans="1:15">
      <c r="A24" s="100" t="s">
        <v>82</v>
      </c>
      <c r="B24" s="101" t="s">
        <v>83</v>
      </c>
      <c r="C24" s="141">
        <v>28250953.16</v>
      </c>
      <c r="D24" s="141">
        <v>25599776.27</v>
      </c>
      <c r="E24" s="141">
        <v>18713584.239999998</v>
      </c>
      <c r="F24" s="141">
        <v>182278043.73000002</v>
      </c>
      <c r="G24" s="141">
        <v>182521954.74000004</v>
      </c>
      <c r="H24" s="63">
        <v>184088456.49000001</v>
      </c>
      <c r="J24" s="153"/>
      <c r="K24" s="153"/>
      <c r="L24" s="153"/>
      <c r="M24" s="153"/>
      <c r="N24" s="153"/>
      <c r="O24" s="153"/>
    </row>
    <row r="25" spans="1:15">
      <c r="A25" s="100" t="s">
        <v>84</v>
      </c>
      <c r="B25" s="101" t="s">
        <v>85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63">
        <v>0</v>
      </c>
      <c r="J25" s="153"/>
      <c r="K25" s="153"/>
      <c r="L25" s="153"/>
      <c r="M25" s="153"/>
      <c r="N25" s="153"/>
      <c r="O25" s="153"/>
    </row>
    <row r="26" spans="1:15">
      <c r="A26" s="100" t="s">
        <v>86</v>
      </c>
      <c r="B26" s="101" t="s">
        <v>87</v>
      </c>
      <c r="C26" s="141">
        <v>5977697.9800000004</v>
      </c>
      <c r="D26" s="141">
        <v>1501424.29</v>
      </c>
      <c r="E26" s="141">
        <v>4066223.74</v>
      </c>
      <c r="F26" s="141">
        <v>26670874.99000001</v>
      </c>
      <c r="G26" s="141">
        <v>31312211.890000001</v>
      </c>
      <c r="H26" s="63">
        <v>30223924.25</v>
      </c>
      <c r="J26" s="153"/>
      <c r="K26" s="153"/>
      <c r="L26" s="153"/>
      <c r="M26" s="153"/>
      <c r="N26" s="153"/>
      <c r="O26" s="153"/>
    </row>
    <row r="27" spans="1:15">
      <c r="A27" s="100" t="s">
        <v>88</v>
      </c>
      <c r="B27" s="101" t="s">
        <v>89</v>
      </c>
      <c r="C27" s="141">
        <v>3084433.84</v>
      </c>
      <c r="D27" s="141">
        <v>1028690.41</v>
      </c>
      <c r="E27" s="141">
        <v>1886383.78</v>
      </c>
      <c r="F27" s="141">
        <v>18071520.829999998</v>
      </c>
      <c r="G27" s="141">
        <v>11297682.300000001</v>
      </c>
      <c r="H27" s="63">
        <v>8418413.3200000003</v>
      </c>
      <c r="J27" s="153"/>
      <c r="K27" s="153"/>
      <c r="L27" s="153"/>
      <c r="M27" s="153"/>
      <c r="N27" s="153"/>
      <c r="O27" s="153"/>
    </row>
    <row r="28" spans="1:15">
      <c r="A28" s="100" t="s">
        <v>90</v>
      </c>
      <c r="B28" s="101" t="s">
        <v>91</v>
      </c>
      <c r="C28" s="141">
        <v>-783084.05</v>
      </c>
      <c r="D28" s="141">
        <v>-883961.28</v>
      </c>
      <c r="E28" s="141">
        <v>-1633458.21</v>
      </c>
      <c r="F28" s="141">
        <v>-12349186.259999998</v>
      </c>
      <c r="G28" s="141">
        <v>-13232895.91</v>
      </c>
      <c r="H28" s="63">
        <v>-14866354.119999999</v>
      </c>
      <c r="J28" s="153"/>
      <c r="K28" s="153"/>
      <c r="L28" s="153"/>
      <c r="M28" s="153"/>
      <c r="N28" s="153"/>
      <c r="O28" s="153"/>
    </row>
    <row r="29" spans="1:15">
      <c r="A29" s="100" t="s">
        <v>92</v>
      </c>
      <c r="B29" s="101" t="s">
        <v>93</v>
      </c>
      <c r="C29" s="141">
        <v>10674.26</v>
      </c>
      <c r="D29" s="141">
        <v>-23787.3</v>
      </c>
      <c r="E29" s="141">
        <v>-22516.52</v>
      </c>
      <c r="F29" s="141">
        <v>-376930.47000000003</v>
      </c>
      <c r="G29" s="141">
        <v>-370471</v>
      </c>
      <c r="H29" s="63">
        <v>-352881.92000000004</v>
      </c>
      <c r="J29" s="153"/>
      <c r="K29" s="153"/>
      <c r="L29" s="153"/>
      <c r="M29" s="153"/>
      <c r="N29" s="153"/>
      <c r="O29" s="153"/>
    </row>
    <row r="30" spans="1:15">
      <c r="A30" s="98" t="s">
        <v>94</v>
      </c>
      <c r="B30" s="99"/>
      <c r="C30" s="118">
        <f>SUM(C24:C29)</f>
        <v>36540675.190000005</v>
      </c>
      <c r="D30" s="118">
        <f t="shared" ref="D30:E30" si="3">SUM(D24:D29)</f>
        <v>27222142.389999997</v>
      </c>
      <c r="E30" s="118">
        <f t="shared" si="3"/>
        <v>23010217.029999997</v>
      </c>
      <c r="F30" s="118">
        <f t="shared" ref="F30:H30" si="4">SUM(F24:F29)</f>
        <v>214294322.82000002</v>
      </c>
      <c r="G30" s="118">
        <f t="shared" si="4"/>
        <v>211528482.02000007</v>
      </c>
      <c r="H30" s="133">
        <f t="shared" si="4"/>
        <v>207511558.02000001</v>
      </c>
      <c r="J30" s="153"/>
      <c r="K30" s="153"/>
      <c r="L30" s="153"/>
      <c r="M30" s="153"/>
      <c r="N30" s="153"/>
      <c r="O30" s="153"/>
    </row>
    <row r="31" spans="1:15">
      <c r="A31" s="105"/>
      <c r="B31" s="99"/>
      <c r="C31" s="59"/>
      <c r="D31" s="60"/>
      <c r="E31" s="61"/>
      <c r="F31" s="59"/>
      <c r="G31" s="60"/>
      <c r="H31" s="63"/>
      <c r="J31" s="153"/>
      <c r="K31" s="153"/>
      <c r="L31" s="153"/>
      <c r="M31" s="153"/>
      <c r="N31" s="153"/>
      <c r="O31" s="153"/>
    </row>
    <row r="32" spans="1:15">
      <c r="A32" s="98" t="s">
        <v>95</v>
      </c>
      <c r="B32" s="99"/>
      <c r="C32" s="59"/>
      <c r="D32" s="60"/>
      <c r="E32" s="61"/>
      <c r="F32" s="59"/>
      <c r="G32" s="60"/>
      <c r="H32" s="63"/>
      <c r="J32" s="153"/>
      <c r="K32" s="153"/>
      <c r="L32" s="153"/>
      <c r="M32" s="153"/>
      <c r="N32" s="153"/>
      <c r="O32" s="153"/>
    </row>
    <row r="33" spans="1:15">
      <c r="A33" s="100" t="s">
        <v>96</v>
      </c>
      <c r="B33" s="101" t="s">
        <v>97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63">
        <v>0</v>
      </c>
      <c r="J33" s="153"/>
      <c r="K33" s="153"/>
      <c r="L33" s="153"/>
      <c r="M33" s="153"/>
      <c r="N33" s="153"/>
      <c r="O33" s="153"/>
    </row>
    <row r="34" spans="1:15">
      <c r="A34" s="100" t="s">
        <v>98</v>
      </c>
      <c r="B34" s="101" t="s">
        <v>99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63">
        <v>0</v>
      </c>
      <c r="J34" s="153"/>
      <c r="K34" s="153"/>
      <c r="L34" s="153"/>
      <c r="M34" s="153"/>
      <c r="N34" s="153"/>
      <c r="O34" s="153"/>
    </row>
    <row r="35" spans="1:15">
      <c r="A35" s="100" t="s">
        <v>100</v>
      </c>
      <c r="B35" s="101" t="s">
        <v>101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63">
        <v>0</v>
      </c>
      <c r="J35" s="153"/>
      <c r="K35" s="153"/>
      <c r="L35" s="153"/>
      <c r="M35" s="153"/>
      <c r="N35" s="153"/>
      <c r="O35" s="153"/>
    </row>
    <row r="36" spans="1:15">
      <c r="A36" s="100" t="s">
        <v>102</v>
      </c>
      <c r="B36" s="101" t="s">
        <v>103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63">
        <v>0</v>
      </c>
      <c r="J36" s="153"/>
      <c r="K36" s="153"/>
      <c r="L36" s="153"/>
      <c r="M36" s="153"/>
      <c r="N36" s="153"/>
      <c r="O36" s="153"/>
    </row>
    <row r="37" spans="1:15">
      <c r="A37" s="100" t="s">
        <v>104</v>
      </c>
      <c r="B37" s="101" t="s">
        <v>105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63">
        <v>0</v>
      </c>
      <c r="J37" s="153"/>
      <c r="K37" s="153"/>
      <c r="L37" s="153"/>
      <c r="M37" s="153"/>
      <c r="N37" s="153"/>
      <c r="O37" s="153"/>
    </row>
    <row r="38" spans="1:15">
      <c r="A38" s="100" t="s">
        <v>106</v>
      </c>
      <c r="B38" s="101" t="s">
        <v>107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63">
        <v>0</v>
      </c>
      <c r="J38" s="153"/>
      <c r="K38" s="153"/>
      <c r="L38" s="153"/>
      <c r="M38" s="153"/>
      <c r="N38" s="153"/>
      <c r="O38" s="153"/>
    </row>
    <row r="39" spans="1:15">
      <c r="A39" s="100" t="s">
        <v>108</v>
      </c>
      <c r="B39" s="101" t="s">
        <v>109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63">
        <v>0</v>
      </c>
      <c r="J39" s="153"/>
      <c r="K39" s="153"/>
      <c r="L39" s="153"/>
      <c r="M39" s="153"/>
      <c r="N39" s="153"/>
      <c r="O39" s="153"/>
    </row>
    <row r="40" spans="1:15">
      <c r="A40" s="100" t="s">
        <v>110</v>
      </c>
      <c r="B40" s="101" t="s">
        <v>111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63">
        <v>0</v>
      </c>
      <c r="J40" s="153"/>
      <c r="K40" s="153"/>
      <c r="L40" s="153"/>
      <c r="M40" s="153"/>
      <c r="N40" s="153"/>
      <c r="O40" s="153"/>
    </row>
    <row r="41" spans="1:15">
      <c r="A41" s="100" t="s">
        <v>112</v>
      </c>
      <c r="B41" s="101" t="s">
        <v>113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63">
        <v>0</v>
      </c>
      <c r="J41" s="153"/>
      <c r="K41" s="153"/>
      <c r="L41" s="153"/>
      <c r="M41" s="153"/>
      <c r="N41" s="153"/>
      <c r="O41" s="153"/>
    </row>
    <row r="42" spans="1:15">
      <c r="A42" s="100" t="s">
        <v>114</v>
      </c>
      <c r="B42" s="101" t="s">
        <v>115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63">
        <v>0</v>
      </c>
      <c r="J42" s="153"/>
      <c r="K42" s="153"/>
      <c r="L42" s="153"/>
      <c r="M42" s="153"/>
      <c r="N42" s="153"/>
      <c r="O42" s="153"/>
    </row>
    <row r="43" spans="1:15">
      <c r="A43" s="100" t="s">
        <v>116</v>
      </c>
      <c r="B43" s="101" t="s">
        <v>117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63">
        <v>0</v>
      </c>
      <c r="J43" s="153"/>
      <c r="K43" s="153"/>
      <c r="L43" s="153"/>
      <c r="M43" s="153"/>
      <c r="N43" s="153"/>
      <c r="O43" s="153"/>
    </row>
    <row r="44" spans="1:15">
      <c r="A44" s="98" t="s">
        <v>118</v>
      </c>
      <c r="B44" s="106"/>
      <c r="C44" s="118">
        <v>0</v>
      </c>
      <c r="D44" s="121">
        <f>SUM(D33:D43)</f>
        <v>0</v>
      </c>
      <c r="E44" s="121">
        <f t="shared" ref="E44:H44" si="5">SUM(E33:E43)</f>
        <v>0</v>
      </c>
      <c r="F44" s="121">
        <f t="shared" si="5"/>
        <v>0</v>
      </c>
      <c r="G44" s="121">
        <f t="shared" si="5"/>
        <v>0</v>
      </c>
      <c r="H44" s="133">
        <f t="shared" si="5"/>
        <v>0</v>
      </c>
      <c r="J44" s="153"/>
      <c r="K44" s="153"/>
      <c r="L44" s="153"/>
      <c r="M44" s="153"/>
      <c r="N44" s="153"/>
      <c r="O44" s="153"/>
    </row>
    <row r="45" spans="1:15">
      <c r="A45" s="105"/>
      <c r="B45" s="99"/>
      <c r="C45" s="59"/>
      <c r="D45" s="60"/>
      <c r="E45" s="61"/>
      <c r="F45" s="59"/>
      <c r="G45" s="60"/>
      <c r="H45" s="63"/>
      <c r="J45" s="153"/>
      <c r="K45" s="153"/>
      <c r="L45" s="153"/>
      <c r="M45" s="153"/>
      <c r="N45" s="153"/>
      <c r="O45" s="153"/>
    </row>
    <row r="46" spans="1:15">
      <c r="A46" s="100" t="s">
        <v>119</v>
      </c>
      <c r="B46" s="101" t="s">
        <v>28</v>
      </c>
      <c r="C46" s="141">
        <v>5142319.8</v>
      </c>
      <c r="D46" s="141">
        <v>4472634.03</v>
      </c>
      <c r="E46" s="141">
        <v>3765423.78</v>
      </c>
      <c r="F46" s="141">
        <v>32596053.91</v>
      </c>
      <c r="G46" s="141">
        <v>32711017.059999999</v>
      </c>
      <c r="H46" s="63">
        <v>31917145.07</v>
      </c>
      <c r="J46" s="153"/>
      <c r="K46" s="153"/>
      <c r="L46" s="153"/>
      <c r="M46" s="153"/>
      <c r="N46" s="153"/>
      <c r="O46" s="153"/>
    </row>
    <row r="47" spans="1:15" ht="15.75" thickBot="1">
      <c r="A47" s="98" t="s">
        <v>120</v>
      </c>
      <c r="B47" s="99"/>
      <c r="C47" s="120">
        <f>+C21-C30-C46</f>
        <v>18457371.979999993</v>
      </c>
      <c r="D47" s="120">
        <f t="shared" ref="D47:H47" si="6">+D21-D30-D46</f>
        <v>15684995.820000004</v>
      </c>
      <c r="E47" s="120">
        <f t="shared" si="6"/>
        <v>13629635.700000001</v>
      </c>
      <c r="F47" s="120">
        <f t="shared" si="6"/>
        <v>131941762.31999999</v>
      </c>
      <c r="G47" s="120">
        <f t="shared" si="6"/>
        <v>133238875.50999996</v>
      </c>
      <c r="H47" s="135">
        <f t="shared" si="6"/>
        <v>132706077.20000002</v>
      </c>
      <c r="J47" s="153"/>
      <c r="K47" s="153"/>
      <c r="L47" s="153"/>
      <c r="M47" s="153"/>
      <c r="N47" s="153"/>
      <c r="O47" s="153"/>
    </row>
    <row r="48" spans="1:15" ht="15.75" thickTop="1">
      <c r="A48" s="98"/>
      <c r="B48" s="99"/>
      <c r="C48" s="59"/>
      <c r="D48" s="60"/>
      <c r="E48" s="62"/>
      <c r="F48" s="59"/>
      <c r="G48" s="60"/>
      <c r="H48" s="63"/>
      <c r="J48" s="153"/>
      <c r="K48" s="153"/>
      <c r="L48" s="153"/>
      <c r="M48" s="153"/>
      <c r="N48" s="153"/>
      <c r="O48" s="153"/>
    </row>
    <row r="49" spans="1:15">
      <c r="A49" s="98" t="s">
        <v>121</v>
      </c>
      <c r="B49" s="99"/>
      <c r="C49" s="59"/>
      <c r="D49" s="60"/>
      <c r="E49" s="62"/>
      <c r="F49" s="59"/>
      <c r="G49" s="60"/>
      <c r="H49" s="63"/>
      <c r="J49" s="153"/>
      <c r="K49" s="153"/>
      <c r="L49" s="153"/>
      <c r="M49" s="153"/>
      <c r="N49" s="153"/>
      <c r="O49" s="153"/>
    </row>
    <row r="50" spans="1:15">
      <c r="A50" s="107">
        <v>813</v>
      </c>
      <c r="B50" s="101" t="s">
        <v>122</v>
      </c>
      <c r="C50" s="141">
        <v>29987.62</v>
      </c>
      <c r="D50" s="141">
        <v>28187.14</v>
      </c>
      <c r="E50" s="141">
        <v>29653.85</v>
      </c>
      <c r="F50" s="141">
        <v>577712.34000000008</v>
      </c>
      <c r="G50" s="141">
        <v>577727.32000000007</v>
      </c>
      <c r="H50" s="63">
        <v>573512.71000000008</v>
      </c>
      <c r="J50" s="153"/>
      <c r="K50" s="153"/>
      <c r="L50" s="153"/>
      <c r="M50" s="153"/>
      <c r="N50" s="153"/>
      <c r="O50" s="153"/>
    </row>
    <row r="51" spans="1:15">
      <c r="A51" s="105"/>
      <c r="B51" s="99"/>
      <c r="C51" s="59"/>
      <c r="D51" s="60"/>
      <c r="E51" s="61"/>
      <c r="F51" s="59"/>
      <c r="G51" s="60"/>
      <c r="H51" s="63"/>
      <c r="J51" s="153"/>
      <c r="K51" s="153"/>
      <c r="L51" s="153"/>
      <c r="M51" s="153"/>
      <c r="N51" s="153"/>
      <c r="O51" s="153"/>
    </row>
    <row r="52" spans="1:15">
      <c r="A52" s="98" t="s">
        <v>123</v>
      </c>
      <c r="B52" s="99"/>
      <c r="C52" s="59"/>
      <c r="D52" s="60"/>
      <c r="E52" s="61"/>
      <c r="F52" s="59"/>
      <c r="G52" s="60"/>
      <c r="H52" s="63"/>
      <c r="J52" s="153"/>
      <c r="K52" s="153"/>
      <c r="L52" s="153"/>
      <c r="M52" s="153"/>
      <c r="N52" s="153"/>
      <c r="O52" s="153"/>
    </row>
    <row r="53" spans="1:15">
      <c r="A53" s="98" t="s">
        <v>124</v>
      </c>
      <c r="B53" s="99"/>
      <c r="C53" s="59"/>
      <c r="D53" s="60"/>
      <c r="E53" s="61"/>
      <c r="F53" s="59"/>
      <c r="G53" s="60"/>
      <c r="H53" s="63"/>
      <c r="J53" s="153"/>
      <c r="K53" s="153"/>
      <c r="L53" s="153"/>
      <c r="M53" s="153"/>
      <c r="N53" s="153"/>
      <c r="O53" s="153"/>
    </row>
    <row r="54" spans="1:15">
      <c r="A54" s="100" t="s">
        <v>125</v>
      </c>
      <c r="B54" s="101" t="s">
        <v>126</v>
      </c>
      <c r="C54" s="141">
        <v>245595.25</v>
      </c>
      <c r="D54" s="141">
        <v>238245.35</v>
      </c>
      <c r="E54" s="141">
        <v>265151.02999999997</v>
      </c>
      <c r="F54" s="141">
        <v>2904077.2800000003</v>
      </c>
      <c r="G54" s="141">
        <v>2955858.58</v>
      </c>
      <c r="H54" s="63">
        <v>3013177.05</v>
      </c>
      <c r="J54" s="153"/>
      <c r="K54" s="153"/>
      <c r="L54" s="153"/>
      <c r="M54" s="153"/>
      <c r="N54" s="153"/>
      <c r="O54" s="153"/>
    </row>
    <row r="55" spans="1:15">
      <c r="A55" s="100" t="s">
        <v>127</v>
      </c>
      <c r="B55" s="101" t="s">
        <v>128</v>
      </c>
      <c r="C55" s="141">
        <v>23677.97</v>
      </c>
      <c r="D55" s="141">
        <v>18520.920000000002</v>
      </c>
      <c r="E55" s="141">
        <v>17387.3</v>
      </c>
      <c r="F55" s="141">
        <v>231462.49</v>
      </c>
      <c r="G55" s="141">
        <v>233093.42999999996</v>
      </c>
      <c r="H55" s="63">
        <v>232269.07</v>
      </c>
      <c r="J55" s="153"/>
      <c r="K55" s="153"/>
      <c r="L55" s="153"/>
      <c r="M55" s="153"/>
      <c r="N55" s="153"/>
      <c r="O55" s="153"/>
    </row>
    <row r="56" spans="1:15">
      <c r="A56" s="103" t="s">
        <v>129</v>
      </c>
      <c r="B56" s="101" t="s">
        <v>130</v>
      </c>
      <c r="C56" s="141">
        <v>4279.57</v>
      </c>
      <c r="D56" s="141">
        <v>5486.91</v>
      </c>
      <c r="E56" s="141">
        <v>3847.34</v>
      </c>
      <c r="F56" s="141">
        <v>71057.45</v>
      </c>
      <c r="G56" s="141">
        <v>68755.360000000001</v>
      </c>
      <c r="H56" s="63">
        <v>63564.93</v>
      </c>
      <c r="J56" s="153"/>
      <c r="K56" s="153"/>
      <c r="L56" s="153"/>
      <c r="M56" s="153"/>
      <c r="N56" s="153"/>
      <c r="O56" s="153"/>
    </row>
    <row r="57" spans="1:15">
      <c r="A57" s="103" t="s">
        <v>131</v>
      </c>
      <c r="B57" s="101" t="s">
        <v>132</v>
      </c>
      <c r="C57" s="141">
        <v>405883.97000000003</v>
      </c>
      <c r="D57" s="141">
        <v>279573.87999999995</v>
      </c>
      <c r="E57" s="141">
        <v>273183.01999999996</v>
      </c>
      <c r="F57" s="141">
        <v>3397411.36</v>
      </c>
      <c r="G57" s="141">
        <v>3472103.46</v>
      </c>
      <c r="H57" s="63">
        <v>3479857.79</v>
      </c>
      <c r="J57" s="153"/>
      <c r="K57" s="153"/>
      <c r="L57" s="153"/>
      <c r="M57" s="153"/>
      <c r="N57" s="153"/>
      <c r="O57" s="153"/>
    </row>
    <row r="58" spans="1:15">
      <c r="A58" s="100" t="s">
        <v>133</v>
      </c>
      <c r="B58" s="101" t="s">
        <v>134</v>
      </c>
      <c r="C58" s="141">
        <v>4510.9700000000021</v>
      </c>
      <c r="D58" s="141">
        <v>47950.39</v>
      </c>
      <c r="E58" s="141">
        <v>38801.18</v>
      </c>
      <c r="F58" s="141">
        <v>547617.27</v>
      </c>
      <c r="G58" s="141">
        <v>526234.15999999992</v>
      </c>
      <c r="H58" s="63">
        <v>471652.41999999993</v>
      </c>
      <c r="J58" s="153"/>
      <c r="K58" s="153"/>
      <c r="L58" s="153"/>
      <c r="M58" s="153"/>
      <c r="N58" s="153"/>
      <c r="O58" s="153"/>
    </row>
    <row r="59" spans="1:15">
      <c r="A59" s="100" t="s">
        <v>135</v>
      </c>
      <c r="B59" s="101" t="s">
        <v>136</v>
      </c>
      <c r="C59" s="141">
        <v>31198.73</v>
      </c>
      <c r="D59" s="141">
        <v>41426.79</v>
      </c>
      <c r="E59" s="141">
        <v>10049.530000000001</v>
      </c>
      <c r="F59" s="141">
        <v>592026.74000000011</v>
      </c>
      <c r="G59" s="141">
        <v>608257.21</v>
      </c>
      <c r="H59" s="63">
        <v>595411.88</v>
      </c>
      <c r="J59" s="153"/>
      <c r="K59" s="153"/>
      <c r="L59" s="153"/>
      <c r="M59" s="153"/>
      <c r="N59" s="153"/>
      <c r="O59" s="153"/>
    </row>
    <row r="60" spans="1:15">
      <c r="A60" s="100">
        <v>877</v>
      </c>
      <c r="B60" s="101" t="s">
        <v>137</v>
      </c>
      <c r="C60" s="141">
        <v>9224.9700000000012</v>
      </c>
      <c r="D60" s="141">
        <v>4173.8999999999996</v>
      </c>
      <c r="E60" s="141">
        <v>12236.75</v>
      </c>
      <c r="F60" s="141">
        <v>94224.98</v>
      </c>
      <c r="G60" s="141">
        <v>96232.639999999985</v>
      </c>
      <c r="H60" s="63">
        <v>93354.819999999978</v>
      </c>
      <c r="J60" s="153"/>
      <c r="K60" s="153"/>
      <c r="L60" s="153"/>
      <c r="M60" s="153"/>
      <c r="N60" s="153"/>
      <c r="O60" s="153"/>
    </row>
    <row r="61" spans="1:15">
      <c r="A61" s="100" t="s">
        <v>138</v>
      </c>
      <c r="B61" s="101" t="s">
        <v>139</v>
      </c>
      <c r="C61" s="141">
        <v>24.200000000011642</v>
      </c>
      <c r="D61" s="141">
        <v>-3165.1399999999994</v>
      </c>
      <c r="E61" s="141">
        <v>-10869.409999999989</v>
      </c>
      <c r="F61" s="141">
        <v>-8027.7799999999115</v>
      </c>
      <c r="G61" s="141">
        <v>32956.170000000042</v>
      </c>
      <c r="H61" s="63">
        <v>194984.54000000004</v>
      </c>
      <c r="J61" s="153"/>
      <c r="K61" s="153"/>
      <c r="L61" s="153"/>
      <c r="M61" s="153"/>
      <c r="N61" s="153"/>
      <c r="O61" s="153"/>
    </row>
    <row r="62" spans="1:15">
      <c r="A62" s="100" t="s">
        <v>140</v>
      </c>
      <c r="B62" s="101" t="s">
        <v>141</v>
      </c>
      <c r="C62" s="141">
        <v>33516.449999999997</v>
      </c>
      <c r="D62" s="141">
        <v>29380.03</v>
      </c>
      <c r="E62" s="141">
        <v>27922.54</v>
      </c>
      <c r="F62" s="141">
        <v>390103.01999999996</v>
      </c>
      <c r="G62" s="141">
        <v>388541.99</v>
      </c>
      <c r="H62" s="63">
        <v>383904.33999999997</v>
      </c>
      <c r="J62" s="153"/>
      <c r="K62" s="153"/>
      <c r="L62" s="153"/>
      <c r="M62" s="153"/>
      <c r="N62" s="153"/>
      <c r="O62" s="153"/>
    </row>
    <row r="63" spans="1:15">
      <c r="A63" s="100" t="s">
        <v>142</v>
      </c>
      <c r="B63" s="101" t="s">
        <v>143</v>
      </c>
      <c r="C63" s="141">
        <v>443257.78</v>
      </c>
      <c r="D63" s="141">
        <v>351132.21</v>
      </c>
      <c r="E63" s="141">
        <v>376918.11</v>
      </c>
      <c r="F63" s="141">
        <v>5272533.8600000003</v>
      </c>
      <c r="G63" s="141">
        <v>4986154.5500000007</v>
      </c>
      <c r="H63" s="63">
        <v>4919775.8</v>
      </c>
      <c r="J63" s="153"/>
      <c r="K63" s="153"/>
      <c r="L63" s="153"/>
      <c r="M63" s="153"/>
      <c r="N63" s="153"/>
      <c r="O63" s="153"/>
    </row>
    <row r="64" spans="1:15">
      <c r="A64" s="100" t="s">
        <v>144</v>
      </c>
      <c r="B64" s="101" t="s">
        <v>145</v>
      </c>
      <c r="C64" s="141">
        <v>13047.86</v>
      </c>
      <c r="D64" s="141">
        <v>10292.07</v>
      </c>
      <c r="E64" s="141">
        <v>5210.83</v>
      </c>
      <c r="F64" s="141">
        <v>186110.56</v>
      </c>
      <c r="G64" s="141">
        <v>187894.30000000005</v>
      </c>
      <c r="H64" s="63">
        <v>184364.46000000002</v>
      </c>
      <c r="J64" s="153"/>
      <c r="K64" s="153"/>
      <c r="L64" s="153"/>
      <c r="M64" s="153"/>
      <c r="N64" s="153"/>
      <c r="O64" s="153"/>
    </row>
    <row r="65" spans="1:15">
      <c r="A65" s="100" t="s">
        <v>146</v>
      </c>
      <c r="B65" s="101" t="s">
        <v>147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63">
        <v>0</v>
      </c>
      <c r="J65" s="153"/>
      <c r="K65" s="153"/>
      <c r="L65" s="153"/>
      <c r="M65" s="153"/>
      <c r="N65" s="153"/>
      <c r="O65" s="153"/>
    </row>
    <row r="66" spans="1:15">
      <c r="A66" s="105"/>
      <c r="B66" s="108" t="s">
        <v>148</v>
      </c>
      <c r="C66" s="118">
        <f>SUM(C54:C65)</f>
        <v>1214217.72</v>
      </c>
      <c r="D66" s="118">
        <f t="shared" ref="D66:H66" si="7">SUM(D54:D65)</f>
        <v>1023017.3099999999</v>
      </c>
      <c r="E66" s="118">
        <f t="shared" si="7"/>
        <v>1019838.22</v>
      </c>
      <c r="F66" s="118">
        <f t="shared" si="7"/>
        <v>13678597.23</v>
      </c>
      <c r="G66" s="118">
        <f t="shared" si="7"/>
        <v>13556081.850000001</v>
      </c>
      <c r="H66" s="133">
        <f t="shared" si="7"/>
        <v>13632317.100000001</v>
      </c>
      <c r="J66" s="153"/>
      <c r="K66" s="153"/>
      <c r="L66" s="153"/>
      <c r="M66" s="153"/>
      <c r="N66" s="153"/>
      <c r="O66" s="153"/>
    </row>
    <row r="67" spans="1:15">
      <c r="A67" s="105"/>
      <c r="B67" s="99"/>
      <c r="C67" s="59"/>
      <c r="D67" s="60"/>
      <c r="E67" s="61"/>
      <c r="F67" s="59"/>
      <c r="G67" s="60"/>
      <c r="H67" s="63"/>
      <c r="J67" s="153"/>
      <c r="K67" s="153"/>
      <c r="L67" s="153"/>
      <c r="M67" s="153"/>
      <c r="N67" s="153"/>
      <c r="O67" s="153"/>
    </row>
    <row r="68" spans="1:15">
      <c r="A68" s="98" t="s">
        <v>149</v>
      </c>
      <c r="B68" s="99"/>
      <c r="C68" s="59"/>
      <c r="D68" s="60"/>
      <c r="E68" s="61"/>
      <c r="F68" s="59"/>
      <c r="G68" s="60"/>
      <c r="H68" s="63"/>
      <c r="J68" s="153"/>
      <c r="K68" s="153"/>
      <c r="L68" s="153"/>
      <c r="M68" s="153"/>
      <c r="N68" s="153"/>
      <c r="O68" s="153"/>
    </row>
    <row r="69" spans="1:15">
      <c r="A69" s="100" t="s">
        <v>150</v>
      </c>
      <c r="B69" s="101" t="s">
        <v>151</v>
      </c>
      <c r="C69" s="141">
        <v>98203.139999999985</v>
      </c>
      <c r="D69" s="141">
        <v>87654.720000000001</v>
      </c>
      <c r="E69" s="141">
        <v>96615.6</v>
      </c>
      <c r="F69" s="141">
        <v>1150075.69</v>
      </c>
      <c r="G69" s="141">
        <v>1151004.01</v>
      </c>
      <c r="H69" s="63">
        <v>1149070.54</v>
      </c>
      <c r="J69" s="153"/>
      <c r="K69" s="153"/>
      <c r="L69" s="153"/>
      <c r="M69" s="153"/>
      <c r="N69" s="153"/>
      <c r="O69" s="153"/>
    </row>
    <row r="70" spans="1:15">
      <c r="A70" s="100" t="s">
        <v>152</v>
      </c>
      <c r="B70" s="101" t="s">
        <v>153</v>
      </c>
      <c r="C70" s="141">
        <v>0</v>
      </c>
      <c r="D70" s="141">
        <v>0</v>
      </c>
      <c r="E70" s="141">
        <v>0</v>
      </c>
      <c r="F70" s="141">
        <v>4853.8200000000006</v>
      </c>
      <c r="G70" s="141">
        <v>4853.8200000000006</v>
      </c>
      <c r="H70" s="63">
        <v>4841.25</v>
      </c>
      <c r="J70" s="153"/>
      <c r="K70" s="153"/>
      <c r="L70" s="153"/>
      <c r="M70" s="153"/>
      <c r="N70" s="153"/>
      <c r="O70" s="153"/>
    </row>
    <row r="71" spans="1:15">
      <c r="A71" s="100" t="s">
        <v>154</v>
      </c>
      <c r="B71" s="101" t="s">
        <v>155</v>
      </c>
      <c r="C71" s="141">
        <v>194528.09999999998</v>
      </c>
      <c r="D71" s="141">
        <v>150423.32</v>
      </c>
      <c r="E71" s="141">
        <v>153649.37</v>
      </c>
      <c r="F71" s="141">
        <v>2776221.78</v>
      </c>
      <c r="G71" s="141">
        <v>2708246.07</v>
      </c>
      <c r="H71" s="63">
        <v>2577875.81</v>
      </c>
      <c r="J71" s="153"/>
      <c r="K71" s="153"/>
      <c r="L71" s="153"/>
      <c r="M71" s="153"/>
      <c r="N71" s="153"/>
      <c r="O71" s="153"/>
    </row>
    <row r="72" spans="1:15">
      <c r="A72" s="103" t="s">
        <v>156</v>
      </c>
      <c r="B72" s="101" t="s">
        <v>130</v>
      </c>
      <c r="C72" s="141">
        <v>16613.400000000001</v>
      </c>
      <c r="D72" s="141">
        <v>21852.7</v>
      </c>
      <c r="E72" s="141">
        <v>7242.69</v>
      </c>
      <c r="F72" s="141">
        <v>482212.22000000003</v>
      </c>
      <c r="G72" s="141">
        <v>496435.97000000003</v>
      </c>
      <c r="H72" s="63">
        <v>471610.10000000003</v>
      </c>
      <c r="J72" s="153"/>
      <c r="K72" s="153"/>
      <c r="L72" s="153"/>
      <c r="M72" s="153"/>
      <c r="N72" s="153"/>
      <c r="O72" s="153"/>
    </row>
    <row r="73" spans="1:15">
      <c r="A73" s="100" t="s">
        <v>157</v>
      </c>
      <c r="B73" s="101" t="s">
        <v>158</v>
      </c>
      <c r="C73" s="141">
        <v>29099.329999999998</v>
      </c>
      <c r="D73" s="141">
        <v>19620.7</v>
      </c>
      <c r="E73" s="141">
        <v>28549.219999999998</v>
      </c>
      <c r="F73" s="141">
        <v>306013.66000000003</v>
      </c>
      <c r="G73" s="141">
        <v>318170.58</v>
      </c>
      <c r="H73" s="63">
        <v>301362.62999999995</v>
      </c>
      <c r="J73" s="153"/>
      <c r="K73" s="153"/>
      <c r="L73" s="153"/>
      <c r="M73" s="153"/>
      <c r="N73" s="153"/>
      <c r="O73" s="153"/>
    </row>
    <row r="74" spans="1:15">
      <c r="A74" s="100" t="s">
        <v>159</v>
      </c>
      <c r="B74" s="101" t="s">
        <v>160</v>
      </c>
      <c r="C74" s="141">
        <v>20439.43</v>
      </c>
      <c r="D74" s="141">
        <v>22022.84</v>
      </c>
      <c r="E74" s="141">
        <v>18434.939999999999</v>
      </c>
      <c r="F74" s="141">
        <v>370783.78</v>
      </c>
      <c r="G74" s="141">
        <v>380897.12</v>
      </c>
      <c r="H74" s="63">
        <v>380318.13</v>
      </c>
      <c r="J74" s="153"/>
      <c r="K74" s="153"/>
      <c r="L74" s="153"/>
      <c r="M74" s="153"/>
      <c r="N74" s="153"/>
      <c r="O74" s="153"/>
    </row>
    <row r="75" spans="1:15">
      <c r="A75" s="114">
        <v>891</v>
      </c>
      <c r="B75" s="101" t="s">
        <v>160</v>
      </c>
      <c r="C75" s="141">
        <v>7850.86</v>
      </c>
      <c r="D75" s="141">
        <v>13225.34</v>
      </c>
      <c r="E75" s="141">
        <v>19473.170000000002</v>
      </c>
      <c r="F75" s="141">
        <v>123069.84999999998</v>
      </c>
      <c r="G75" s="141">
        <v>136023.94999999998</v>
      </c>
      <c r="H75" s="63">
        <v>134562.38999999998</v>
      </c>
      <c r="J75" s="153"/>
      <c r="K75" s="153"/>
      <c r="L75" s="153"/>
      <c r="M75" s="153"/>
      <c r="N75" s="153"/>
      <c r="O75" s="153"/>
    </row>
    <row r="76" spans="1:15">
      <c r="A76" s="100" t="s">
        <v>161</v>
      </c>
      <c r="B76" s="101" t="s">
        <v>162</v>
      </c>
      <c r="C76" s="141">
        <v>98843</v>
      </c>
      <c r="D76" s="141">
        <v>80339.990000000005</v>
      </c>
      <c r="E76" s="141">
        <v>55625.66</v>
      </c>
      <c r="F76" s="141">
        <v>1109832.5000000002</v>
      </c>
      <c r="G76" s="141">
        <v>1129165.3200000003</v>
      </c>
      <c r="H76" s="63">
        <v>1058614.5500000003</v>
      </c>
      <c r="J76" s="153"/>
      <c r="K76" s="153"/>
      <c r="L76" s="153"/>
      <c r="M76" s="153"/>
      <c r="N76" s="153"/>
      <c r="O76" s="153"/>
    </row>
    <row r="77" spans="1:15">
      <c r="A77" s="100" t="s">
        <v>163</v>
      </c>
      <c r="B77" s="101" t="s">
        <v>164</v>
      </c>
      <c r="C77" s="141">
        <v>126077.99999999999</v>
      </c>
      <c r="D77" s="141">
        <v>99910.57</v>
      </c>
      <c r="E77" s="141">
        <v>86427.520000000004</v>
      </c>
      <c r="F77" s="141">
        <v>1410549.92</v>
      </c>
      <c r="G77" s="141">
        <v>1423647.98</v>
      </c>
      <c r="H77" s="63">
        <v>1354876.64</v>
      </c>
      <c r="J77" s="153"/>
      <c r="K77" s="153"/>
      <c r="L77" s="153"/>
      <c r="M77" s="153"/>
      <c r="N77" s="153"/>
      <c r="O77" s="153"/>
    </row>
    <row r="78" spans="1:15">
      <c r="A78" s="100" t="s">
        <v>165</v>
      </c>
      <c r="B78" s="101" t="s">
        <v>166</v>
      </c>
      <c r="C78" s="141">
        <v>132997.22</v>
      </c>
      <c r="D78" s="141">
        <v>101413.98000000001</v>
      </c>
      <c r="E78" s="141">
        <v>85723.040000000008</v>
      </c>
      <c r="F78" s="141">
        <v>1303665.6399999999</v>
      </c>
      <c r="G78" s="141">
        <v>1263737.19</v>
      </c>
      <c r="H78" s="63">
        <v>1214073.8499999999</v>
      </c>
      <c r="J78" s="153"/>
      <c r="K78" s="153"/>
      <c r="L78" s="153"/>
      <c r="M78" s="153"/>
      <c r="N78" s="153"/>
      <c r="O78" s="153"/>
    </row>
    <row r="79" spans="1:15">
      <c r="A79" s="105"/>
      <c r="B79" s="108" t="s">
        <v>167</v>
      </c>
      <c r="C79" s="118">
        <f>SUM(C69:C78)</f>
        <v>724652.48</v>
      </c>
      <c r="D79" s="118">
        <f t="shared" ref="D79:H79" si="8">SUM(D69:D78)</f>
        <v>596464.16</v>
      </c>
      <c r="E79" s="118">
        <f t="shared" si="8"/>
        <v>551741.21000000008</v>
      </c>
      <c r="F79" s="118">
        <f t="shared" si="8"/>
        <v>9037278.8599999994</v>
      </c>
      <c r="G79" s="118">
        <f t="shared" si="8"/>
        <v>9012182.0099999998</v>
      </c>
      <c r="H79" s="133">
        <f t="shared" si="8"/>
        <v>8647205.8900000006</v>
      </c>
      <c r="J79" s="153"/>
      <c r="K79" s="153"/>
      <c r="L79" s="153"/>
      <c r="M79" s="153"/>
      <c r="N79" s="153"/>
      <c r="O79" s="153"/>
    </row>
    <row r="80" spans="1:15">
      <c r="A80" s="98" t="s">
        <v>168</v>
      </c>
      <c r="B80" s="99"/>
      <c r="C80" s="122">
        <f>+C79+C66</f>
        <v>1938870.2</v>
      </c>
      <c r="D80" s="122">
        <f t="shared" ref="D80:H80" si="9">+D79+D66</f>
        <v>1619481.47</v>
      </c>
      <c r="E80" s="122">
        <f t="shared" si="9"/>
        <v>1571579.4300000002</v>
      </c>
      <c r="F80" s="122">
        <f t="shared" si="9"/>
        <v>22715876.09</v>
      </c>
      <c r="G80" s="122">
        <f t="shared" si="9"/>
        <v>22568263.859999999</v>
      </c>
      <c r="H80" s="119">
        <f t="shared" si="9"/>
        <v>22279522.990000002</v>
      </c>
      <c r="J80" s="153"/>
      <c r="K80" s="153"/>
      <c r="L80" s="153"/>
      <c r="M80" s="153"/>
      <c r="N80" s="153"/>
      <c r="O80" s="153"/>
    </row>
    <row r="81" spans="1:15">
      <c r="A81" s="105"/>
      <c r="B81" s="99"/>
      <c r="C81" s="59"/>
      <c r="D81" s="60"/>
      <c r="E81" s="61"/>
      <c r="F81" s="59"/>
      <c r="G81" s="60"/>
      <c r="H81" s="63"/>
      <c r="J81" s="153"/>
      <c r="K81" s="153"/>
      <c r="L81" s="153"/>
      <c r="M81" s="153"/>
      <c r="N81" s="153"/>
      <c r="O81" s="153"/>
    </row>
    <row r="82" spans="1:15">
      <c r="A82" s="98" t="s">
        <v>169</v>
      </c>
      <c r="B82" s="99"/>
      <c r="C82" s="59"/>
      <c r="D82" s="60"/>
      <c r="E82" s="61"/>
      <c r="F82" s="59"/>
      <c r="G82" s="60"/>
      <c r="H82" s="63"/>
      <c r="J82" s="153"/>
      <c r="K82" s="153"/>
      <c r="L82" s="153"/>
      <c r="M82" s="153"/>
      <c r="N82" s="153"/>
      <c r="O82" s="153"/>
    </row>
    <row r="83" spans="1:15">
      <c r="A83" s="100" t="s">
        <v>170</v>
      </c>
      <c r="B83" s="101" t="s">
        <v>171</v>
      </c>
      <c r="C83" s="141">
        <v>11100.76</v>
      </c>
      <c r="D83" s="141">
        <v>10428.14</v>
      </c>
      <c r="E83" s="141">
        <v>10428.14</v>
      </c>
      <c r="F83" s="141">
        <v>122690.02</v>
      </c>
      <c r="G83" s="141">
        <v>124125.94</v>
      </c>
      <c r="H83" s="63">
        <v>123710.45</v>
      </c>
      <c r="J83" s="153"/>
      <c r="K83" s="153"/>
      <c r="L83" s="153"/>
      <c r="M83" s="153"/>
      <c r="N83" s="153"/>
      <c r="O83" s="153"/>
    </row>
    <row r="84" spans="1:15">
      <c r="A84" s="100" t="s">
        <v>172</v>
      </c>
      <c r="B84" s="101" t="s">
        <v>173</v>
      </c>
      <c r="C84" s="141">
        <v>48396.45</v>
      </c>
      <c r="D84" s="141">
        <v>84726.11</v>
      </c>
      <c r="E84" s="141">
        <v>43464.619999999995</v>
      </c>
      <c r="F84" s="141">
        <v>526475.01</v>
      </c>
      <c r="G84" s="141">
        <v>568475.03</v>
      </c>
      <c r="H84" s="63">
        <v>571402.75</v>
      </c>
      <c r="J84" s="153"/>
      <c r="K84" s="153"/>
      <c r="L84" s="153"/>
      <c r="M84" s="153"/>
      <c r="N84" s="153"/>
      <c r="O84" s="153"/>
    </row>
    <row r="85" spans="1:15">
      <c r="A85" s="100" t="s">
        <v>174</v>
      </c>
      <c r="B85" s="101" t="s">
        <v>175</v>
      </c>
      <c r="C85" s="141">
        <v>386712.76999999996</v>
      </c>
      <c r="D85" s="141">
        <v>387161.69</v>
      </c>
      <c r="E85" s="141">
        <v>375932.74</v>
      </c>
      <c r="F85" s="141">
        <v>4733261.0299999993</v>
      </c>
      <c r="G85" s="141">
        <v>4749272.25</v>
      </c>
      <c r="H85" s="63">
        <v>4723043.08</v>
      </c>
      <c r="J85" s="153"/>
      <c r="K85" s="153"/>
      <c r="L85" s="153"/>
      <c r="M85" s="153"/>
      <c r="N85" s="153"/>
      <c r="O85" s="153"/>
    </row>
    <row r="86" spans="1:15">
      <c r="A86" s="100" t="s">
        <v>176</v>
      </c>
      <c r="B86" s="101" t="s">
        <v>177</v>
      </c>
      <c r="C86" s="141">
        <v>370572.67</v>
      </c>
      <c r="D86" s="141">
        <v>103916.43</v>
      </c>
      <c r="E86" s="141">
        <v>167040.51</v>
      </c>
      <c r="F86" s="141">
        <v>2620079.0499999998</v>
      </c>
      <c r="G86" s="141">
        <v>2538841.5699999998</v>
      </c>
      <c r="H86" s="63">
        <v>2538676.66</v>
      </c>
      <c r="J86" s="153"/>
      <c r="K86" s="153"/>
      <c r="L86" s="153"/>
      <c r="M86" s="153"/>
      <c r="N86" s="153"/>
      <c r="O86" s="153"/>
    </row>
    <row r="87" spans="1:15">
      <c r="A87" s="100" t="s">
        <v>178</v>
      </c>
      <c r="B87" s="101" t="s">
        <v>179</v>
      </c>
      <c r="C87" s="141">
        <v>0</v>
      </c>
      <c r="D87" s="141">
        <v>0</v>
      </c>
      <c r="E87" s="141">
        <v>0</v>
      </c>
      <c r="F87" s="141">
        <v>422.05</v>
      </c>
      <c r="G87" s="141">
        <v>422.05</v>
      </c>
      <c r="H87" s="63">
        <v>422.05</v>
      </c>
      <c r="J87" s="153"/>
      <c r="K87" s="153"/>
      <c r="L87" s="153"/>
      <c r="M87" s="153"/>
      <c r="N87" s="153"/>
      <c r="O87" s="153"/>
    </row>
    <row r="88" spans="1:15">
      <c r="A88" s="98" t="s">
        <v>180</v>
      </c>
      <c r="B88" s="99"/>
      <c r="C88" s="118">
        <f>SUM(C83:C87)</f>
        <v>816782.64999999991</v>
      </c>
      <c r="D88" s="118">
        <f t="shared" ref="D88:H88" si="10">SUM(D83:D87)</f>
        <v>586232.37</v>
      </c>
      <c r="E88" s="118">
        <f t="shared" si="10"/>
        <v>596866.01</v>
      </c>
      <c r="F88" s="118">
        <f t="shared" si="10"/>
        <v>8002927.1599999992</v>
      </c>
      <c r="G88" s="118">
        <f t="shared" si="10"/>
        <v>7981136.8399999989</v>
      </c>
      <c r="H88" s="133">
        <f t="shared" si="10"/>
        <v>7957254.9900000002</v>
      </c>
      <c r="J88" s="153"/>
      <c r="K88" s="153"/>
      <c r="L88" s="153"/>
      <c r="M88" s="153"/>
      <c r="N88" s="153"/>
      <c r="O88" s="153"/>
    </row>
    <row r="89" spans="1:15">
      <c r="A89" s="105"/>
      <c r="B89" s="99"/>
      <c r="C89" s="59"/>
      <c r="D89" s="60"/>
      <c r="E89" s="61"/>
      <c r="F89" s="59"/>
      <c r="G89" s="60"/>
      <c r="H89" s="63"/>
      <c r="J89" s="153"/>
      <c r="K89" s="153"/>
      <c r="L89" s="153"/>
      <c r="M89" s="153"/>
      <c r="N89" s="153"/>
      <c r="O89" s="153"/>
    </row>
    <row r="90" spans="1:15">
      <c r="A90" s="98" t="s">
        <v>181</v>
      </c>
      <c r="B90" s="99"/>
      <c r="C90" s="59"/>
      <c r="D90" s="60"/>
      <c r="E90" s="61"/>
      <c r="F90" s="59"/>
      <c r="G90" s="60"/>
      <c r="H90" s="63"/>
      <c r="J90" s="153"/>
      <c r="K90" s="153"/>
      <c r="L90" s="153"/>
      <c r="M90" s="153"/>
      <c r="N90" s="153"/>
      <c r="O90" s="153"/>
    </row>
    <row r="91" spans="1:15">
      <c r="A91" s="100" t="s">
        <v>182</v>
      </c>
      <c r="B91" s="101" t="s">
        <v>171</v>
      </c>
      <c r="C91" s="141">
        <v>0</v>
      </c>
      <c r="D91" s="141">
        <v>0</v>
      </c>
      <c r="E91" s="141">
        <v>0</v>
      </c>
      <c r="F91" s="141">
        <v>0</v>
      </c>
      <c r="G91" s="141">
        <v>0</v>
      </c>
      <c r="H91" s="63">
        <v>0</v>
      </c>
      <c r="J91" s="153"/>
      <c r="K91" s="153"/>
      <c r="L91" s="153"/>
      <c r="M91" s="153"/>
      <c r="N91" s="153"/>
      <c r="O91" s="153"/>
    </row>
    <row r="92" spans="1:15">
      <c r="A92" s="100" t="s">
        <v>183</v>
      </c>
      <c r="B92" s="101" t="s">
        <v>184</v>
      </c>
      <c r="C92" s="141">
        <v>1883712.0699999998</v>
      </c>
      <c r="D92" s="141">
        <v>1398831.77</v>
      </c>
      <c r="E92" s="141">
        <v>1180393.92</v>
      </c>
      <c r="F92" s="141">
        <v>8773331.8900000006</v>
      </c>
      <c r="G92" s="141">
        <v>9176312.7999999989</v>
      </c>
      <c r="H92" s="63">
        <v>9427087.8300000001</v>
      </c>
      <c r="J92" s="153"/>
      <c r="K92" s="153"/>
      <c r="L92" s="153"/>
      <c r="M92" s="153"/>
      <c r="N92" s="153"/>
      <c r="O92" s="153"/>
    </row>
    <row r="93" spans="1:15">
      <c r="A93" s="100" t="s">
        <v>185</v>
      </c>
      <c r="B93" s="101" t="s">
        <v>186</v>
      </c>
      <c r="C93" s="141">
        <v>3174.59</v>
      </c>
      <c r="D93" s="141">
        <v>9969.32</v>
      </c>
      <c r="E93" s="141">
        <v>11332.56</v>
      </c>
      <c r="F93" s="141">
        <v>65181.599999999999</v>
      </c>
      <c r="G93" s="141">
        <v>68966.62</v>
      </c>
      <c r="H93" s="63">
        <v>80153</v>
      </c>
      <c r="J93" s="153"/>
      <c r="K93" s="153"/>
      <c r="L93" s="153"/>
      <c r="M93" s="153"/>
      <c r="N93" s="153"/>
      <c r="O93" s="153"/>
    </row>
    <row r="94" spans="1:15">
      <c r="A94" s="109" t="s">
        <v>187</v>
      </c>
      <c r="B94" s="101" t="s">
        <v>188</v>
      </c>
      <c r="C94" s="141">
        <v>17541.740000000002</v>
      </c>
      <c r="D94" s="141">
        <v>25450.19</v>
      </c>
      <c r="E94" s="141">
        <v>23815.34</v>
      </c>
      <c r="F94" s="141">
        <v>158581.43000000002</v>
      </c>
      <c r="G94" s="141">
        <v>171252.85</v>
      </c>
      <c r="H94" s="63">
        <v>179996.45</v>
      </c>
      <c r="J94" s="153"/>
      <c r="K94" s="153"/>
      <c r="L94" s="153"/>
      <c r="M94" s="153"/>
      <c r="N94" s="153"/>
      <c r="O94" s="153"/>
    </row>
    <row r="95" spans="1:15">
      <c r="A95" s="102" t="s">
        <v>189</v>
      </c>
      <c r="B95" s="99"/>
      <c r="C95" s="118">
        <f>SUM(C91:C94)</f>
        <v>1904428.4</v>
      </c>
      <c r="D95" s="118">
        <f t="shared" ref="D95:H95" si="11">SUM(D91:D94)</f>
        <v>1434251.28</v>
      </c>
      <c r="E95" s="118">
        <f t="shared" si="11"/>
        <v>1215541.82</v>
      </c>
      <c r="F95" s="118">
        <f t="shared" si="11"/>
        <v>8997094.9199999999</v>
      </c>
      <c r="G95" s="118">
        <f t="shared" si="11"/>
        <v>9416532.2699999977</v>
      </c>
      <c r="H95" s="133">
        <f t="shared" si="11"/>
        <v>9687237.2799999993</v>
      </c>
      <c r="J95" s="153"/>
      <c r="K95" s="153"/>
      <c r="L95" s="153"/>
      <c r="M95" s="153"/>
      <c r="N95" s="153"/>
      <c r="O95" s="153"/>
    </row>
    <row r="96" spans="1:15">
      <c r="A96" s="105"/>
      <c r="B96" s="99"/>
      <c r="C96" s="59"/>
      <c r="D96" s="60"/>
      <c r="E96" s="61"/>
      <c r="F96" s="59"/>
      <c r="G96" s="60"/>
      <c r="H96" s="63"/>
      <c r="J96" s="153"/>
      <c r="K96" s="153"/>
      <c r="L96" s="153"/>
      <c r="M96" s="153"/>
      <c r="N96" s="153"/>
      <c r="O96" s="153"/>
    </row>
    <row r="97" spans="1:15">
      <c r="A97" s="98" t="s">
        <v>190</v>
      </c>
      <c r="B97" s="99"/>
      <c r="C97" s="59"/>
      <c r="D97" s="60"/>
      <c r="E97" s="61"/>
      <c r="F97" s="59"/>
      <c r="G97" s="60"/>
      <c r="H97" s="63"/>
      <c r="J97" s="153"/>
      <c r="K97" s="153"/>
      <c r="L97" s="153"/>
      <c r="M97" s="153"/>
      <c r="N97" s="153"/>
      <c r="O97" s="153"/>
    </row>
    <row r="98" spans="1:15">
      <c r="A98" s="100" t="s">
        <v>191</v>
      </c>
      <c r="B98" s="101" t="s">
        <v>171</v>
      </c>
      <c r="C98" s="141">
        <v>0</v>
      </c>
      <c r="D98" s="141">
        <v>0</v>
      </c>
      <c r="E98" s="141">
        <v>0</v>
      </c>
      <c r="F98" s="141">
        <v>0</v>
      </c>
      <c r="G98" s="141">
        <v>0</v>
      </c>
      <c r="H98" s="63">
        <v>0</v>
      </c>
      <c r="J98" s="153"/>
      <c r="K98" s="153"/>
      <c r="L98" s="153"/>
      <c r="M98" s="153"/>
      <c r="N98" s="153"/>
      <c r="O98" s="153"/>
    </row>
    <row r="99" spans="1:15">
      <c r="A99" s="100" t="s">
        <v>192</v>
      </c>
      <c r="B99" s="101" t="s">
        <v>193</v>
      </c>
      <c r="C99" s="141">
        <v>1224.92</v>
      </c>
      <c r="D99" s="141">
        <v>1172.28</v>
      </c>
      <c r="E99" s="141">
        <v>1171.42</v>
      </c>
      <c r="F99" s="141">
        <v>17951.039999999997</v>
      </c>
      <c r="G99" s="141">
        <v>17258.71</v>
      </c>
      <c r="H99" s="63">
        <v>16287.269999999997</v>
      </c>
      <c r="J99" s="153"/>
      <c r="K99" s="153"/>
      <c r="L99" s="153"/>
      <c r="M99" s="153"/>
      <c r="N99" s="153"/>
      <c r="O99" s="153"/>
    </row>
    <row r="100" spans="1:15">
      <c r="A100" s="100" t="s">
        <v>194</v>
      </c>
      <c r="B100" s="101" t="s">
        <v>195</v>
      </c>
      <c r="C100" s="141">
        <v>0</v>
      </c>
      <c r="D100" s="141">
        <v>0</v>
      </c>
      <c r="E100" s="141">
        <v>0</v>
      </c>
      <c r="F100" s="141">
        <v>0</v>
      </c>
      <c r="G100" s="141">
        <v>0</v>
      </c>
      <c r="H100" s="63">
        <v>0</v>
      </c>
      <c r="J100" s="153"/>
      <c r="K100" s="153"/>
      <c r="L100" s="153"/>
      <c r="M100" s="153"/>
      <c r="N100" s="153"/>
      <c r="O100" s="153"/>
    </row>
    <row r="101" spans="1:15">
      <c r="A101" s="100" t="s">
        <v>196</v>
      </c>
      <c r="B101" s="101" t="s">
        <v>197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63">
        <v>0</v>
      </c>
      <c r="J101" s="153"/>
      <c r="K101" s="153"/>
      <c r="L101" s="153"/>
      <c r="M101" s="153"/>
      <c r="N101" s="153"/>
      <c r="O101" s="153"/>
    </row>
    <row r="102" spans="1:15">
      <c r="A102" s="98" t="s">
        <v>198</v>
      </c>
      <c r="B102" s="99"/>
      <c r="C102" s="118">
        <f>SUM(C98:C101)</f>
        <v>1224.92</v>
      </c>
      <c r="D102" s="118">
        <f t="shared" ref="D102:H102" si="12">SUM(D98:D101)</f>
        <v>1172.28</v>
      </c>
      <c r="E102" s="118">
        <f t="shared" si="12"/>
        <v>1171.42</v>
      </c>
      <c r="F102" s="118">
        <f t="shared" si="12"/>
        <v>17951.039999999997</v>
      </c>
      <c r="G102" s="118">
        <f t="shared" si="12"/>
        <v>17258.71</v>
      </c>
      <c r="H102" s="133">
        <f t="shared" si="12"/>
        <v>16287.269999999997</v>
      </c>
      <c r="J102" s="153"/>
      <c r="K102" s="153"/>
      <c r="L102" s="153"/>
      <c r="M102" s="153"/>
      <c r="N102" s="153"/>
      <c r="O102" s="153"/>
    </row>
    <row r="103" spans="1:15">
      <c r="A103" s="105"/>
      <c r="B103" s="99"/>
      <c r="C103" s="59"/>
      <c r="D103" s="60"/>
      <c r="E103" s="61"/>
      <c r="F103" s="59"/>
      <c r="G103" s="60"/>
      <c r="H103" s="63"/>
      <c r="J103" s="153"/>
      <c r="K103" s="153"/>
      <c r="L103" s="153"/>
      <c r="M103" s="153"/>
      <c r="N103" s="153"/>
      <c r="O103" s="153"/>
    </row>
    <row r="104" spans="1:15">
      <c r="A104" s="98" t="s">
        <v>199</v>
      </c>
      <c r="B104" s="99"/>
      <c r="C104" s="59"/>
      <c r="D104" s="60"/>
      <c r="E104" s="61"/>
      <c r="F104" s="59"/>
      <c r="G104" s="60"/>
      <c r="H104" s="63"/>
      <c r="J104" s="153"/>
      <c r="K104" s="153"/>
      <c r="L104" s="153"/>
      <c r="M104" s="153"/>
      <c r="N104" s="153"/>
      <c r="O104" s="153"/>
    </row>
    <row r="105" spans="1:15">
      <c r="A105" s="100" t="s">
        <v>200</v>
      </c>
      <c r="B105" s="101" t="s">
        <v>201</v>
      </c>
      <c r="C105" s="141">
        <v>1044787.95</v>
      </c>
      <c r="D105" s="141">
        <v>770959.4</v>
      </c>
      <c r="E105" s="141">
        <v>650252.17000000004</v>
      </c>
      <c r="F105" s="141">
        <v>9682251.6600000001</v>
      </c>
      <c r="G105" s="141">
        <v>9830133.5399999991</v>
      </c>
      <c r="H105" s="63">
        <v>9756950.6600000001</v>
      </c>
      <c r="J105" s="153"/>
      <c r="K105" s="153"/>
      <c r="L105" s="153"/>
      <c r="M105" s="153"/>
      <c r="N105" s="153"/>
      <c r="O105" s="153"/>
    </row>
    <row r="106" spans="1:15">
      <c r="A106" s="100" t="s">
        <v>202</v>
      </c>
      <c r="B106" s="101" t="s">
        <v>203</v>
      </c>
      <c r="C106" s="141">
        <v>791677.51</v>
      </c>
      <c r="D106" s="141">
        <v>645632.53</v>
      </c>
      <c r="E106" s="141">
        <v>348409.54000000004</v>
      </c>
      <c r="F106" s="141">
        <v>3112091.9699999997</v>
      </c>
      <c r="G106" s="141">
        <v>3513735.93</v>
      </c>
      <c r="H106" s="63">
        <v>3524922.19</v>
      </c>
      <c r="J106" s="153"/>
      <c r="K106" s="153"/>
      <c r="L106" s="153"/>
      <c r="M106" s="153"/>
      <c r="N106" s="153"/>
      <c r="O106" s="153"/>
    </row>
    <row r="107" spans="1:15">
      <c r="A107" s="100" t="s">
        <v>204</v>
      </c>
      <c r="B107" s="101" t="s">
        <v>205</v>
      </c>
      <c r="C107" s="141">
        <v>159713.66</v>
      </c>
      <c r="D107" s="141">
        <v>147619.15</v>
      </c>
      <c r="E107" s="141">
        <v>191773.22</v>
      </c>
      <c r="F107" s="141">
        <v>1315982.53</v>
      </c>
      <c r="G107" s="141">
        <v>1401201.23</v>
      </c>
      <c r="H107" s="63">
        <v>1519514.26</v>
      </c>
      <c r="J107" s="153"/>
      <c r="K107" s="153"/>
      <c r="L107" s="153"/>
      <c r="M107" s="153"/>
      <c r="N107" s="153"/>
      <c r="O107" s="153"/>
    </row>
    <row r="108" spans="1:15">
      <c r="A108" s="100" t="s">
        <v>206</v>
      </c>
      <c r="B108" s="101" t="s">
        <v>207</v>
      </c>
      <c r="C108" s="141">
        <v>9507.8700000000008</v>
      </c>
      <c r="D108" s="141">
        <v>9507.8700000000008</v>
      </c>
      <c r="E108" s="141">
        <v>9507.8700000000008</v>
      </c>
      <c r="F108" s="141">
        <v>98750.15</v>
      </c>
      <c r="G108" s="141">
        <v>100169.20999999999</v>
      </c>
      <c r="H108" s="63">
        <v>101588.29</v>
      </c>
      <c r="J108" s="153"/>
      <c r="K108" s="153"/>
      <c r="L108" s="153"/>
      <c r="M108" s="153"/>
      <c r="N108" s="153"/>
      <c r="O108" s="153"/>
    </row>
    <row r="109" spans="1:15">
      <c r="A109" s="100" t="s">
        <v>208</v>
      </c>
      <c r="B109" s="101" t="s">
        <v>209</v>
      </c>
      <c r="C109" s="141">
        <v>161571.50999999998</v>
      </c>
      <c r="D109" s="141">
        <v>164468.94</v>
      </c>
      <c r="E109" s="141">
        <v>266884.53999999998</v>
      </c>
      <c r="F109" s="141">
        <v>2034630.54</v>
      </c>
      <c r="G109" s="141">
        <v>2063587.5499999998</v>
      </c>
      <c r="H109" s="63">
        <v>2152856.1800000002</v>
      </c>
      <c r="J109" s="153"/>
      <c r="K109" s="153"/>
      <c r="L109" s="153"/>
      <c r="M109" s="153"/>
      <c r="N109" s="153"/>
      <c r="O109" s="153"/>
    </row>
    <row r="110" spans="1:15">
      <c r="A110" s="100" t="s">
        <v>210</v>
      </c>
      <c r="B110" s="101" t="s">
        <v>211</v>
      </c>
      <c r="C110" s="141">
        <v>580508.65999999992</v>
      </c>
      <c r="D110" s="141">
        <v>481752.70999999996</v>
      </c>
      <c r="E110" s="141">
        <v>469412.68000000005</v>
      </c>
      <c r="F110" s="141">
        <v>5463244.2699999996</v>
      </c>
      <c r="G110" s="141">
        <v>5554625.2300000004</v>
      </c>
      <c r="H110" s="63">
        <v>5534027.6200000001</v>
      </c>
      <c r="J110" s="153"/>
      <c r="K110" s="153"/>
      <c r="L110" s="153"/>
      <c r="M110" s="153"/>
      <c r="N110" s="153"/>
      <c r="O110" s="153"/>
    </row>
    <row r="111" spans="1:15">
      <c r="A111" s="100" t="s">
        <v>212</v>
      </c>
      <c r="B111" s="101" t="s">
        <v>213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63">
        <v>0</v>
      </c>
      <c r="J111" s="153"/>
      <c r="K111" s="153"/>
      <c r="L111" s="153"/>
      <c r="M111" s="153"/>
      <c r="N111" s="153"/>
      <c r="O111" s="153"/>
    </row>
    <row r="112" spans="1:15">
      <c r="A112" s="100" t="s">
        <v>214</v>
      </c>
      <c r="B112" s="101" t="s">
        <v>215</v>
      </c>
      <c r="C112" s="141">
        <v>7548.54</v>
      </c>
      <c r="D112" s="141">
        <v>4933.3100000000004</v>
      </c>
      <c r="E112" s="141">
        <v>2343.81</v>
      </c>
      <c r="F112" s="141">
        <v>41857.49</v>
      </c>
      <c r="G112" s="141">
        <v>39247.660000000003</v>
      </c>
      <c r="H112" s="63">
        <v>40316.82</v>
      </c>
      <c r="J112" s="153"/>
      <c r="K112" s="153"/>
      <c r="L112" s="153"/>
      <c r="M112" s="153"/>
      <c r="N112" s="153"/>
      <c r="O112" s="153"/>
    </row>
    <row r="113" spans="1:15">
      <c r="A113" s="100" t="s">
        <v>216</v>
      </c>
      <c r="B113" s="101" t="s">
        <v>217</v>
      </c>
      <c r="C113" s="141">
        <v>246421.91000000003</v>
      </c>
      <c r="D113" s="141">
        <v>38865.64</v>
      </c>
      <c r="E113" s="141">
        <v>60803.29</v>
      </c>
      <c r="F113" s="141">
        <v>582378.29</v>
      </c>
      <c r="G113" s="141">
        <v>587544.47000000009</v>
      </c>
      <c r="H113" s="63">
        <v>615549.0199999999</v>
      </c>
      <c r="J113" s="153"/>
      <c r="K113" s="153"/>
      <c r="L113" s="153"/>
      <c r="M113" s="153"/>
      <c r="N113" s="153"/>
      <c r="O113" s="153"/>
    </row>
    <row r="114" spans="1:15">
      <c r="A114" s="100" t="s">
        <v>218</v>
      </c>
      <c r="B114" s="101" t="s">
        <v>145</v>
      </c>
      <c r="C114" s="141">
        <v>115203.17</v>
      </c>
      <c r="D114" s="141">
        <v>233316.69999999998</v>
      </c>
      <c r="E114" s="141">
        <v>-53550.83</v>
      </c>
      <c r="F114" s="141">
        <v>1616738.61</v>
      </c>
      <c r="G114" s="141">
        <v>1739638.26</v>
      </c>
      <c r="H114" s="63">
        <v>1576079.81</v>
      </c>
      <c r="J114" s="153"/>
      <c r="K114" s="153"/>
      <c r="L114" s="153"/>
      <c r="M114" s="153"/>
      <c r="N114" s="153"/>
      <c r="O114" s="153"/>
    </row>
    <row r="115" spans="1:15">
      <c r="A115" s="100" t="s">
        <v>219</v>
      </c>
      <c r="B115" s="101" t="s">
        <v>220</v>
      </c>
      <c r="C115" s="141">
        <v>1405.6499999999999</v>
      </c>
      <c r="D115" s="141">
        <v>2764.49</v>
      </c>
      <c r="E115" s="141">
        <v>3710.25</v>
      </c>
      <c r="F115" s="141">
        <v>85420.569999999992</v>
      </c>
      <c r="G115" s="141">
        <v>86525.189999999988</v>
      </c>
      <c r="H115" s="63">
        <v>60058.53</v>
      </c>
      <c r="J115" s="153"/>
      <c r="K115" s="153"/>
      <c r="L115" s="153"/>
      <c r="M115" s="153"/>
      <c r="N115" s="153"/>
      <c r="O115" s="153"/>
    </row>
    <row r="116" spans="1:15">
      <c r="A116" s="105"/>
      <c r="B116" s="99"/>
      <c r="C116" s="123">
        <f>SUM(C105:C115)</f>
        <v>3118346.43</v>
      </c>
      <c r="D116" s="123">
        <f t="shared" ref="D116:H116" si="13">SUM(D105:D115)</f>
        <v>2499820.7400000007</v>
      </c>
      <c r="E116" s="123">
        <f t="shared" si="13"/>
        <v>1949546.5400000005</v>
      </c>
      <c r="F116" s="123">
        <f t="shared" si="13"/>
        <v>24033346.079999994</v>
      </c>
      <c r="G116" s="123">
        <f t="shared" si="13"/>
        <v>24916408.270000003</v>
      </c>
      <c r="H116" s="136">
        <f t="shared" si="13"/>
        <v>24881863.379999999</v>
      </c>
      <c r="J116" s="153"/>
      <c r="K116" s="153"/>
      <c r="L116" s="153"/>
      <c r="M116" s="153"/>
      <c r="N116" s="153"/>
      <c r="O116" s="153"/>
    </row>
    <row r="117" spans="1:15">
      <c r="A117" s="100" t="s">
        <v>221</v>
      </c>
      <c r="B117" s="101" t="s">
        <v>222</v>
      </c>
      <c r="C117" s="141">
        <v>0</v>
      </c>
      <c r="D117" s="141">
        <v>0</v>
      </c>
      <c r="E117" s="141">
        <v>0</v>
      </c>
      <c r="F117" s="141">
        <v>0</v>
      </c>
      <c r="G117" s="141">
        <v>0</v>
      </c>
      <c r="H117" s="63">
        <v>0</v>
      </c>
      <c r="J117" s="153"/>
      <c r="K117" s="153"/>
      <c r="L117" s="153"/>
      <c r="M117" s="153"/>
      <c r="N117" s="153"/>
      <c r="O117" s="153"/>
    </row>
    <row r="118" spans="1:15">
      <c r="A118" s="98" t="s">
        <v>223</v>
      </c>
      <c r="B118" s="99"/>
      <c r="C118" s="118">
        <f>+C116+C117</f>
        <v>3118346.43</v>
      </c>
      <c r="D118" s="118">
        <f t="shared" ref="D118:H118" si="14">+D116+D117</f>
        <v>2499820.7400000007</v>
      </c>
      <c r="E118" s="118">
        <f t="shared" si="14"/>
        <v>1949546.5400000005</v>
      </c>
      <c r="F118" s="118">
        <f t="shared" si="14"/>
        <v>24033346.079999994</v>
      </c>
      <c r="G118" s="118">
        <f t="shared" si="14"/>
        <v>24916408.270000003</v>
      </c>
      <c r="H118" s="133">
        <f t="shared" si="14"/>
        <v>24881863.379999999</v>
      </c>
      <c r="J118" s="153"/>
      <c r="K118" s="153"/>
      <c r="L118" s="153"/>
      <c r="M118" s="153"/>
      <c r="N118" s="153"/>
      <c r="O118" s="153"/>
    </row>
    <row r="119" spans="1:15" ht="13.5" customHeight="1">
      <c r="A119" s="105"/>
      <c r="B119" s="99"/>
      <c r="C119" s="59"/>
      <c r="D119" s="60"/>
      <c r="E119" s="61"/>
      <c r="F119" s="59"/>
      <c r="G119" s="60"/>
      <c r="H119" s="63"/>
      <c r="J119" s="153"/>
      <c r="K119" s="153"/>
      <c r="L119" s="153"/>
      <c r="M119" s="153"/>
      <c r="N119" s="153"/>
      <c r="O119" s="153"/>
    </row>
    <row r="120" spans="1:15" ht="13.5" customHeight="1" thickBot="1">
      <c r="A120" s="162" t="s">
        <v>224</v>
      </c>
      <c r="B120" s="163"/>
      <c r="C120" s="120">
        <f>C118+C102+C95+C88+C80+C50</f>
        <v>7809640.2200000007</v>
      </c>
      <c r="D120" s="120">
        <f t="shared" ref="D120:H120" si="15">D118+D102+D95+D88+D80+D50</f>
        <v>6169145.2800000003</v>
      </c>
      <c r="E120" s="120">
        <f t="shared" si="15"/>
        <v>5364359.07</v>
      </c>
      <c r="F120" s="120">
        <f t="shared" si="15"/>
        <v>64344907.629999995</v>
      </c>
      <c r="G120" s="120">
        <f t="shared" si="15"/>
        <v>65477327.269999996</v>
      </c>
      <c r="H120" s="134">
        <f t="shared" si="15"/>
        <v>65395678.620000005</v>
      </c>
      <c r="J120" s="153"/>
      <c r="K120" s="153"/>
      <c r="L120" s="153"/>
      <c r="M120" s="153"/>
      <c r="N120" s="153"/>
      <c r="O120" s="153"/>
    </row>
    <row r="121" spans="1:15" ht="15.75" thickTop="1">
      <c r="A121" s="105"/>
      <c r="B121" s="99"/>
      <c r="C121" s="59"/>
      <c r="D121" s="60"/>
      <c r="E121" s="61"/>
      <c r="F121" s="59"/>
      <c r="G121" s="60"/>
      <c r="H121" s="63"/>
      <c r="J121" s="153"/>
      <c r="K121" s="153"/>
      <c r="L121" s="153"/>
      <c r="M121" s="153"/>
      <c r="N121" s="153"/>
      <c r="O121" s="153"/>
    </row>
    <row r="122" spans="1:15">
      <c r="A122" s="98" t="s">
        <v>225</v>
      </c>
      <c r="B122" s="99"/>
      <c r="C122" s="59"/>
      <c r="D122" s="60"/>
      <c r="E122" s="61"/>
      <c r="F122" s="59"/>
      <c r="G122" s="60"/>
      <c r="H122" s="63"/>
      <c r="J122" s="153"/>
      <c r="K122" s="153"/>
      <c r="L122" s="153"/>
      <c r="M122" s="153"/>
      <c r="N122" s="153"/>
      <c r="O122" s="153"/>
    </row>
    <row r="123" spans="1:15">
      <c r="A123" s="100" t="s">
        <v>226</v>
      </c>
      <c r="B123" s="101" t="s">
        <v>227</v>
      </c>
      <c r="C123" s="141">
        <v>2690003.45</v>
      </c>
      <c r="D123" s="141">
        <v>2709119.06</v>
      </c>
      <c r="E123" s="141">
        <v>2708661.23</v>
      </c>
      <c r="F123" s="141">
        <v>31230936.150000002</v>
      </c>
      <c r="G123" s="141">
        <v>31400662.140000001</v>
      </c>
      <c r="H123" s="63">
        <v>31562397.75</v>
      </c>
      <c r="J123" s="153"/>
      <c r="K123" s="153"/>
      <c r="L123" s="153"/>
      <c r="M123" s="153"/>
      <c r="N123" s="153"/>
      <c r="O123" s="153"/>
    </row>
    <row r="124" spans="1:15">
      <c r="A124" s="105"/>
      <c r="B124" s="101" t="s">
        <v>228</v>
      </c>
      <c r="C124" s="141">
        <v>0</v>
      </c>
      <c r="D124" s="141">
        <v>0</v>
      </c>
      <c r="E124" s="141">
        <v>0</v>
      </c>
      <c r="F124" s="141">
        <v>0</v>
      </c>
      <c r="G124" s="141">
        <v>0</v>
      </c>
      <c r="H124" s="63">
        <v>0</v>
      </c>
      <c r="J124" s="153"/>
      <c r="K124" s="153"/>
      <c r="L124" s="153"/>
      <c r="M124" s="153"/>
      <c r="N124" s="153"/>
      <c r="O124" s="153"/>
    </row>
    <row r="125" spans="1:15">
      <c r="A125" s="105"/>
      <c r="B125" s="101" t="s">
        <v>229</v>
      </c>
      <c r="C125" s="141">
        <v>0</v>
      </c>
      <c r="D125" s="141">
        <v>0</v>
      </c>
      <c r="E125" s="141">
        <v>0</v>
      </c>
      <c r="F125" s="141">
        <v>0</v>
      </c>
      <c r="G125" s="141">
        <v>0</v>
      </c>
      <c r="H125" s="63">
        <v>0</v>
      </c>
      <c r="J125" s="153"/>
      <c r="K125" s="153"/>
      <c r="L125" s="153"/>
      <c r="M125" s="153"/>
      <c r="N125" s="153"/>
      <c r="O125" s="153"/>
    </row>
    <row r="126" spans="1:15">
      <c r="A126" s="105"/>
      <c r="B126" s="101" t="s">
        <v>230</v>
      </c>
      <c r="C126" s="141">
        <v>0</v>
      </c>
      <c r="D126" s="141">
        <v>0</v>
      </c>
      <c r="E126" s="141">
        <v>0</v>
      </c>
      <c r="F126" s="141">
        <v>0</v>
      </c>
      <c r="G126" s="141">
        <v>0</v>
      </c>
      <c r="H126" s="63">
        <v>0</v>
      </c>
      <c r="J126" s="153"/>
      <c r="K126" s="153"/>
      <c r="L126" s="153"/>
      <c r="M126" s="153"/>
      <c r="N126" s="153"/>
      <c r="O126" s="153"/>
    </row>
    <row r="127" spans="1:15">
      <c r="A127" s="105"/>
      <c r="B127" s="101" t="s">
        <v>231</v>
      </c>
      <c r="C127" s="141">
        <v>0</v>
      </c>
      <c r="D127" s="141">
        <v>0</v>
      </c>
      <c r="E127" s="141">
        <v>0</v>
      </c>
      <c r="F127" s="141">
        <v>0</v>
      </c>
      <c r="G127" s="141">
        <v>0</v>
      </c>
      <c r="H127" s="63">
        <v>0</v>
      </c>
      <c r="J127" s="153"/>
      <c r="K127" s="153"/>
      <c r="L127" s="153"/>
      <c r="M127" s="153"/>
      <c r="N127" s="153"/>
      <c r="O127" s="153"/>
    </row>
    <row r="128" spans="1:15">
      <c r="A128" s="105"/>
      <c r="B128" s="101" t="s">
        <v>232</v>
      </c>
      <c r="C128" s="141">
        <v>0</v>
      </c>
      <c r="D128" s="141">
        <v>0</v>
      </c>
      <c r="E128" s="141">
        <v>0</v>
      </c>
      <c r="F128" s="141">
        <v>0</v>
      </c>
      <c r="G128" s="141">
        <v>0</v>
      </c>
      <c r="H128" s="63">
        <v>0</v>
      </c>
      <c r="J128" s="153"/>
      <c r="K128" s="153"/>
      <c r="L128" s="153"/>
      <c r="M128" s="153"/>
      <c r="N128" s="153"/>
      <c r="O128" s="153"/>
    </row>
    <row r="129" spans="1:15">
      <c r="A129" s="100" t="s">
        <v>233</v>
      </c>
      <c r="B129" s="101" t="s">
        <v>234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63">
        <v>0</v>
      </c>
      <c r="J129" s="153"/>
      <c r="K129" s="153"/>
      <c r="L129" s="153"/>
      <c r="M129" s="153"/>
      <c r="N129" s="153"/>
      <c r="O129" s="153"/>
    </row>
    <row r="130" spans="1:15">
      <c r="A130" s="98" t="s">
        <v>235</v>
      </c>
      <c r="B130" s="99"/>
      <c r="C130" s="118">
        <f>SUM(C123:C129)</f>
        <v>2690003.45</v>
      </c>
      <c r="D130" s="118">
        <f t="shared" ref="D130:H130" si="16">SUM(D123:D129)</f>
        <v>2709119.06</v>
      </c>
      <c r="E130" s="118">
        <f t="shared" si="16"/>
        <v>2708661.23</v>
      </c>
      <c r="F130" s="118">
        <f t="shared" si="16"/>
        <v>31230936.150000002</v>
      </c>
      <c r="G130" s="118">
        <f t="shared" si="16"/>
        <v>31400662.140000001</v>
      </c>
      <c r="H130" s="133">
        <f t="shared" si="16"/>
        <v>31562397.75</v>
      </c>
      <c r="J130" s="153"/>
      <c r="K130" s="153"/>
      <c r="L130" s="153"/>
      <c r="M130" s="153"/>
      <c r="N130" s="153"/>
      <c r="O130" s="153"/>
    </row>
    <row r="131" spans="1:15">
      <c r="A131" s="105"/>
      <c r="B131" s="99"/>
      <c r="C131" s="59"/>
      <c r="D131" s="60"/>
      <c r="E131" s="61"/>
      <c r="F131" s="59"/>
      <c r="G131" s="60"/>
      <c r="H131" s="63"/>
      <c r="J131" s="153"/>
      <c r="K131" s="153"/>
      <c r="L131" s="153"/>
      <c r="M131" s="153"/>
      <c r="N131" s="153"/>
      <c r="O131" s="153"/>
    </row>
    <row r="132" spans="1:15">
      <c r="A132" s="103" t="s">
        <v>236</v>
      </c>
      <c r="B132" s="99" t="s">
        <v>237</v>
      </c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63">
        <v>0</v>
      </c>
      <c r="J132" s="153"/>
      <c r="K132" s="153"/>
      <c r="L132" s="153"/>
      <c r="M132" s="153"/>
      <c r="N132" s="153"/>
      <c r="O132" s="153"/>
    </row>
    <row r="133" spans="1:15">
      <c r="A133" s="105"/>
      <c r="B133" s="99"/>
      <c r="C133" s="59"/>
      <c r="D133" s="60"/>
      <c r="E133" s="61"/>
      <c r="F133" s="59"/>
      <c r="G133" s="60"/>
      <c r="H133" s="63"/>
      <c r="J133" s="153"/>
      <c r="K133" s="153"/>
      <c r="L133" s="153"/>
      <c r="M133" s="153"/>
      <c r="N133" s="153"/>
      <c r="O133" s="153"/>
    </row>
    <row r="134" spans="1:15">
      <c r="A134" s="98" t="s">
        <v>238</v>
      </c>
      <c r="B134" s="99"/>
      <c r="C134" s="59"/>
      <c r="D134" s="60"/>
      <c r="E134" s="61"/>
      <c r="F134" s="59"/>
      <c r="G134" s="60"/>
      <c r="H134" s="63"/>
      <c r="J134" s="153"/>
      <c r="K134" s="153"/>
      <c r="L134" s="153"/>
      <c r="M134" s="153"/>
      <c r="N134" s="153"/>
      <c r="O134" s="153"/>
    </row>
    <row r="135" spans="1:15">
      <c r="A135" s="100" t="s">
        <v>239</v>
      </c>
      <c r="B135" s="101" t="s">
        <v>240</v>
      </c>
      <c r="C135" s="141">
        <v>462358.26</v>
      </c>
      <c r="D135" s="141">
        <v>428369.73</v>
      </c>
      <c r="E135" s="141">
        <v>417512.53</v>
      </c>
      <c r="F135" s="141">
        <v>4253753.4400000004</v>
      </c>
      <c r="G135" s="141">
        <v>4223767.09</v>
      </c>
      <c r="H135" s="63">
        <v>4173031.51</v>
      </c>
      <c r="J135" s="153"/>
      <c r="K135" s="153"/>
      <c r="L135" s="153"/>
      <c r="M135" s="153"/>
      <c r="N135" s="153"/>
      <c r="O135" s="153"/>
    </row>
    <row r="136" spans="1:15">
      <c r="A136" s="105"/>
      <c r="B136" s="99"/>
      <c r="C136" s="123"/>
      <c r="D136" s="154"/>
      <c r="E136" s="155"/>
      <c r="F136" s="123"/>
      <c r="G136" s="154"/>
      <c r="H136" s="156"/>
      <c r="J136" s="153"/>
      <c r="K136" s="153"/>
      <c r="L136" s="153"/>
      <c r="M136" s="153"/>
      <c r="N136" s="153"/>
      <c r="O136" s="153"/>
    </row>
    <row r="137" spans="1:15">
      <c r="A137" s="98" t="s">
        <v>241</v>
      </c>
      <c r="B137" s="99"/>
      <c r="C137" s="59"/>
      <c r="D137" s="60"/>
      <c r="E137" s="61"/>
      <c r="F137" s="59"/>
      <c r="G137" s="60"/>
      <c r="H137" s="63"/>
      <c r="J137" s="153"/>
      <c r="K137" s="153"/>
      <c r="L137" s="153"/>
      <c r="M137" s="153"/>
      <c r="N137" s="153"/>
      <c r="O137" s="153"/>
    </row>
    <row r="138" spans="1:15">
      <c r="A138" s="100" t="s">
        <v>242</v>
      </c>
      <c r="B138" s="101" t="s">
        <v>243</v>
      </c>
      <c r="C138" s="141">
        <v>2208929.9300000002</v>
      </c>
      <c r="D138" s="141">
        <v>872991.54</v>
      </c>
      <c r="E138" s="141">
        <v>1503304.43</v>
      </c>
      <c r="F138" s="141">
        <v>13896873.93</v>
      </c>
      <c r="G138" s="141">
        <v>14711075.819999997</v>
      </c>
      <c r="H138" s="63">
        <v>14655994.889999997</v>
      </c>
      <c r="J138" s="153"/>
      <c r="K138" s="153"/>
      <c r="L138" s="153"/>
      <c r="M138" s="153"/>
      <c r="N138" s="153"/>
      <c r="O138" s="153"/>
    </row>
    <row r="139" spans="1:15">
      <c r="A139" s="100" t="s">
        <v>242</v>
      </c>
      <c r="B139" s="101" t="s">
        <v>244</v>
      </c>
      <c r="C139" s="141">
        <v>0</v>
      </c>
      <c r="D139" s="141">
        <v>0</v>
      </c>
      <c r="E139" s="141">
        <v>0</v>
      </c>
      <c r="F139" s="141">
        <v>0</v>
      </c>
      <c r="G139" s="141">
        <v>0</v>
      </c>
      <c r="H139" s="63">
        <v>0</v>
      </c>
      <c r="J139" s="153"/>
      <c r="K139" s="153"/>
      <c r="L139" s="153"/>
      <c r="M139" s="153"/>
      <c r="N139" s="153"/>
      <c r="O139" s="153"/>
    </row>
    <row r="140" spans="1:15">
      <c r="A140" s="100" t="s">
        <v>245</v>
      </c>
      <c r="B140" s="101" t="s">
        <v>246</v>
      </c>
      <c r="C140" s="141">
        <v>2043687.02</v>
      </c>
      <c r="D140" s="141">
        <v>3114057.04</v>
      </c>
      <c r="E140" s="141">
        <v>5198345.75</v>
      </c>
      <c r="F140" s="141">
        <v>27373661.5</v>
      </c>
      <c r="G140" s="141">
        <v>29521193.800000001</v>
      </c>
      <c r="H140" s="63">
        <v>29633515.359999999</v>
      </c>
      <c r="J140" s="153"/>
      <c r="K140" s="153"/>
      <c r="L140" s="153"/>
      <c r="M140" s="153"/>
      <c r="N140" s="153"/>
      <c r="O140" s="153"/>
    </row>
    <row r="141" spans="1:15">
      <c r="A141" s="100" t="s">
        <v>245</v>
      </c>
      <c r="B141" s="101" t="s">
        <v>247</v>
      </c>
      <c r="C141" s="141">
        <v>0</v>
      </c>
      <c r="D141" s="141">
        <v>0</v>
      </c>
      <c r="E141" s="141">
        <v>0</v>
      </c>
      <c r="F141" s="141">
        <v>0</v>
      </c>
      <c r="G141" s="141">
        <v>0</v>
      </c>
      <c r="H141" s="63">
        <v>0</v>
      </c>
      <c r="J141" s="153"/>
      <c r="K141" s="153"/>
      <c r="L141" s="153"/>
      <c r="M141" s="153"/>
      <c r="N141" s="153"/>
      <c r="O141" s="153"/>
    </row>
    <row r="142" spans="1:15">
      <c r="A142" s="100" t="s">
        <v>248</v>
      </c>
      <c r="B142" s="101" t="s">
        <v>249</v>
      </c>
      <c r="C142" s="141">
        <v>-3279734.16</v>
      </c>
      <c r="D142" s="141">
        <v>-3252989.14</v>
      </c>
      <c r="E142" s="141">
        <v>-6213694.2000000002</v>
      </c>
      <c r="F142" s="141">
        <v>-41187435.950000003</v>
      </c>
      <c r="G142" s="141">
        <v>-44193802.969999999</v>
      </c>
      <c r="H142" s="63">
        <v>-44408946.32</v>
      </c>
      <c r="J142" s="153"/>
      <c r="K142" s="153"/>
      <c r="L142" s="153"/>
      <c r="M142" s="153"/>
      <c r="N142" s="153"/>
      <c r="O142" s="153"/>
    </row>
    <row r="143" spans="1:15">
      <c r="A143" s="100" t="s">
        <v>250</v>
      </c>
      <c r="B143" s="101" t="s">
        <v>251</v>
      </c>
      <c r="C143" s="141">
        <v>-2233.91</v>
      </c>
      <c r="D143" s="141">
        <v>-2233.91</v>
      </c>
      <c r="E143" s="141">
        <v>-2233.9</v>
      </c>
      <c r="F143" s="141">
        <v>-32731.96</v>
      </c>
      <c r="G143" s="141">
        <v>-32193.32</v>
      </c>
      <c r="H143" s="63">
        <v>-31654.67</v>
      </c>
      <c r="J143" s="153"/>
      <c r="K143" s="153"/>
      <c r="L143" s="153"/>
      <c r="M143" s="153"/>
      <c r="N143" s="153"/>
      <c r="O143" s="153"/>
    </row>
    <row r="144" spans="1:15">
      <c r="A144" s="98" t="s">
        <v>252</v>
      </c>
      <c r="B144" s="99"/>
      <c r="C144" s="118">
        <f>SUM(C138:C143)</f>
        <v>970648.88</v>
      </c>
      <c r="D144" s="118">
        <f t="shared" ref="D144:H144" si="17">SUM(D138:D143)</f>
        <v>731825.52999999991</v>
      </c>
      <c r="E144" s="118">
        <f t="shared" si="17"/>
        <v>485722.07999999949</v>
      </c>
      <c r="F144" s="118">
        <f t="shared" si="17"/>
        <v>50367.519999996723</v>
      </c>
      <c r="G144" s="118">
        <f t="shared" si="17"/>
        <v>6273.3299999985102</v>
      </c>
      <c r="H144" s="133">
        <f t="shared" si="17"/>
        <v>-151090.74000000028</v>
      </c>
      <c r="J144" s="153"/>
      <c r="K144" s="153"/>
      <c r="L144" s="153"/>
      <c r="M144" s="153"/>
      <c r="N144" s="153"/>
      <c r="O144" s="153"/>
    </row>
    <row r="145" spans="1:15">
      <c r="A145" s="98" t="s">
        <v>253</v>
      </c>
      <c r="B145" s="99"/>
      <c r="C145" s="59">
        <f>C80+C88+C95+C102+C118+C130+C132+C135+C144+C50</f>
        <v>11932650.810000001</v>
      </c>
      <c r="D145" s="59">
        <f t="shared" ref="D145" si="18">D80+D88+D95+D102+D118+D130+D132+D135+D144+D50</f>
        <v>10038459.600000001</v>
      </c>
      <c r="E145" s="59">
        <f>E80+E88+E95+E102+E118+E130+E132+E135+E144+E50</f>
        <v>8976254.9100000001</v>
      </c>
      <c r="F145" s="59">
        <f t="shared" ref="F145:G145" si="19">+F144+F135+F130+F120</f>
        <v>99879964.739999995</v>
      </c>
      <c r="G145" s="59">
        <f t="shared" si="19"/>
        <v>101108029.83</v>
      </c>
      <c r="H145" s="124">
        <f>+H144+H135+H130+H120</f>
        <v>100980017.14</v>
      </c>
      <c r="J145" s="153"/>
      <c r="K145" s="153"/>
      <c r="L145" s="153"/>
      <c r="M145" s="153"/>
      <c r="N145" s="153"/>
      <c r="O145" s="153"/>
    </row>
    <row r="146" spans="1:15" ht="15.75" thickBot="1">
      <c r="A146" s="110" t="s">
        <v>254</v>
      </c>
      <c r="B146" s="111"/>
      <c r="C146" s="125">
        <f>C47-C145</f>
        <v>6524721.1699999925</v>
      </c>
      <c r="D146" s="125">
        <f t="shared" ref="D146:E146" si="20">D47-D145</f>
        <v>5646536.2200000025</v>
      </c>
      <c r="E146" s="125">
        <f t="shared" si="20"/>
        <v>4653380.790000001</v>
      </c>
      <c r="F146" s="125">
        <f t="shared" ref="F146:H146" si="21">+F47-F145</f>
        <v>32061797.579999998</v>
      </c>
      <c r="G146" s="125">
        <f t="shared" si="21"/>
        <v>32130845.679999962</v>
      </c>
      <c r="H146" s="135">
        <f t="shared" si="21"/>
        <v>31726060.060000017</v>
      </c>
      <c r="J146" s="153"/>
      <c r="K146" s="153"/>
      <c r="L146" s="153"/>
      <c r="M146" s="153"/>
      <c r="N146" s="153"/>
      <c r="O146" s="153"/>
    </row>
    <row r="147" spans="1:15">
      <c r="A147" s="112"/>
      <c r="B147" s="113"/>
      <c r="C147" s="87"/>
      <c r="D147" s="87"/>
      <c r="E147" s="87"/>
      <c r="F147" s="87"/>
      <c r="G147" s="87"/>
      <c r="H147" s="87"/>
    </row>
  </sheetData>
  <mergeCells count="5">
    <mergeCell ref="A120:B120"/>
    <mergeCell ref="A6:B6"/>
    <mergeCell ref="C5:E5"/>
    <mergeCell ref="F5:H5"/>
    <mergeCell ref="A5:B5"/>
  </mergeCells>
  <phoneticPr fontId="36" type="noConversion"/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6" max="16383" man="1"/>
    <brk id="1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W36"/>
  <sheetViews>
    <sheetView zoomScaleNormal="100" workbookViewId="0">
      <selection activeCell="P25" sqref="P25"/>
    </sheetView>
  </sheetViews>
  <sheetFormatPr defaultColWidth="9.140625" defaultRowHeight="12.75"/>
  <cols>
    <col min="1" max="1" width="1.140625" customWidth="1"/>
    <col min="2" max="2" width="33.5703125" bestFit="1" customWidth="1"/>
    <col min="3" max="3" width="15" bestFit="1" customWidth="1"/>
    <col min="4" max="5" width="14.5703125" bestFit="1" customWidth="1"/>
    <col min="6" max="8" width="1.28515625" customWidth="1"/>
    <col min="9" max="9" width="16.5703125" customWidth="1"/>
    <col min="10" max="10" width="13" customWidth="1"/>
    <col min="11" max="12" width="12.85546875" bestFit="1" customWidth="1"/>
    <col min="13" max="13" width="13.140625" bestFit="1" customWidth="1"/>
    <col min="16" max="18" width="11.85546875" bestFit="1" customWidth="1"/>
  </cols>
  <sheetData>
    <row r="1" spans="2:15" ht="26.25">
      <c r="B1" s="171" t="s">
        <v>255</v>
      </c>
      <c r="C1" s="171"/>
      <c r="D1" s="171"/>
      <c r="E1" s="171"/>
      <c r="F1" s="88"/>
      <c r="G1" s="88"/>
      <c r="H1" s="88"/>
      <c r="I1" s="171" t="s">
        <v>256</v>
      </c>
      <c r="J1" s="171"/>
      <c r="K1" s="171"/>
      <c r="L1" s="171"/>
      <c r="M1" s="171"/>
    </row>
    <row r="2" spans="2:15" ht="12" customHeight="1">
      <c r="B2" s="126"/>
      <c r="I2" s="89"/>
      <c r="J2" s="89"/>
      <c r="K2" s="89"/>
      <c r="L2" s="89"/>
      <c r="M2" s="89"/>
    </row>
    <row r="3" spans="2:15">
      <c r="B3" s="127"/>
      <c r="I3" s="90"/>
      <c r="J3" s="90"/>
    </row>
    <row r="4" spans="2:15" ht="15">
      <c r="B4" s="73" t="s">
        <v>257</v>
      </c>
      <c r="C4" s="139" t="str">
        <f>TEXT('Copy Allocation Report Here'!C6,"MMMMMMMM")</f>
        <v>January</v>
      </c>
      <c r="D4" s="139" t="str">
        <f>TEXT('Copy Allocation Report Here'!D6,"MMMMMMMM")</f>
        <v>February</v>
      </c>
      <c r="E4" s="139" t="str">
        <f>TEXT('Copy Allocation Report Here'!E6,"MMMMMMMM")</f>
        <v>March</v>
      </c>
      <c r="F4" s="1"/>
      <c r="G4" s="1"/>
      <c r="H4" s="1"/>
      <c r="I4" s="91" t="s">
        <v>258</v>
      </c>
      <c r="J4" s="1"/>
      <c r="K4" s="128" t="str">
        <f>C4</f>
        <v>January</v>
      </c>
      <c r="L4" s="128" t="str">
        <f>D4</f>
        <v>February</v>
      </c>
      <c r="M4" s="128" t="str">
        <f>E4</f>
        <v>March</v>
      </c>
    </row>
    <row r="5" spans="2:15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5" ht="15">
      <c r="B6" s="73" t="s">
        <v>259</v>
      </c>
      <c r="C6" s="142">
        <v>1145235232.8</v>
      </c>
      <c r="D6" s="17">
        <v>1149506066.05</v>
      </c>
      <c r="E6" s="17">
        <v>1154738292.3800001</v>
      </c>
      <c r="F6" s="1"/>
      <c r="G6" s="1"/>
      <c r="H6" s="1"/>
      <c r="I6" s="69" t="s">
        <v>8</v>
      </c>
      <c r="J6" s="70" t="s">
        <v>260</v>
      </c>
      <c r="K6" s="71">
        <v>22656500</v>
      </c>
      <c r="L6" s="71">
        <v>15847810</v>
      </c>
      <c r="M6" s="71">
        <v>14304551</v>
      </c>
      <c r="O6" s="71"/>
    </row>
    <row r="7" spans="2:15" ht="15">
      <c r="B7" s="73" t="s">
        <v>261</v>
      </c>
      <c r="C7" s="143">
        <v>-485402287.31</v>
      </c>
      <c r="D7" s="138">
        <v>-487689276.45999998</v>
      </c>
      <c r="E7" s="138">
        <v>-490254838.88</v>
      </c>
      <c r="F7" s="1"/>
      <c r="G7" s="1"/>
      <c r="H7" s="1"/>
      <c r="I7" s="72"/>
      <c r="J7" s="70" t="s">
        <v>262</v>
      </c>
      <c r="K7" s="71">
        <v>17440989</v>
      </c>
      <c r="L7" s="71">
        <v>13728767</v>
      </c>
      <c r="M7" s="71">
        <v>10556955</v>
      </c>
    </row>
    <row r="8" spans="2:15" ht="15">
      <c r="B8" s="73" t="s">
        <v>263</v>
      </c>
      <c r="C8" s="17">
        <f>+C6+C7</f>
        <v>659832945.49000001</v>
      </c>
      <c r="D8" s="17">
        <f>+D6+D7</f>
        <v>661816789.58999991</v>
      </c>
      <c r="E8" s="17">
        <f>+E6+E7</f>
        <v>664483453.50000012</v>
      </c>
      <c r="F8" s="1"/>
      <c r="G8" s="1"/>
      <c r="H8" s="1"/>
      <c r="I8" s="72"/>
      <c r="J8" s="70" t="s">
        <v>264</v>
      </c>
      <c r="K8" s="71">
        <v>2204013</v>
      </c>
      <c r="L8" s="71">
        <v>1905046</v>
      </c>
      <c r="M8" s="71">
        <v>1719978</v>
      </c>
    </row>
    <row r="9" spans="2:15" ht="15">
      <c r="B9" s="73" t="s">
        <v>265</v>
      </c>
      <c r="C9" s="144">
        <v>-34050.82</v>
      </c>
      <c r="D9" s="17">
        <v>-34050.82</v>
      </c>
      <c r="E9" s="17">
        <v>-34050.82</v>
      </c>
      <c r="F9" s="1"/>
      <c r="G9" s="1"/>
      <c r="H9" s="1"/>
      <c r="I9" s="72"/>
      <c r="J9" s="70" t="s">
        <v>266</v>
      </c>
      <c r="K9" s="71">
        <v>264985</v>
      </c>
      <c r="L9" s="71">
        <v>238288</v>
      </c>
      <c r="M9" s="71">
        <v>228698</v>
      </c>
    </row>
    <row r="10" spans="2:15" ht="15">
      <c r="B10" s="73" t="s">
        <v>267</v>
      </c>
      <c r="C10" s="145">
        <v>-77495714.170000002</v>
      </c>
      <c r="D10" s="138">
        <v>-77446766.840000004</v>
      </c>
      <c r="E10" s="138">
        <v>-77397819.520000011</v>
      </c>
      <c r="F10" s="1"/>
      <c r="G10" s="1"/>
      <c r="H10" s="1"/>
      <c r="I10" s="72"/>
      <c r="J10" s="70" t="s">
        <v>268</v>
      </c>
      <c r="K10" s="71">
        <v>114821200</v>
      </c>
      <c r="L10" s="71">
        <v>109985398</v>
      </c>
      <c r="M10" s="71">
        <v>97131767</v>
      </c>
    </row>
    <row r="11" spans="2:15" ht="15">
      <c r="B11" s="73" t="s">
        <v>269</v>
      </c>
      <c r="C11" s="17">
        <f>SUM(C8:C10)</f>
        <v>582303180.5</v>
      </c>
      <c r="D11" s="17">
        <f>SUM(D8:D10)</f>
        <v>584335971.92999983</v>
      </c>
      <c r="E11" s="17">
        <f>SUM(E8:E10)</f>
        <v>587051583.16000009</v>
      </c>
      <c r="F11" s="1"/>
      <c r="G11" s="1"/>
      <c r="H11" s="1"/>
      <c r="I11" s="1"/>
      <c r="J11" s="5"/>
      <c r="K11" s="71"/>
      <c r="L11" s="71"/>
      <c r="M11" s="71"/>
    </row>
    <row r="12" spans="2:15" ht="15">
      <c r="B12" s="73" t="s">
        <v>270</v>
      </c>
      <c r="C12" s="138">
        <v>44837344.898500003</v>
      </c>
      <c r="D12" s="138">
        <v>49493256.822470985</v>
      </c>
      <c r="E12" s="138">
        <v>53773925.01745601</v>
      </c>
      <c r="F12" s="1"/>
      <c r="G12" s="1"/>
      <c r="H12" s="1"/>
      <c r="I12" s="69" t="s">
        <v>271</v>
      </c>
      <c r="J12" s="70" t="s">
        <v>260</v>
      </c>
      <c r="K12" s="71">
        <v>126996530</v>
      </c>
      <c r="L12" s="71">
        <v>124651051</v>
      </c>
      <c r="M12" s="71">
        <v>122411053</v>
      </c>
    </row>
    <row r="13" spans="2:15" ht="15.75" thickBot="1">
      <c r="B13" s="129" t="s">
        <v>272</v>
      </c>
      <c r="C13" s="130">
        <f>+C12+C11</f>
        <v>627140525.39849997</v>
      </c>
      <c r="D13" s="130">
        <f>+D12+D11</f>
        <v>633829228.75247085</v>
      </c>
      <c r="E13" s="130">
        <f>+E12+E11</f>
        <v>640825508.17745614</v>
      </c>
      <c r="F13" s="1"/>
      <c r="G13" s="1"/>
      <c r="H13" s="1"/>
      <c r="I13" s="72"/>
      <c r="J13" s="70" t="s">
        <v>262</v>
      </c>
      <c r="K13" s="71">
        <v>103252656</v>
      </c>
      <c r="L13" s="71">
        <v>102579800</v>
      </c>
      <c r="M13" s="71">
        <v>100652815</v>
      </c>
    </row>
    <row r="14" spans="2:15" ht="15.75" thickTop="1">
      <c r="B14" s="73"/>
      <c r="C14" s="73"/>
      <c r="D14" s="73"/>
      <c r="E14" s="73"/>
      <c r="F14" s="1"/>
      <c r="G14" s="1"/>
      <c r="H14" s="1"/>
      <c r="I14" s="72"/>
      <c r="J14" s="70" t="s">
        <v>264</v>
      </c>
      <c r="K14" s="71">
        <v>16948928</v>
      </c>
      <c r="L14" s="71">
        <v>16853610</v>
      </c>
      <c r="M14" s="71">
        <v>16447285</v>
      </c>
    </row>
    <row r="15" spans="2:15" ht="15">
      <c r="B15" s="1"/>
      <c r="C15" s="74"/>
      <c r="D15" s="74"/>
      <c r="E15" s="74"/>
      <c r="F15" s="1"/>
      <c r="G15" s="1"/>
      <c r="H15" s="1"/>
      <c r="I15" s="72"/>
      <c r="J15" s="70" t="s">
        <v>266</v>
      </c>
      <c r="K15" s="71">
        <v>2107848</v>
      </c>
      <c r="L15" s="71">
        <v>2112825</v>
      </c>
      <c r="M15" s="71">
        <v>2096910</v>
      </c>
    </row>
    <row r="16" spans="2:15" ht="15">
      <c r="F16" s="1"/>
      <c r="G16" s="1"/>
      <c r="H16" s="1"/>
      <c r="I16" s="72"/>
      <c r="J16" s="70" t="s">
        <v>268</v>
      </c>
      <c r="K16" s="71">
        <v>1073303219</v>
      </c>
      <c r="L16" s="71">
        <v>1112967600</v>
      </c>
      <c r="M16" s="71">
        <v>1112184097</v>
      </c>
    </row>
    <row r="17" spans="2:23" ht="15">
      <c r="B17" s="73" t="s">
        <v>273</v>
      </c>
      <c r="C17" s="73"/>
      <c r="D17" s="73"/>
      <c r="E17" s="73"/>
      <c r="F17" s="1"/>
      <c r="G17" s="1"/>
      <c r="H17" s="1"/>
      <c r="I17" s="1"/>
      <c r="J17" s="1"/>
      <c r="K17" s="10"/>
      <c r="L17" s="10"/>
      <c r="M17" s="10"/>
    </row>
    <row r="18" spans="2:23" ht="15">
      <c r="B18" s="73"/>
      <c r="C18" s="73"/>
      <c r="D18" s="73"/>
      <c r="E18" s="73"/>
      <c r="F18" s="1"/>
      <c r="G18" s="1"/>
      <c r="H18" s="1"/>
      <c r="I18" s="1"/>
      <c r="J18" s="1"/>
      <c r="K18" s="1"/>
      <c r="L18" s="1"/>
      <c r="M18" s="1"/>
    </row>
    <row r="19" spans="2:23" ht="15">
      <c r="B19" s="73" t="s">
        <v>259</v>
      </c>
      <c r="C19" s="142">
        <v>1100122778.8175001</v>
      </c>
      <c r="D19" s="17">
        <v>1106955884.3895833</v>
      </c>
      <c r="E19" s="17">
        <v>1113650232.4974999</v>
      </c>
      <c r="F19" s="1"/>
      <c r="G19" s="1"/>
      <c r="H19" s="1"/>
      <c r="I19" s="1" t="s">
        <v>274</v>
      </c>
      <c r="J19" s="1"/>
      <c r="K19" s="128" t="str">
        <f>C4</f>
        <v>January</v>
      </c>
      <c r="L19" s="128" t="str">
        <f>D4</f>
        <v>February</v>
      </c>
      <c r="M19" s="128" t="str">
        <f>E4</f>
        <v>March</v>
      </c>
      <c r="P19" s="131"/>
      <c r="Q19" s="131"/>
      <c r="R19" s="131"/>
      <c r="U19" s="131"/>
      <c r="V19" s="131"/>
      <c r="W19" s="131"/>
    </row>
    <row r="20" spans="2:23" ht="15">
      <c r="B20" s="73" t="s">
        <v>261</v>
      </c>
      <c r="C20" s="143">
        <v>-472477302.76291674</v>
      </c>
      <c r="D20" s="138">
        <v>-474563579.55125004</v>
      </c>
      <c r="E20" s="138">
        <v>-476697472.65124995</v>
      </c>
      <c r="F20" s="1"/>
      <c r="G20" s="1"/>
      <c r="H20" s="1"/>
      <c r="I20" s="1"/>
      <c r="J20" s="70" t="s">
        <v>260</v>
      </c>
      <c r="K20" s="71">
        <v>204779</v>
      </c>
      <c r="L20" s="71">
        <v>204816</v>
      </c>
      <c r="M20" s="71">
        <v>204869</v>
      </c>
      <c r="U20" s="131"/>
      <c r="V20" s="131"/>
      <c r="W20" s="131"/>
    </row>
    <row r="21" spans="2:23" ht="15">
      <c r="B21" s="73" t="s">
        <v>263</v>
      </c>
      <c r="C21" s="28">
        <f>+C20+C19</f>
        <v>627645476.05458331</v>
      </c>
      <c r="D21" s="28">
        <f>+D20+D19</f>
        <v>632392304.83833337</v>
      </c>
      <c r="E21" s="28">
        <f>+E20+E19</f>
        <v>636952759.84625006</v>
      </c>
      <c r="F21" s="1"/>
      <c r="G21" s="1"/>
      <c r="H21" s="1"/>
      <c r="I21" s="1"/>
      <c r="J21" s="70" t="s">
        <v>262</v>
      </c>
      <c r="K21" s="71">
        <v>27817</v>
      </c>
      <c r="L21" s="71">
        <v>27843</v>
      </c>
      <c r="M21" s="71">
        <v>27847</v>
      </c>
    </row>
    <row r="22" spans="2:23" ht="15">
      <c r="B22" s="73" t="s">
        <v>265</v>
      </c>
      <c r="C22" s="144">
        <v>-50062.9</v>
      </c>
      <c r="D22" s="17">
        <v>-47928.906666666677</v>
      </c>
      <c r="E22" s="17">
        <v>-45794.913333333338</v>
      </c>
      <c r="F22" s="1"/>
      <c r="G22" s="1"/>
      <c r="H22" s="1"/>
      <c r="I22" s="1"/>
      <c r="J22" s="70" t="s">
        <v>264</v>
      </c>
      <c r="K22" s="71">
        <v>524</v>
      </c>
      <c r="L22" s="71">
        <v>524</v>
      </c>
      <c r="M22" s="71">
        <v>524</v>
      </c>
    </row>
    <row r="23" spans="2:23" ht="15">
      <c r="B23" s="73" t="s">
        <v>267</v>
      </c>
      <c r="C23" s="145">
        <v>-77281358.891666666</v>
      </c>
      <c r="D23" s="138">
        <v>-77271872.023333326</v>
      </c>
      <c r="E23" s="138">
        <v>-77264691.995833337</v>
      </c>
      <c r="F23" s="1"/>
      <c r="G23" s="1"/>
      <c r="H23" s="1"/>
      <c r="I23" s="1"/>
      <c r="J23" s="70" t="s">
        <v>266</v>
      </c>
      <c r="K23" s="71">
        <v>7</v>
      </c>
      <c r="L23" s="71">
        <v>7</v>
      </c>
      <c r="M23" s="71">
        <v>7</v>
      </c>
    </row>
    <row r="24" spans="2:23" ht="15">
      <c r="B24" s="73" t="s">
        <v>269</v>
      </c>
      <c r="C24" s="28">
        <f>SUM(C21:C23)</f>
        <v>550314054.26291668</v>
      </c>
      <c r="D24" s="28">
        <f>SUM(D21:D23)</f>
        <v>555072503.90833342</v>
      </c>
      <c r="E24" s="28">
        <f>SUM(E21:E23)</f>
        <v>559642272.93708348</v>
      </c>
      <c r="F24" s="1"/>
      <c r="G24" s="1"/>
      <c r="H24" s="1"/>
      <c r="I24" s="1"/>
      <c r="J24" s="70" t="s">
        <v>268</v>
      </c>
      <c r="K24" s="71">
        <v>199</v>
      </c>
      <c r="L24" s="71">
        <v>199</v>
      </c>
      <c r="M24" s="71">
        <v>199</v>
      </c>
    </row>
    <row r="25" spans="2:23" ht="15">
      <c r="B25" s="73" t="s">
        <v>270</v>
      </c>
      <c r="C25" s="138">
        <v>42371007.740000002</v>
      </c>
      <c r="D25" s="138">
        <v>46997506.310000002</v>
      </c>
      <c r="E25" s="138">
        <v>51239704.439999998</v>
      </c>
      <c r="F25" s="1"/>
      <c r="G25" s="1"/>
      <c r="H25" s="1"/>
      <c r="I25" s="1"/>
      <c r="J25" s="1"/>
      <c r="K25" s="75" t="s">
        <v>275</v>
      </c>
      <c r="L25" s="75" t="s">
        <v>275</v>
      </c>
      <c r="M25" s="75" t="s">
        <v>275</v>
      </c>
    </row>
    <row r="26" spans="2:23" ht="15.75" thickBot="1">
      <c r="B26" s="129" t="s">
        <v>276</v>
      </c>
      <c r="C26" s="130">
        <f>+C25+C24</f>
        <v>592685062.00291669</v>
      </c>
      <c r="D26" s="132">
        <f>+D25+D24</f>
        <v>602070010.21833348</v>
      </c>
      <c r="E26" s="132">
        <f>+E25+E24</f>
        <v>610881977.37708354</v>
      </c>
      <c r="F26" s="1"/>
      <c r="G26" s="1"/>
      <c r="H26" s="1"/>
      <c r="I26" s="1"/>
      <c r="J26" s="70" t="s">
        <v>277</v>
      </c>
      <c r="K26" s="10">
        <f>SUM(K20:K24)</f>
        <v>233326</v>
      </c>
      <c r="L26" s="10">
        <f t="shared" ref="L26:M26" si="0">SUM(L20:L24)</f>
        <v>233389</v>
      </c>
      <c r="M26" s="10">
        <f t="shared" si="0"/>
        <v>233446</v>
      </c>
    </row>
    <row r="27" spans="2:23" ht="15.75" thickTop="1">
      <c r="B27" s="67"/>
      <c r="C27" s="92"/>
      <c r="D27" s="93"/>
      <c r="E27" s="93"/>
      <c r="F27" s="1"/>
      <c r="G27" s="1"/>
      <c r="H27" s="1"/>
      <c r="I27" s="64"/>
      <c r="J27" s="67"/>
      <c r="K27" s="66"/>
      <c r="L27" s="66"/>
      <c r="M27" s="68"/>
    </row>
    <row r="28" spans="2:23">
      <c r="K28" s="66"/>
      <c r="L28" s="66"/>
      <c r="M28" s="66"/>
    </row>
    <row r="29" spans="2:23">
      <c r="I29" s="94"/>
      <c r="K29" s="66"/>
      <c r="L29" s="66"/>
      <c r="M29" s="66"/>
    </row>
    <row r="30" spans="2:23">
      <c r="I30" s="58"/>
      <c r="K30" s="66"/>
      <c r="L30" s="66"/>
      <c r="M30" s="66"/>
    </row>
    <row r="31" spans="2:23">
      <c r="K31" s="95"/>
      <c r="L31" s="95"/>
      <c r="M31" s="95"/>
    </row>
    <row r="32" spans="2:23">
      <c r="I32" s="94"/>
    </row>
    <row r="33" spans="9:9">
      <c r="I33" s="58"/>
    </row>
    <row r="35" spans="9:9">
      <c r="I35" s="94"/>
    </row>
    <row r="36" spans="9:9">
      <c r="I36" s="58"/>
    </row>
  </sheetData>
  <mergeCells count="2">
    <mergeCell ref="I1:M1"/>
    <mergeCell ref="B1:E1"/>
  </mergeCells>
  <phoneticPr fontId="35" type="noConversion"/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240354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E596C81556EC409FAAD444A822388A" ma:contentTypeVersion="7" ma:contentTypeDescription="" ma:contentTypeScope="" ma:versionID="0e325d7ea90050100758a7dc983130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66D0B3D-21C7-4F3C-8E04-DF07BBD915FB}"/>
</file>

<file path=customXml/itemProps2.xml><?xml version="1.0" encoding="utf-8"?>
<ds:datastoreItem xmlns:ds="http://schemas.openxmlformats.org/officeDocument/2006/customXml" ds:itemID="{76B9FF53-916D-4F9A-A4CE-F20E30F6F542}"/>
</file>

<file path=customXml/itemProps3.xml><?xml version="1.0" encoding="utf-8"?>
<ds:datastoreItem xmlns:ds="http://schemas.openxmlformats.org/officeDocument/2006/customXml" ds:itemID="{902B2E10-7EDF-4F86-B7A2-5DB667D62A9E}"/>
</file>

<file path=customXml/itemProps4.xml><?xml version="1.0" encoding="utf-8"?>
<ds:datastoreItem xmlns:ds="http://schemas.openxmlformats.org/officeDocument/2006/customXml" ds:itemID="{EEE0EA8F-A55B-46F1-A42B-9AC27FA00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Cascade Natural Gas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Durham, Ryan</cp:lastModifiedBy>
  <cp:revision/>
  <dcterms:created xsi:type="dcterms:W3CDTF">2004-02-03T00:32:55Z</dcterms:created>
  <dcterms:modified xsi:type="dcterms:W3CDTF">2024-05-08T17:06:18Z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0x0101006E56B4D1795A2E4DB2F0B01679ED314A0025E596C81556EC409FAAD444A822388A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