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Quarterly Statement of Operations/"/>
    </mc:Choice>
  </mc:AlternateContent>
  <xr:revisionPtr revIDLastSave="1" documentId="13_ncr:1_{763E8BE9-D0E7-4550-B8F4-2B641DC9C10D}" xr6:coauthVersionLast="47" xr6:coauthVersionMax="47" xr10:uidLastSave="{D4F882B2-BE76-4F33-8E8A-B0BD715E63E5}"/>
  <bookViews>
    <workbookView xWindow="-28920" yWindow="-120" windowWidth="29040" windowHeight="15840" tabRatio="760" activeTab="3" xr2:uid="{00000000-000D-0000-FFFF-FFFF00000000}"/>
  </bookViews>
  <sheets>
    <sheet name="Qtryly Stats" sheetId="124" r:id="rId1"/>
    <sheet name="WA - Month 1" sheetId="123" r:id="rId2"/>
    <sheet name="WA - Month 2" sheetId="122" r:id="rId3"/>
    <sheet name="WA Month 3" sheetId="121" r:id="rId4"/>
    <sheet name="Copy Allocation Report Here" sheetId="125" r:id="rId5"/>
    <sheet name="Copy Other Data Here" sheetId="127" r:id="rId6"/>
  </sheets>
  <definedNames>
    <definedName name="_xlnm.Print_Area" localSheetId="4">'Copy Allocation Report Here'!$A$1:$H$146</definedName>
    <definedName name="_xlnm.Print_Area" localSheetId="1">'WA - Month 1'!$A$1:$E$57</definedName>
    <definedName name="_xlnm.Print_Area" localSheetId="2">'WA - Month 2'!$A$1:$E$57</definedName>
    <definedName name="_xlnm.Print_Area" localSheetId="3">'WA Month 3'!$A$1:$E$57</definedName>
    <definedName name="_xlnm.Print_Titles" localSheetId="4">'Copy Allocation Report Here'!$1:$6</definedName>
    <definedName name="solver_eng" localSheetId="5" hidden="1">1</definedName>
    <definedName name="solver_neg" localSheetId="5" hidden="1">1</definedName>
    <definedName name="solver_num" localSheetId="5" hidden="1">0</definedName>
    <definedName name="solver_opt" localSheetId="5" hidden="1">'Copy Other Data Here'!$D$19</definedName>
    <definedName name="solver_typ" localSheetId="5" hidden="1">1</definedName>
    <definedName name="solver_val" localSheetId="5" hidden="1">0</definedName>
    <definedName name="solver_ver" localSheetId="5" hidden="1">3</definedName>
    <definedName name="StatementDate">'Copy Allocation Report Here'!$B$3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21" l="1"/>
  <c r="E23" i="121"/>
  <c r="D23" i="121"/>
  <c r="D24" i="121"/>
  <c r="D43" i="122"/>
  <c r="E23" i="122"/>
  <c r="D23" i="122"/>
  <c r="D43" i="123"/>
  <c r="E23" i="123"/>
  <c r="D23" i="123"/>
  <c r="E43" i="122"/>
  <c r="E11" i="122" l="1"/>
  <c r="D11" i="122"/>
  <c r="E130" i="125"/>
  <c r="E20" i="125"/>
  <c r="F20" i="125"/>
  <c r="G20" i="125"/>
  <c r="G21" i="125" s="1"/>
  <c r="H20" i="125"/>
  <c r="D21" i="125"/>
  <c r="E21" i="125"/>
  <c r="D10" i="125"/>
  <c r="E10" i="125"/>
  <c r="F10" i="125"/>
  <c r="G10" i="125"/>
  <c r="H10" i="125"/>
  <c r="D144" i="125"/>
  <c r="E144" i="125"/>
  <c r="F144" i="125"/>
  <c r="G144" i="125"/>
  <c r="H144" i="125"/>
  <c r="E26" i="121" s="1"/>
  <c r="D130" i="125"/>
  <c r="F130" i="125"/>
  <c r="G130" i="125"/>
  <c r="H130" i="125"/>
  <c r="D116" i="125"/>
  <c r="D118" i="125" s="1"/>
  <c r="E116" i="125"/>
  <c r="E118" i="125" s="1"/>
  <c r="F116" i="125"/>
  <c r="F118" i="125" s="1"/>
  <c r="G116" i="125"/>
  <c r="G118" i="125" s="1"/>
  <c r="H116" i="125"/>
  <c r="H118" i="125" s="1"/>
  <c r="D102" i="125"/>
  <c r="E102" i="125"/>
  <c r="F102" i="125"/>
  <c r="G102" i="125"/>
  <c r="H102" i="125"/>
  <c r="D95" i="125"/>
  <c r="E95" i="125"/>
  <c r="F95" i="125"/>
  <c r="G95" i="125"/>
  <c r="H95" i="125"/>
  <c r="D88" i="125"/>
  <c r="E88" i="125"/>
  <c r="F88" i="125"/>
  <c r="G88" i="125"/>
  <c r="H88" i="125"/>
  <c r="D79" i="125"/>
  <c r="D80" i="125" s="1"/>
  <c r="E79" i="125"/>
  <c r="F79" i="125"/>
  <c r="F80" i="125" s="1"/>
  <c r="G79" i="125"/>
  <c r="H79" i="125"/>
  <c r="D66" i="125"/>
  <c r="E66" i="125"/>
  <c r="E80" i="125" s="1"/>
  <c r="F66" i="125"/>
  <c r="G66" i="125"/>
  <c r="G80" i="125" s="1"/>
  <c r="H66" i="125"/>
  <c r="E44" i="125"/>
  <c r="F44" i="125"/>
  <c r="G44" i="125"/>
  <c r="H44" i="125"/>
  <c r="D44" i="125"/>
  <c r="D30" i="125"/>
  <c r="E30" i="125"/>
  <c r="D20" i="125"/>
  <c r="F120" i="125" l="1"/>
  <c r="F145" i="125" s="1"/>
  <c r="D120" i="125"/>
  <c r="D145" i="125"/>
  <c r="D47" i="125"/>
  <c r="F21" i="125"/>
  <c r="H80" i="125"/>
  <c r="H120" i="125" s="1"/>
  <c r="H145" i="125" s="1"/>
  <c r="H21" i="125"/>
  <c r="G120" i="125"/>
  <c r="G145" i="125" s="1"/>
  <c r="E120" i="125"/>
  <c r="E145" i="125" s="1"/>
  <c r="E47" i="125"/>
  <c r="D146" i="125"/>
  <c r="E146" i="125" l="1"/>
  <c r="F30" i="125" l="1"/>
  <c r="G30" i="125"/>
  <c r="G47" i="125" s="1"/>
  <c r="G146" i="125" s="1"/>
  <c r="H30" i="125"/>
  <c r="H47" i="125" s="1"/>
  <c r="H146" i="125" s="1"/>
  <c r="F47" i="125"/>
  <c r="F146" i="125" s="1"/>
  <c r="C144" i="125"/>
  <c r="C130" i="125"/>
  <c r="C116" i="125"/>
  <c r="C118" i="125" s="1"/>
  <c r="C102" i="125"/>
  <c r="C95" i="125"/>
  <c r="D21" i="123" s="1"/>
  <c r="C88" i="125"/>
  <c r="C79" i="125"/>
  <c r="C66" i="125"/>
  <c r="C30" i="125"/>
  <c r="C20" i="125"/>
  <c r="C10" i="125"/>
  <c r="C21" i="125" s="1"/>
  <c r="C47" i="125" s="1"/>
  <c r="C80" i="125" l="1"/>
  <c r="C120" i="125" s="1"/>
  <c r="C145" i="125" s="1"/>
  <c r="C146" i="125" s="1"/>
  <c r="E37" i="122"/>
  <c r="E37" i="121"/>
  <c r="E46" i="121"/>
  <c r="E42" i="121"/>
  <c r="E38" i="121"/>
  <c r="D46" i="121"/>
  <c r="D43" i="121"/>
  <c r="D42" i="121"/>
  <c r="D38" i="121"/>
  <c r="D37" i="121"/>
  <c r="E25" i="121"/>
  <c r="E24" i="121"/>
  <c r="E22" i="121"/>
  <c r="E21" i="121"/>
  <c r="E20" i="121"/>
  <c r="E19" i="121"/>
  <c r="E18" i="121"/>
  <c r="E15" i="121"/>
  <c r="E14" i="121"/>
  <c r="E12" i="121"/>
  <c r="E11" i="121"/>
  <c r="E10" i="121"/>
  <c r="D26" i="121"/>
  <c r="D25" i="121"/>
  <c r="D22" i="121"/>
  <c r="D21" i="121"/>
  <c r="D20" i="121"/>
  <c r="D19" i="121"/>
  <c r="D18" i="121"/>
  <c r="D15" i="121"/>
  <c r="D14" i="121"/>
  <c r="D12" i="121"/>
  <c r="D11" i="121"/>
  <c r="D10" i="121"/>
  <c r="E26" i="122"/>
  <c r="E25" i="122"/>
  <c r="E24" i="122"/>
  <c r="E22" i="122"/>
  <c r="E21" i="122"/>
  <c r="E20" i="122"/>
  <c r="E19" i="122"/>
  <c r="E18" i="122"/>
  <c r="E15" i="122"/>
  <c r="E14" i="122"/>
  <c r="E12" i="122"/>
  <c r="E10" i="122"/>
  <c r="E46" i="122"/>
  <c r="E42" i="122"/>
  <c r="E38" i="122"/>
  <c r="D46" i="122"/>
  <c r="D42" i="122"/>
  <c r="D38" i="122"/>
  <c r="D37" i="122"/>
  <c r="D26" i="122"/>
  <c r="D25" i="122"/>
  <c r="D24" i="122"/>
  <c r="D22" i="122"/>
  <c r="D21" i="122"/>
  <c r="D20" i="122"/>
  <c r="D19" i="122"/>
  <c r="D18" i="122"/>
  <c r="D15" i="122"/>
  <c r="D14" i="122"/>
  <c r="D12" i="122"/>
  <c r="D10" i="122"/>
  <c r="E46" i="123"/>
  <c r="E43" i="123"/>
  <c r="E42" i="123"/>
  <c r="E38" i="123"/>
  <c r="E37" i="123"/>
  <c r="D46" i="123"/>
  <c r="D42" i="123"/>
  <c r="D38" i="123"/>
  <c r="D37" i="123"/>
  <c r="D39" i="123" s="1"/>
  <c r="E26" i="123"/>
  <c r="E25" i="123"/>
  <c r="E24" i="123"/>
  <c r="E22" i="123"/>
  <c r="E21" i="123"/>
  <c r="E20" i="123"/>
  <c r="E19" i="123"/>
  <c r="E18" i="123"/>
  <c r="E15" i="123"/>
  <c r="E14" i="123"/>
  <c r="E12" i="123"/>
  <c r="E11" i="123"/>
  <c r="E10" i="123"/>
  <c r="D26" i="123"/>
  <c r="D25" i="123"/>
  <c r="D24" i="123"/>
  <c r="D22" i="123"/>
  <c r="D20" i="123"/>
  <c r="D19" i="123"/>
  <c r="D18" i="123"/>
  <c r="D15" i="123"/>
  <c r="D14" i="123"/>
  <c r="D12" i="123"/>
  <c r="D10" i="123"/>
  <c r="D11" i="123"/>
  <c r="D44" i="123" l="1"/>
  <c r="D47" i="123" s="1"/>
  <c r="D30" i="123" s="1"/>
  <c r="E39" i="122"/>
  <c r="D13" i="121"/>
  <c r="D16" i="121" s="1"/>
  <c r="E13" i="121"/>
  <c r="E16" i="121" s="1"/>
  <c r="K26" i="127"/>
  <c r="D8" i="127"/>
  <c r="C8" i="127"/>
  <c r="C11" i="127" s="1"/>
  <c r="B3" i="125" l="1"/>
  <c r="D7" i="124" s="1"/>
  <c r="L19" i="127" l="1"/>
  <c r="M19" i="127"/>
  <c r="K19" i="127"/>
  <c r="L4" i="127"/>
  <c r="M4" i="127"/>
  <c r="K4" i="127"/>
  <c r="D39" i="122" l="1"/>
  <c r="D44" i="122" s="1"/>
  <c r="D47" i="122" s="1"/>
  <c r="D30" i="122" s="1"/>
  <c r="D39" i="121"/>
  <c r="D44" i="121" s="1"/>
  <c r="D47" i="121" s="1"/>
  <c r="L26" i="127"/>
  <c r="M26" i="127"/>
  <c r="D12" i="124" l="1"/>
  <c r="C13" i="127" l="1"/>
  <c r="E21" i="127" l="1"/>
  <c r="E24" i="127" s="1"/>
  <c r="E26" i="127" s="1"/>
  <c r="E8" i="127"/>
  <c r="E11" i="127" s="1"/>
  <c r="E13" i="127" s="1"/>
  <c r="C21" i="127"/>
  <c r="C24" i="127" s="1"/>
  <c r="C26" i="127" s="1"/>
  <c r="D21" i="127"/>
  <c r="D24" i="127" s="1"/>
  <c r="D26" i="127" s="1"/>
  <c r="D11" i="127"/>
  <c r="D13" i="127" s="1"/>
  <c r="D27" i="124" l="1"/>
  <c r="D26" i="124"/>
  <c r="D25" i="124"/>
  <c r="D24" i="124"/>
  <c r="D23" i="124"/>
  <c r="C27" i="124"/>
  <c r="C26" i="124"/>
  <c r="C25" i="124"/>
  <c r="C24" i="124"/>
  <c r="C23" i="124"/>
  <c r="B27" i="124"/>
  <c r="B26" i="124"/>
  <c r="B25" i="124"/>
  <c r="B24" i="124"/>
  <c r="B23" i="124"/>
  <c r="H13" i="124"/>
  <c r="H12" i="124"/>
  <c r="H11" i="124"/>
  <c r="H10" i="124"/>
  <c r="H9" i="124"/>
  <c r="G13" i="124"/>
  <c r="G12" i="124"/>
  <c r="G11" i="124"/>
  <c r="G10" i="124"/>
  <c r="G9" i="124"/>
  <c r="F13" i="124"/>
  <c r="F12" i="124"/>
  <c r="F11" i="124"/>
  <c r="F10" i="124"/>
  <c r="F9" i="124"/>
  <c r="D13" i="124"/>
  <c r="D11" i="124"/>
  <c r="D10" i="124"/>
  <c r="D9" i="124"/>
  <c r="C13" i="124"/>
  <c r="C12" i="124"/>
  <c r="C11" i="124"/>
  <c r="C10" i="124"/>
  <c r="C9" i="124"/>
  <c r="B13" i="124"/>
  <c r="B12" i="124"/>
  <c r="B11" i="124"/>
  <c r="B10" i="124"/>
  <c r="B9" i="124"/>
  <c r="H7" i="124"/>
  <c r="C28" i="124" l="1"/>
  <c r="D28" i="124"/>
  <c r="B28" i="124"/>
  <c r="H14" i="124"/>
  <c r="F14" i="124"/>
  <c r="B14" i="124"/>
  <c r="D14" i="124"/>
  <c r="C14" i="124"/>
  <c r="D21" i="124"/>
  <c r="G14" i="124"/>
  <c r="D8" i="124" l="1"/>
  <c r="A5" i="121"/>
  <c r="A5" i="122"/>
  <c r="A5" i="123"/>
  <c r="C7" i="124" l="1"/>
  <c r="B7" i="124" s="1"/>
  <c r="E13" i="123"/>
  <c r="E16" i="123" s="1"/>
  <c r="E39" i="121"/>
  <c r="E44" i="121" s="1"/>
  <c r="E47" i="121" s="1"/>
  <c r="E30" i="121" s="1"/>
  <c r="E44" i="122"/>
  <c r="E47" i="122" s="1"/>
  <c r="E30" i="122" s="1"/>
  <c r="E39" i="123"/>
  <c r="E44" i="123" s="1"/>
  <c r="E47" i="123" s="1"/>
  <c r="E30" i="123" s="1"/>
  <c r="D30" i="121" l="1"/>
  <c r="G7" i="124"/>
  <c r="C21" i="124"/>
  <c r="E27" i="121"/>
  <c r="E27" i="122"/>
  <c r="E13" i="122"/>
  <c r="E16" i="122" s="1"/>
  <c r="D27" i="122"/>
  <c r="D13" i="122"/>
  <c r="D16" i="122" s="1"/>
  <c r="E27" i="123"/>
  <c r="E28" i="123" s="1"/>
  <c r="E32" i="123" s="1"/>
  <c r="D27" i="123"/>
  <c r="D13" i="123"/>
  <c r="D16" i="123" s="1"/>
  <c r="B21" i="124" l="1"/>
  <c r="F7" i="124"/>
  <c r="E28" i="121"/>
  <c r="E32" i="121" s="1"/>
  <c r="D27" i="121"/>
  <c r="D28" i="121" s="1"/>
  <c r="D32" i="121" s="1"/>
  <c r="E28" i="122"/>
  <c r="E32" i="122" s="1"/>
  <c r="D28" i="122"/>
  <c r="D32" i="122" s="1"/>
  <c r="D28" i="123"/>
  <c r="D32" i="123" s="1"/>
  <c r="C8" i="124"/>
  <c r="B8" i="124" s="1"/>
  <c r="F8" i="124" l="1"/>
  <c r="G8" i="124"/>
  <c r="H8" i="124"/>
  <c r="C22" i="124" l="1"/>
  <c r="D22" i="124"/>
  <c r="B22" i="124"/>
</calcChain>
</file>

<file path=xl/sharedStrings.xml><?xml version="1.0" encoding="utf-8"?>
<sst xmlns="http://schemas.openxmlformats.org/spreadsheetml/2006/main" count="398" uniqueCount="280">
  <si>
    <t>CASCADE NATURAL GAS CORPORATION</t>
  </si>
  <si>
    <t>Washington Statement of Operations</t>
  </si>
  <si>
    <t>QUARTERLY STATISTICAL INFORMATION</t>
  </si>
  <si>
    <t>THERM SALES</t>
  </si>
  <si>
    <t>Monthly</t>
  </si>
  <si>
    <t>12 Months Ending</t>
  </si>
  <si>
    <t>Residential</t>
  </si>
  <si>
    <t>Commercial</t>
  </si>
  <si>
    <t>Industrial Firm</t>
  </si>
  <si>
    <t>Core Interruptible</t>
  </si>
  <si>
    <t>Noncore</t>
  </si>
  <si>
    <t>TOTAL WASHINGTON</t>
  </si>
  <si>
    <t>AVERAGE CUSTOMERS</t>
  </si>
  <si>
    <t>Cascade Natural Gas Corporation</t>
  </si>
  <si>
    <t>State of Washington</t>
  </si>
  <si>
    <t>Statement of Operations and Rate of Return</t>
  </si>
  <si>
    <t>Month</t>
  </si>
  <si>
    <t>Twelve Months</t>
  </si>
  <si>
    <t>OPERATING REVENUES</t>
  </si>
  <si>
    <t>Natural Gas Sales</t>
  </si>
  <si>
    <t>Transportation Revenue</t>
  </si>
  <si>
    <t>Other Operating Revenue</t>
  </si>
  <si>
    <t>Less:</t>
  </si>
  <si>
    <t>Natural Gas &amp; Production Costs</t>
  </si>
  <si>
    <t>Revenue Taxes</t>
  </si>
  <si>
    <t>OPERATING MARGIN</t>
  </si>
  <si>
    <t>OPERATING EXPENSES</t>
  </si>
  <si>
    <t>Production</t>
  </si>
  <si>
    <t>Distribution</t>
  </si>
  <si>
    <t>Customer Accounts</t>
  </si>
  <si>
    <t>Customer Service &amp; Informational</t>
  </si>
  <si>
    <t>Sales</t>
  </si>
  <si>
    <t>Administrative &amp; General</t>
  </si>
  <si>
    <t>Depreciation &amp; Amortization</t>
  </si>
  <si>
    <t>Property, Payroll &amp; Misc. Taxes</t>
  </si>
  <si>
    <t>Federal Income Taxes</t>
  </si>
  <si>
    <t>Total Operating Expenses</t>
  </si>
  <si>
    <t>NET OPERATING INCOME</t>
  </si>
  <si>
    <t>RATE BASE</t>
  </si>
  <si>
    <t>RATE OF RETURN</t>
  </si>
  <si>
    <t>SCHEDULE OF RATE BASE</t>
  </si>
  <si>
    <t>Utility Plant In Service</t>
  </si>
  <si>
    <t>Accumulated Depreciation</t>
  </si>
  <si>
    <t>Net Utility Plant</t>
  </si>
  <si>
    <t>Other:</t>
  </si>
  <si>
    <t>Customer Advances for Construction</t>
  </si>
  <si>
    <t>Accumulated Deferred Income Taxes</t>
  </si>
  <si>
    <t>Subtotal</t>
  </si>
  <si>
    <t>Working Capital</t>
  </si>
  <si>
    <t>TOTAL RATE BASE</t>
  </si>
  <si>
    <t>All rate base items in the "Twelve Months" column represent average of monthly average balances.</t>
  </si>
  <si>
    <t>Quarter Ending:</t>
  </si>
  <si>
    <t>Month Ended</t>
  </si>
  <si>
    <t>12 MONTH Ended</t>
  </si>
  <si>
    <t>STATE ALLOCATION OF INCOME &amp; EXPENSES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</si>
  <si>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</si>
  <si>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</si>
  <si>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</si>
  <si>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</si>
  <si>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</si>
  <si>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</si>
  <si>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</si>
  <si>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</si>
  <si>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</si>
  <si>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</si>
  <si>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</si>
  <si>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</si>
  <si>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</si>
  <si>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</si>
  <si>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</si>
  <si>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</si>
  <si>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</si>
  <si>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</si>
  <si>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</si>
  <si>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>Provision for Rate Refund</t>
  </si>
  <si>
    <t xml:space="preserve">    TOTAL OTHER OPERATING REVENUE</t>
  </si>
  <si>
    <t xml:space="preserve">      * TOTAL OPERATING REVENUE *</t>
  </si>
  <si>
    <t>NATURAL GAS PURCHASED</t>
  </si>
  <si>
    <t>804</t>
  </si>
  <si>
    <t>Natural Gas City Gate Purchases</t>
  </si>
  <si>
    <t>805</t>
  </si>
  <si>
    <t>Other Gas Purchases</t>
  </si>
  <si>
    <t xml:space="preserve"> 805.1</t>
  </si>
  <si>
    <t>Purchased Gas Cost Adjustments</t>
  </si>
  <si>
    <t xml:space="preserve"> 808.1</t>
  </si>
  <si>
    <t>Gas Withdrawn From Storage</t>
  </si>
  <si>
    <t xml:space="preserve"> 808.2</t>
  </si>
  <si>
    <t>Gas Delivered To Storage</t>
  </si>
  <si>
    <t>812</t>
  </si>
  <si>
    <t>Gas Used For Other Utility Oper.</t>
  </si>
  <si>
    <t xml:space="preserve">    TOTAL NATURAL GAS PURCHASED</t>
  </si>
  <si>
    <t>MANUFACTURED GAS PRODUCTION</t>
  </si>
  <si>
    <t>712</t>
  </si>
  <si>
    <t>Other Power Expenses</t>
  </si>
  <si>
    <t>717</t>
  </si>
  <si>
    <t>Liquefied Petroleum Gas Expenses</t>
  </si>
  <si>
    <t>718</t>
  </si>
  <si>
    <t>Other Process Production Expenses</t>
  </si>
  <si>
    <t>723</t>
  </si>
  <si>
    <t>Fuel for Liq. Petrol. Gas Process</t>
  </si>
  <si>
    <t>724</t>
  </si>
  <si>
    <t>Other Gas Fuels</t>
  </si>
  <si>
    <t>728</t>
  </si>
  <si>
    <t>Liquefied Petroleum Gas</t>
  </si>
  <si>
    <t>733</t>
  </si>
  <si>
    <t>Gas Mixing Expenses</t>
  </si>
  <si>
    <t>735</t>
  </si>
  <si>
    <t>Miscellaneous Production Expenses</t>
  </si>
  <si>
    <t>740</t>
  </si>
  <si>
    <t>Maint. Supervision &amp; Engineering</t>
  </si>
  <si>
    <t>741</t>
  </si>
  <si>
    <t>Maint. of Structures &amp; Improvement</t>
  </si>
  <si>
    <t>742</t>
  </si>
  <si>
    <t>Maint. of Production Equipment</t>
  </si>
  <si>
    <t xml:space="preserve">    TOTAL MANUFACTURED GAS PRODUCTION EXPENSE</t>
  </si>
  <si>
    <t xml:space="preserve"> 408.5</t>
  </si>
  <si>
    <t xml:space="preserve">          * OPERATING MARGIN *</t>
  </si>
  <si>
    <t>PRODUCTION EXPENSES</t>
  </si>
  <si>
    <t>Other Gas Supply Expenses</t>
  </si>
  <si>
    <t>DISTRIBUTION EXPENSES</t>
  </si>
  <si>
    <t xml:space="preserve">   Operation</t>
  </si>
  <si>
    <t>870</t>
  </si>
  <si>
    <t>Oper.,Supervision &amp; Engineering</t>
  </si>
  <si>
    <t>871</t>
  </si>
  <si>
    <t>Distribution Load Dispatching</t>
  </si>
  <si>
    <t>872</t>
  </si>
  <si>
    <t>Compressor Station</t>
  </si>
  <si>
    <t xml:space="preserve"> 874</t>
  </si>
  <si>
    <t>Mains &amp; Services Exp.</t>
  </si>
  <si>
    <t>875</t>
  </si>
  <si>
    <t>Meas. &amp; Reg. Stat. Exp.-Gen.</t>
  </si>
  <si>
    <t>876</t>
  </si>
  <si>
    <t>Meas. &amp; Reg. Stat. Exp.-Ind.</t>
  </si>
  <si>
    <t>878</t>
  </si>
  <si>
    <t>Meter &amp; House Regulator Exp.</t>
  </si>
  <si>
    <t>879</t>
  </si>
  <si>
    <t>Customer Installations Exp.</t>
  </si>
  <si>
    <t>880</t>
  </si>
  <si>
    <t>Other Exp.</t>
  </si>
  <si>
    <t>881</t>
  </si>
  <si>
    <t>Rents</t>
  </si>
  <si>
    <t>882</t>
  </si>
  <si>
    <t>Transportation Exp.</t>
  </si>
  <si>
    <t>Subtotal Operations</t>
  </si>
  <si>
    <t xml:space="preserve">   Maintenance</t>
  </si>
  <si>
    <t>885</t>
  </si>
  <si>
    <t>Supervision &amp; Engineering</t>
  </si>
  <si>
    <t>886</t>
  </si>
  <si>
    <t>Structures &amp; Improvements</t>
  </si>
  <si>
    <t>887</t>
  </si>
  <si>
    <t>Mains</t>
  </si>
  <si>
    <t>8880</t>
  </si>
  <si>
    <t>889</t>
  </si>
  <si>
    <t>Meas. &amp; Reg. Equip.-Gen.</t>
  </si>
  <si>
    <t>890</t>
  </si>
  <si>
    <t>Meas. &amp; Reg. Equip.-Ind.</t>
  </si>
  <si>
    <t>892</t>
  </si>
  <si>
    <t>Services</t>
  </si>
  <si>
    <t>893</t>
  </si>
  <si>
    <t>Meters &amp; House Regulators</t>
  </si>
  <si>
    <t>894</t>
  </si>
  <si>
    <t>Other Equipment</t>
  </si>
  <si>
    <t>Subtotal Maintenance</t>
  </si>
  <si>
    <t xml:space="preserve">    TOTAL DISTRIBUTION EXPENSES</t>
  </si>
  <si>
    <t>CUSTOMER ACCOUNTS EXPENSES</t>
  </si>
  <si>
    <t>901</t>
  </si>
  <si>
    <t>Supervision</t>
  </si>
  <si>
    <t>902</t>
  </si>
  <si>
    <t>Meter Reading Exp.</t>
  </si>
  <si>
    <t>903</t>
  </si>
  <si>
    <t>Cust. Records &amp; Collection Exp.</t>
  </si>
  <si>
    <t>904</t>
  </si>
  <si>
    <t>Uncollectible Accounts</t>
  </si>
  <si>
    <t>905</t>
  </si>
  <si>
    <t>Misc. Exp.</t>
  </si>
  <si>
    <t xml:space="preserve">    TOTAL CUSTOMER ACCOUNTS EXP.</t>
  </si>
  <si>
    <t>CUSTOMER SERVICE AND INFORMATIONAL EXPENSES</t>
  </si>
  <si>
    <t>907</t>
  </si>
  <si>
    <t>908</t>
  </si>
  <si>
    <t>Cust. Assistance Exp.</t>
  </si>
  <si>
    <t>909</t>
  </si>
  <si>
    <t>Info. &amp; Instr. Advertising Exp.</t>
  </si>
  <si>
    <t>910</t>
  </si>
  <si>
    <t>Misc. Cust. Serv. &amp; Info. Exp.</t>
  </si>
  <si>
    <t xml:space="preserve">    TOTAL CUST. SRVC. &amp; INFO. EXPENSES</t>
  </si>
  <si>
    <t>SALES EXPENSES</t>
  </si>
  <si>
    <t>911</t>
  </si>
  <si>
    <t>912</t>
  </si>
  <si>
    <t>Demonstrating &amp; Selling</t>
  </si>
  <si>
    <t>913</t>
  </si>
  <si>
    <t>Advertising</t>
  </si>
  <si>
    <t>916</t>
  </si>
  <si>
    <t>Misc. Sales Exp.</t>
  </si>
  <si>
    <t xml:space="preserve">    TOTAL SALES EXPENSES</t>
  </si>
  <si>
    <t>ADMINISTRATIVE AND GENERAL EXPENSES</t>
  </si>
  <si>
    <t>920</t>
  </si>
  <si>
    <t>Admin. &amp; General Salaries</t>
  </si>
  <si>
    <t>921</t>
  </si>
  <si>
    <t>Office Supplies &amp; Exp.</t>
  </si>
  <si>
    <t>923</t>
  </si>
  <si>
    <t>Outside Services Employed</t>
  </si>
  <si>
    <t>924</t>
  </si>
  <si>
    <t>Property Insurance</t>
  </si>
  <si>
    <t>925</t>
  </si>
  <si>
    <t>Injuries &amp; Damages</t>
  </si>
  <si>
    <t>926</t>
  </si>
  <si>
    <t>Employee Pensions &amp; Benefits</t>
  </si>
  <si>
    <t>928</t>
  </si>
  <si>
    <t>Regulatory Commission Exp.</t>
  </si>
  <si>
    <t xml:space="preserve"> 930.1</t>
  </si>
  <si>
    <t>General Advertising Exp.</t>
  </si>
  <si>
    <t xml:space="preserve"> 930.2</t>
  </si>
  <si>
    <t>Misc. General Exp.</t>
  </si>
  <si>
    <t>931</t>
  </si>
  <si>
    <t>932</t>
  </si>
  <si>
    <t>Maintenance of General Plant</t>
  </si>
  <si>
    <t>922</t>
  </si>
  <si>
    <t>Capitalized Exp.</t>
  </si>
  <si>
    <t xml:space="preserve">    TOTAL ADM. &amp; GEN. EXPENSES</t>
  </si>
  <si>
    <t xml:space="preserve">       TOTAL O&amp;M EXPENSES (Excluding Gas Cost and Production Cost and Revenue Taxes)</t>
  </si>
  <si>
    <t>DEPRECIATION AND AMORTIZATION</t>
  </si>
  <si>
    <t>403</t>
  </si>
  <si>
    <t>Depreciation Expense</t>
  </si>
  <si>
    <t xml:space="preserve">  Propane Air Plant</t>
  </si>
  <si>
    <t xml:space="preserve">  Telemetry</t>
  </si>
  <si>
    <t xml:space="preserve">  Meters &amp; Regulators</t>
  </si>
  <si>
    <t xml:space="preserve">  Central Stores Warehouse</t>
  </si>
  <si>
    <t xml:space="preserve">  General Office</t>
  </si>
  <si>
    <t>407.1</t>
  </si>
  <si>
    <t>Amortization of Property Losses</t>
  </si>
  <si>
    <t xml:space="preserve">    TOTAL DEPRECIATION AND AMORTIZATION</t>
  </si>
  <si>
    <t>407.3</t>
  </si>
  <si>
    <t>Regulatory Debits</t>
  </si>
  <si>
    <t>TAXES OTHER THAN INCOME TAXES</t>
  </si>
  <si>
    <t xml:space="preserve"> 408.1</t>
  </si>
  <si>
    <t>Property, Payroll and Misc. Taxes</t>
  </si>
  <si>
    <t>INCOME TAXES - OPERATING</t>
  </si>
  <si>
    <t xml:space="preserve"> 409.1</t>
  </si>
  <si>
    <t>Federal Inc Taxes, Util Oper Inc</t>
  </si>
  <si>
    <t>State Income Taxes, Util Oper Inc</t>
  </si>
  <si>
    <t xml:space="preserve"> 410.1</t>
  </si>
  <si>
    <t>Provision For Defer'd Fed Inc Tax</t>
  </si>
  <si>
    <t>Provis'n For Defer'd State Inc Tax</t>
  </si>
  <si>
    <t xml:space="preserve"> 411.1</t>
  </si>
  <si>
    <t>Prov For Deferred Inc Tax - Credit</t>
  </si>
  <si>
    <t xml:space="preserve"> 411.4</t>
  </si>
  <si>
    <t>Investment Tax Credit Adjustments</t>
  </si>
  <si>
    <t xml:space="preserve">    TOTAL INCOME TAXES - OPERATING</t>
  </si>
  <si>
    <t xml:space="preserve">      * TOTAL OPERATING EXPENSES *</t>
  </si>
  <si>
    <t xml:space="preserve">          * TOTAL OPERATING INCOME *</t>
  </si>
  <si>
    <t>COPY FROM RATEBASE HERE</t>
  </si>
  <si>
    <t>THERMS</t>
  </si>
  <si>
    <t>STATE OF WASHINGTON - MONTH</t>
  </si>
  <si>
    <t>RES</t>
  </si>
  <si>
    <t>COM</t>
  </si>
  <si>
    <t>UTILITY PLANT IN SERVICE</t>
  </si>
  <si>
    <t>IND</t>
  </si>
  <si>
    <t>ACCUMULATED DEPRECIATION</t>
  </si>
  <si>
    <t>CORE INT</t>
  </si>
  <si>
    <t>NET PLANT IN SERVICE</t>
  </si>
  <si>
    <t>NONCORE</t>
  </si>
  <si>
    <t>CUSTOMER ADVANCES FOR CONST</t>
  </si>
  <si>
    <t>12-Month Ending</t>
  </si>
  <si>
    <t>DEFERRED INCOME TAX</t>
  </si>
  <si>
    <t>SUBTOTAL</t>
  </si>
  <si>
    <t>WORKING CAPITAL</t>
  </si>
  <si>
    <t>TOTAL MONTHLY RATE BASE</t>
  </si>
  <si>
    <t>CUSTOMER COUNTS</t>
  </si>
  <si>
    <t>STATE OF WASHINGTON - 12 MONTH AVG OF AVGS</t>
  </si>
  <si>
    <t xml:space="preserve"> </t>
  </si>
  <si>
    <t>Total</t>
  </si>
  <si>
    <t>TOTAL WA 12 MONTH RATE BASE</t>
  </si>
  <si>
    <t>COPY FROM SALES REPORT HERE</t>
  </si>
  <si>
    <t>Maintenance of Mains</t>
  </si>
  <si>
    <t>September 1, 2022 THROUGH          August 31, 2023</t>
  </si>
  <si>
    <t>October 1, 2022 THROUGH          Sept 30, 2023</t>
  </si>
  <si>
    <t>July</t>
  </si>
  <si>
    <t>August</t>
  </si>
  <si>
    <t>September</t>
  </si>
  <si>
    <t>August 1, 2022 THROUGH         July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</si>
</sst>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;[Red]\(#,##0.00\)"/>
    <numFmt numFmtId="167" formatCode="General_)"/>
    <numFmt numFmtId="168" formatCode="mmmm"/>
    <numFmt numFmtId="169" formatCode="[$-409]mmmm\-yy;@"/>
    <numFmt numFmtId="170" formatCode="#,##0.0000_);\(#,##0.0000\)"/>
    <numFmt numFmtId="171" formatCode="0_);\(0\)"/>
    <numFmt numFmtId="172" formatCode="&quot;$&quot;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2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4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sz val="2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8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39" fontId="9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11" fillId="0" borderId="0"/>
    <xf numFmtId="9" fontId="7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10" fillId="0" borderId="0">
      <alignment vertical="top"/>
    </xf>
    <xf numFmtId="9" fontId="11" fillId="0" borderId="0" applyFont="0" applyFill="0" applyBorder="0" applyAlignment="0" applyProtection="0"/>
    <xf numFmtId="0" fontId="10" fillId="0" borderId="0">
      <alignment vertical="top"/>
    </xf>
    <xf numFmtId="0" fontId="10" fillId="0" borderId="0" applyNumberFormat="0" applyFill="0" applyBorder="0" applyAlignment="0" applyProtection="0">
      <alignment vertical="top"/>
    </xf>
    <xf numFmtId="41" fontId="10" fillId="0" borderId="0">
      <alignment vertical="top"/>
    </xf>
    <xf numFmtId="0" fontId="7" fillId="0" borderId="0"/>
    <xf numFmtId="49" fontId="7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165" fontId="9" fillId="0" borderId="0"/>
    <xf numFmtId="39" fontId="9" fillId="0" borderId="0"/>
    <xf numFmtId="39" fontId="9" fillId="0" borderId="0"/>
    <xf numFmtId="165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166" fontId="10" fillId="2" borderId="0">
      <alignment horizontal="right"/>
    </xf>
    <xf numFmtId="0" fontId="16" fillId="3" borderId="0">
      <alignment horizontal="center"/>
    </xf>
    <xf numFmtId="0" fontId="17" fillId="4" borderId="0"/>
    <xf numFmtId="0" fontId="18" fillId="2" borderId="0" applyBorder="0">
      <alignment horizontal="centerContinuous"/>
    </xf>
    <xf numFmtId="0" fontId="19" fillId="4" borderId="0" applyBorder="0">
      <alignment horizontal="centerContinuous"/>
    </xf>
    <xf numFmtId="39" fontId="9" fillId="0" borderId="0"/>
    <xf numFmtId="0" fontId="10" fillId="0" borderId="0">
      <alignment vertical="top"/>
    </xf>
    <xf numFmtId="39" fontId="9" fillId="0" borderId="0"/>
    <xf numFmtId="39" fontId="9" fillId="0" borderId="0"/>
    <xf numFmtId="39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</xf>
    <xf numFmtId="0" fontId="10" fillId="0" borderId="0">
      <alignment vertical="top"/>
    </xf>
    <xf numFmtId="41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>
      <alignment vertical="top"/>
    </xf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>
      <alignment vertical="top"/>
    </xf>
    <xf numFmtId="43" fontId="8" fillId="0" borderId="0" applyFont="0" applyFill="0" applyBorder="0" applyAlignment="0" applyProtection="0"/>
    <xf numFmtId="0" fontId="8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20" fillId="0" borderId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7" fontId="2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39" fontId="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0" fillId="0" borderId="0">
      <alignment vertical="top"/>
    </xf>
    <xf numFmtId="0" fontId="10" fillId="0" borderId="0">
      <alignment vertical="top"/>
    </xf>
    <xf numFmtId="39" fontId="20" fillId="0" borderId="0"/>
    <xf numFmtId="49" fontId="21" fillId="0" borderId="0"/>
    <xf numFmtId="49" fontId="21" fillId="0" borderId="0"/>
    <xf numFmtId="49" fontId="2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4">
    <xf numFmtId="0" fontId="0" fillId="0" borderId="0" xfId="0"/>
    <xf numFmtId="0" fontId="23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2" fillId="0" borderId="2" xfId="0" applyFont="1" applyBorder="1" applyAlignment="1">
      <alignment horizontal="centerContinuous"/>
    </xf>
    <xf numFmtId="0" fontId="22" fillId="0" borderId="3" xfId="0" applyFont="1" applyBorder="1" applyAlignment="1">
      <alignment horizontal="centerContinuous"/>
    </xf>
    <xf numFmtId="0" fontId="22" fillId="0" borderId="1" xfId="0" applyFont="1" applyBorder="1" applyAlignment="1">
      <alignment horizontal="centerContinuous"/>
    </xf>
    <xf numFmtId="0" fontId="23" fillId="0" borderId="0" xfId="0" applyFont="1" applyAlignment="1">
      <alignment horizontal="center"/>
    </xf>
    <xf numFmtId="37" fontId="23" fillId="0" borderId="0" xfId="0" applyNumberFormat="1" applyFont="1"/>
    <xf numFmtId="164" fontId="23" fillId="0" borderId="21" xfId="1" applyNumberFormat="1" applyFont="1" applyFill="1" applyBorder="1" applyProtection="1"/>
    <xf numFmtId="37" fontId="23" fillId="0" borderId="0" xfId="0" applyNumberFormat="1" applyFont="1" applyAlignment="1">
      <alignment horizontal="right"/>
    </xf>
    <xf numFmtId="164" fontId="23" fillId="0" borderId="0" xfId="0" applyNumberFormat="1" applyFont="1"/>
    <xf numFmtId="0" fontId="23" fillId="0" borderId="0" xfId="0" applyFont="1" applyAlignment="1">
      <alignment horizontal="centerContinuous"/>
    </xf>
    <xf numFmtId="164" fontId="23" fillId="0" borderId="0" xfId="1" applyNumberFormat="1" applyFont="1" applyFill="1" applyAlignment="1">
      <alignment horizontal="centerContinuous"/>
    </xf>
    <xf numFmtId="0" fontId="23" fillId="0" borderId="0" xfId="0" applyFont="1" applyProtection="1">
      <protection locked="0"/>
    </xf>
    <xf numFmtId="164" fontId="23" fillId="0" borderId="0" xfId="1" applyNumberFormat="1" applyFont="1" applyFill="1"/>
    <xf numFmtId="0" fontId="23" fillId="0" borderId="4" xfId="0" applyFont="1" applyBorder="1" applyAlignment="1">
      <alignment wrapText="1"/>
    </xf>
    <xf numFmtId="0" fontId="23" fillId="0" borderId="5" xfId="0" applyFont="1" applyBorder="1" applyAlignment="1">
      <alignment wrapText="1"/>
    </xf>
    <xf numFmtId="164" fontId="23" fillId="0" borderId="6" xfId="1" applyNumberFormat="1" applyFont="1" applyFill="1" applyBorder="1" applyAlignment="1">
      <alignment horizontal="center" wrapText="1"/>
    </xf>
    <xf numFmtId="164" fontId="23" fillId="0" borderId="7" xfId="1" applyNumberFormat="1" applyFont="1" applyFill="1" applyBorder="1" applyAlignment="1">
      <alignment horizontal="center" wrapText="1"/>
    </xf>
    <xf numFmtId="0" fontId="23" fillId="0" borderId="8" xfId="0" applyFont="1" applyBorder="1"/>
    <xf numFmtId="164" fontId="23" fillId="0" borderId="9" xfId="1" applyNumberFormat="1" applyFont="1" applyFill="1" applyBorder="1"/>
    <xf numFmtId="164" fontId="23" fillId="0" borderId="0" xfId="1" applyNumberFormat="1" applyFont="1" applyFill="1" applyBorder="1" applyProtection="1">
      <protection locked="0"/>
    </xf>
    <xf numFmtId="164" fontId="23" fillId="0" borderId="9" xfId="1" applyNumberFormat="1" applyFont="1" applyFill="1" applyBorder="1" applyProtection="1">
      <protection locked="0"/>
    </xf>
    <xf numFmtId="164" fontId="23" fillId="0" borderId="10" xfId="1" applyNumberFormat="1" applyFont="1" applyFill="1" applyBorder="1" applyProtection="1">
      <protection locked="0"/>
    </xf>
    <xf numFmtId="164" fontId="23" fillId="0" borderId="11" xfId="1" applyNumberFormat="1" applyFont="1" applyFill="1" applyBorder="1" applyProtection="1">
      <protection locked="0"/>
    </xf>
    <xf numFmtId="164" fontId="23" fillId="0" borderId="0" xfId="1" applyNumberFormat="1" applyFont="1" applyFill="1" applyBorder="1"/>
    <xf numFmtId="164" fontId="23" fillId="0" borderId="2" xfId="1" applyNumberFormat="1" applyFont="1" applyFill="1" applyBorder="1"/>
    <xf numFmtId="164" fontId="23" fillId="0" borderId="12" xfId="1" applyNumberFormat="1" applyFont="1" applyFill="1" applyBorder="1"/>
    <xf numFmtId="164" fontId="23" fillId="0" borderId="13" xfId="1" applyNumberFormat="1" applyFont="1" applyFill="1" applyBorder="1"/>
    <xf numFmtId="164" fontId="23" fillId="0" borderId="14" xfId="1" applyNumberFormat="1" applyFont="1" applyFill="1" applyBorder="1"/>
    <xf numFmtId="164" fontId="23" fillId="0" borderId="15" xfId="1" applyNumberFormat="1" applyFont="1" applyFill="1" applyBorder="1"/>
    <xf numFmtId="164" fontId="23" fillId="0" borderId="16" xfId="1" applyNumberFormat="1" applyFont="1" applyFill="1" applyBorder="1"/>
    <xf numFmtId="10" fontId="23" fillId="0" borderId="8" xfId="4" applyNumberFormat="1" applyFont="1" applyFill="1" applyBorder="1"/>
    <xf numFmtId="10" fontId="23" fillId="0" borderId="0" xfId="4" applyNumberFormat="1" applyFont="1" applyFill="1" applyBorder="1"/>
    <xf numFmtId="10" fontId="23" fillId="0" borderId="15" xfId="4" applyNumberFormat="1" applyFont="1" applyFill="1" applyBorder="1"/>
    <xf numFmtId="10" fontId="23" fillId="0" borderId="16" xfId="4" applyNumberFormat="1" applyFont="1" applyFill="1" applyBorder="1"/>
    <xf numFmtId="0" fontId="23" fillId="0" borderId="17" xfId="0" applyFont="1" applyBorder="1"/>
    <xf numFmtId="0" fontId="23" fillId="0" borderId="18" xfId="0" applyFont="1" applyBorder="1"/>
    <xf numFmtId="164" fontId="26" fillId="0" borderId="18" xfId="1" applyNumberFormat="1" applyFont="1" applyFill="1" applyBorder="1"/>
    <xf numFmtId="164" fontId="26" fillId="0" borderId="19" xfId="1" applyNumberFormat="1" applyFont="1" applyFill="1" applyBorder="1"/>
    <xf numFmtId="164" fontId="22" fillId="0" borderId="0" xfId="1" applyNumberFormat="1" applyFont="1" applyFill="1"/>
    <xf numFmtId="0" fontId="23" fillId="0" borderId="4" xfId="0" applyFont="1" applyBorder="1"/>
    <xf numFmtId="0" fontId="23" fillId="0" borderId="5" xfId="0" applyFont="1" applyBorder="1"/>
    <xf numFmtId="164" fontId="23" fillId="0" borderId="18" xfId="1" applyNumberFormat="1" applyFont="1" applyFill="1" applyBorder="1"/>
    <xf numFmtId="164" fontId="23" fillId="0" borderId="19" xfId="1" applyNumberFormat="1" applyFont="1" applyFill="1" applyBorder="1"/>
    <xf numFmtId="164" fontId="22" fillId="0" borderId="0" xfId="1" applyNumberFormat="1" applyFont="1" applyFill="1" applyAlignment="1">
      <alignment horizontal="centerContinuous"/>
    </xf>
    <xf numFmtId="0" fontId="22" fillId="0" borderId="0" xfId="0" applyFont="1" applyProtection="1">
      <protection locked="0"/>
    </xf>
    <xf numFmtId="0" fontId="22" fillId="0" borderId="0" xfId="0" applyFont="1"/>
    <xf numFmtId="164" fontId="23" fillId="0" borderId="5" xfId="1" applyNumberFormat="1" applyFont="1" applyFill="1" applyBorder="1" applyProtection="1">
      <protection locked="0"/>
    </xf>
    <xf numFmtId="164" fontId="23" fillId="0" borderId="20" xfId="1" applyNumberFormat="1" applyFont="1" applyFill="1" applyBorder="1" applyProtection="1">
      <protection locked="0"/>
    </xf>
    <xf numFmtId="0" fontId="23" fillId="0" borderId="0" xfId="3" applyFont="1"/>
    <xf numFmtId="37" fontId="23" fillId="0" borderId="0" xfId="3" applyNumberFormat="1" applyFont="1"/>
    <xf numFmtId="164" fontId="23" fillId="0" borderId="0" xfId="1" applyNumberFormat="1" applyFont="1" applyFill="1" applyBorder="1" applyAlignment="1">
      <alignment horizontal="right"/>
    </xf>
    <xf numFmtId="0" fontId="23" fillId="0" borderId="0" xfId="2" applyFont="1" applyAlignment="1">
      <alignment horizontal="right"/>
    </xf>
    <xf numFmtId="10" fontId="23" fillId="0" borderId="0" xfId="4" applyNumberFormat="1" applyFont="1" applyFill="1" applyBorder="1" applyAlignment="1">
      <alignment horizontal="center"/>
    </xf>
    <xf numFmtId="164" fontId="12" fillId="0" borderId="0" xfId="1" applyNumberFormat="1" applyFont="1" applyFill="1" applyBorder="1"/>
    <xf numFmtId="43" fontId="23" fillId="0" borderId="27" xfId="1" applyFont="1" applyFill="1" applyBorder="1"/>
    <xf numFmtId="43" fontId="23" fillId="0" borderId="22" xfId="1" applyFont="1" applyFill="1" applyBorder="1"/>
    <xf numFmtId="43" fontId="23" fillId="0" borderId="26" xfId="1" applyFont="1" applyFill="1" applyBorder="1"/>
    <xf numFmtId="43" fontId="23" fillId="0" borderId="0" xfId="1" applyFont="1" applyFill="1" applyBorder="1"/>
    <xf numFmtId="43" fontId="23" fillId="0" borderId="9" xfId="1" applyFont="1" applyFill="1" applyBorder="1"/>
    <xf numFmtId="164" fontId="12" fillId="0" borderId="0" xfId="1" applyNumberFormat="1" applyFont="1" applyFill="1" applyAlignment="1">
      <alignment horizontal="center" vertical="center"/>
    </xf>
    <xf numFmtId="164" fontId="23" fillId="0" borderId="0" xfId="1" applyNumberFormat="1" applyFont="1" applyFill="1" applyAlignment="1">
      <alignment horizontal="center"/>
    </xf>
    <xf numFmtId="0" fontId="0" fillId="0" borderId="0" xfId="0" applyFill="1"/>
    <xf numFmtId="37" fontId="15" fillId="0" borderId="0" xfId="39" applyNumberFormat="1" applyFont="1" applyFill="1"/>
    <xf numFmtId="49" fontId="31" fillId="0" borderId="0" xfId="35" applyFont="1" applyFill="1"/>
    <xf numFmtId="170" fontId="15" fillId="0" borderId="0" xfId="39" applyNumberFormat="1" applyFont="1" applyFill="1"/>
    <xf numFmtId="0" fontId="23" fillId="0" borderId="0" xfId="0" applyFont="1" applyFill="1"/>
    <xf numFmtId="0" fontId="23" fillId="0" borderId="0" xfId="39" applyFont="1" applyFill="1" applyAlignment="1">
      <alignment horizontal="center"/>
    </xf>
    <xf numFmtId="0" fontId="23" fillId="0" borderId="0" xfId="39" applyFont="1" applyFill="1" applyAlignment="1">
      <alignment horizontal="left"/>
    </xf>
    <xf numFmtId="37" fontId="23" fillId="0" borderId="0" xfId="39" applyNumberFormat="1" applyFont="1" applyFill="1"/>
    <xf numFmtId="0" fontId="23" fillId="0" borderId="0" xfId="39" applyFont="1" applyFill="1"/>
    <xf numFmtId="0" fontId="23" fillId="0" borderId="0" xfId="0" applyFont="1" applyFill="1" applyAlignment="1">
      <alignment horizontal="left"/>
    </xf>
    <xf numFmtId="49" fontId="23" fillId="0" borderId="0" xfId="35" applyFont="1" applyFill="1"/>
    <xf numFmtId="164" fontId="23" fillId="0" borderId="0" xfId="35" applyNumberFormat="1" applyFont="1" applyFill="1"/>
    <xf numFmtId="37" fontId="23" fillId="0" borderId="0" xfId="0" applyNumberFormat="1" applyFont="1" applyFill="1"/>
    <xf numFmtId="37" fontId="1" fillId="0" borderId="0" xfId="39" applyNumberFormat="1" applyFont="1" applyFill="1"/>
    <xf numFmtId="0" fontId="23" fillId="0" borderId="0" xfId="0" applyFont="1" applyAlignment="1"/>
    <xf numFmtId="37" fontId="23" fillId="0" borderId="22" xfId="5" applyNumberFormat="1" applyFont="1" applyFill="1" applyBorder="1"/>
    <xf numFmtId="0" fontId="23" fillId="0" borderId="0" xfId="3" applyFont="1" applyFill="1"/>
    <xf numFmtId="37" fontId="23" fillId="0" borderId="23" xfId="5" applyNumberFormat="1" applyFont="1" applyFill="1" applyBorder="1"/>
    <xf numFmtId="37" fontId="24" fillId="0" borderId="0" xfId="3" applyNumberFormat="1" applyFont="1" applyFill="1"/>
    <xf numFmtId="37" fontId="23" fillId="0" borderId="24" xfId="0" applyNumberFormat="1" applyFont="1" applyFill="1" applyBorder="1"/>
    <xf numFmtId="37" fontId="23" fillId="0" borderId="1" xfId="0" applyNumberFormat="1" applyFont="1" applyFill="1" applyBorder="1"/>
    <xf numFmtId="3" fontId="23" fillId="0" borderId="0" xfId="0" applyNumberFormat="1" applyFont="1" applyFill="1"/>
    <xf numFmtId="3" fontId="25" fillId="0" borderId="0" xfId="0" applyNumberFormat="1" applyFont="1" applyFill="1" applyAlignment="1">
      <alignment horizontal="center"/>
    </xf>
    <xf numFmtId="3" fontId="27" fillId="0" borderId="0" xfId="0" applyNumberFormat="1" applyFont="1" applyFill="1"/>
    <xf numFmtId="0" fontId="23" fillId="0" borderId="27" xfId="0" applyFont="1" applyFill="1" applyBorder="1"/>
    <xf numFmtId="0" fontId="23" fillId="0" borderId="22" xfId="0" applyFont="1" applyFill="1" applyBorder="1"/>
    <xf numFmtId="0" fontId="23" fillId="0" borderId="26" xfId="0" applyFont="1" applyFill="1" applyBorder="1"/>
    <xf numFmtId="0" fontId="23" fillId="0" borderId="9" xfId="0" applyFont="1" applyFill="1" applyBorder="1"/>
    <xf numFmtId="43" fontId="23" fillId="0" borderId="0" xfId="0" applyNumberFormat="1" applyFont="1" applyFill="1"/>
    <xf numFmtId="0" fontId="28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39" applyFont="1" applyFill="1" applyAlignment="1">
      <alignment horizontal="center"/>
    </xf>
    <xf numFmtId="0" fontId="1" fillId="0" borderId="0" xfId="39" applyFont="1" applyFill="1"/>
    <xf numFmtId="164" fontId="12" fillId="0" borderId="0" xfId="0" applyNumberFormat="1" applyFont="1" applyFill="1"/>
    <xf numFmtId="164" fontId="30" fillId="0" borderId="0" xfId="0" applyNumberFormat="1" applyFont="1" applyFill="1"/>
    <xf numFmtId="0" fontId="31" fillId="0" borderId="0" xfId="0" applyFont="1" applyFill="1"/>
    <xf numFmtId="37" fontId="0" fillId="0" borderId="0" xfId="0" applyNumberFormat="1" applyFill="1"/>
    <xf numFmtId="0" fontId="22" fillId="0" borderId="0" xfId="0" applyFont="1" applyFill="1" applyAlignment="1">
      <alignment horizontal="centerContinuous"/>
    </xf>
    <xf numFmtId="14" fontId="23" fillId="0" borderId="0" xfId="0" applyNumberFormat="1" applyFont="1" applyFill="1" applyAlignment="1" applyProtection="1">
      <alignment horizontal="left"/>
      <protection locked="0"/>
    </xf>
    <xf numFmtId="0" fontId="22" fillId="0" borderId="0" xfId="0" applyFont="1" applyFill="1" applyAlignment="1">
      <alignment wrapText="1"/>
    </xf>
    <xf numFmtId="39" fontId="22" fillId="0" borderId="8" xfId="159" applyFont="1" applyFill="1" applyBorder="1" applyAlignment="1">
      <alignment horizontal="left"/>
    </xf>
    <xf numFmtId="39" fontId="23" fillId="0" borderId="26" xfId="159" applyFont="1" applyFill="1" applyBorder="1"/>
    <xf numFmtId="4" fontId="23" fillId="0" borderId="0" xfId="0" applyNumberFormat="1" applyFont="1" applyFill="1"/>
    <xf numFmtId="39" fontId="23" fillId="0" borderId="8" xfId="159" applyFont="1" applyFill="1" applyBorder="1" applyAlignment="1">
      <alignment horizontal="center"/>
    </xf>
    <xf numFmtId="39" fontId="23" fillId="0" borderId="26" xfId="159" applyFont="1" applyFill="1" applyBorder="1" applyAlignment="1">
      <alignment horizontal="left"/>
    </xf>
    <xf numFmtId="39" fontId="23" fillId="0" borderId="8" xfId="159" applyFont="1" applyFill="1" applyBorder="1" applyAlignment="1">
      <alignment horizontal="left"/>
    </xf>
    <xf numFmtId="39" fontId="23" fillId="0" borderId="8" xfId="159" quotePrefix="1" applyFont="1" applyFill="1" applyBorder="1" applyAlignment="1">
      <alignment horizontal="center"/>
    </xf>
    <xf numFmtId="172" fontId="23" fillId="0" borderId="0" xfId="0" applyNumberFormat="1" applyFont="1" applyFill="1"/>
    <xf numFmtId="43" fontId="23" fillId="0" borderId="0" xfId="1" applyFont="1" applyFill="1"/>
    <xf numFmtId="171" fontId="23" fillId="0" borderId="8" xfId="159" applyNumberFormat="1" applyFont="1" applyFill="1" applyBorder="1" applyAlignment="1">
      <alignment horizontal="center"/>
    </xf>
    <xf numFmtId="39" fontId="23" fillId="0" borderId="8" xfId="159" applyFont="1" applyFill="1" applyBorder="1"/>
    <xf numFmtId="39" fontId="22" fillId="0" borderId="26" xfId="159" applyFont="1" applyFill="1" applyBorder="1"/>
    <xf numFmtId="49" fontId="23" fillId="0" borderId="8" xfId="159" applyNumberFormat="1" applyFont="1" applyFill="1" applyBorder="1" applyAlignment="1">
      <alignment horizontal="center"/>
    </xf>
    <xf numFmtId="39" fontId="22" fillId="0" borderId="26" xfId="159" applyFont="1" applyFill="1" applyBorder="1" applyAlignment="1">
      <alignment horizontal="left" indent="2"/>
    </xf>
    <xf numFmtId="39" fontId="22" fillId="0" borderId="8" xfId="159" applyFont="1" applyFill="1" applyBorder="1" applyAlignment="1">
      <alignment horizontal="center"/>
    </xf>
    <xf numFmtId="39" fontId="22" fillId="0" borderId="17" xfId="159" applyFont="1" applyFill="1" applyBorder="1" applyAlignment="1">
      <alignment horizontal="left"/>
    </xf>
    <xf numFmtId="39" fontId="23" fillId="0" borderId="31" xfId="159" applyFont="1" applyFill="1" applyBorder="1"/>
    <xf numFmtId="39" fontId="23" fillId="0" borderId="27" xfId="159" applyFont="1" applyFill="1" applyBorder="1"/>
    <xf numFmtId="39" fontId="23" fillId="0" borderId="0" xfId="159" applyFont="1" applyFill="1"/>
    <xf numFmtId="37" fontId="23" fillId="0" borderId="8" xfId="159" applyNumberFormat="1" applyFont="1" applyFill="1" applyBorder="1" applyAlignment="1">
      <alignment horizontal="center"/>
    </xf>
    <xf numFmtId="0" fontId="23" fillId="0" borderId="0" xfId="0" applyFont="1" applyBorder="1"/>
    <xf numFmtId="0" fontId="23" fillId="0" borderId="0" xfId="0" applyFont="1" applyFill="1" applyBorder="1"/>
    <xf numFmtId="168" fontId="23" fillId="0" borderId="21" xfId="0" applyNumberFormat="1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43" fontId="23" fillId="0" borderId="1" xfId="1" applyFont="1" applyFill="1" applyBorder="1"/>
    <xf numFmtId="43" fontId="23" fillId="0" borderId="34" xfId="1" applyFont="1" applyFill="1" applyBorder="1"/>
    <xf numFmtId="43" fontId="23" fillId="0" borderId="29" xfId="1" applyFont="1" applyFill="1" applyBorder="1"/>
    <xf numFmtId="43" fontId="23" fillId="0" borderId="24" xfId="1" applyFont="1" applyFill="1" applyBorder="1"/>
    <xf numFmtId="43" fontId="23" fillId="0" borderId="28" xfId="1" applyFont="1" applyFill="1" applyBorder="1"/>
    <xf numFmtId="43" fontId="23" fillId="0" borderId="32" xfId="1" applyFont="1" applyFill="1" applyBorder="1"/>
    <xf numFmtId="43" fontId="23" fillId="0" borderId="35" xfId="1" applyFont="1" applyFill="1" applyBorder="1"/>
    <xf numFmtId="43" fontId="23" fillId="0" borderId="30" xfId="1" applyFont="1" applyFill="1" applyBorder="1"/>
    <xf numFmtId="49" fontId="13" fillId="0" borderId="0" xfId="35" applyFont="1" applyFill="1"/>
    <xf numFmtId="0" fontId="12" fillId="0" borderId="0" xfId="35" applyNumberFormat="1" applyFont="1" applyFill="1"/>
    <xf numFmtId="37" fontId="32" fillId="0" borderId="0" xfId="39" applyNumberFormat="1" applyFont="1" applyFill="1" applyAlignment="1">
      <alignment horizontal="center"/>
    </xf>
    <xf numFmtId="49" fontId="22" fillId="0" borderId="0" xfId="35" applyFont="1" applyFill="1"/>
    <xf numFmtId="164" fontId="22" fillId="0" borderId="13" xfId="1" applyNumberFormat="1" applyFont="1" applyFill="1" applyBorder="1"/>
    <xf numFmtId="164" fontId="0" fillId="0" borderId="0" xfId="1" applyNumberFormat="1" applyFont="1" applyFill="1"/>
    <xf numFmtId="164" fontId="32" fillId="0" borderId="13" xfId="1" applyNumberFormat="1" applyFont="1" applyFill="1" applyBorder="1"/>
    <xf numFmtId="0" fontId="22" fillId="0" borderId="0" xfId="0" applyFont="1" applyFill="1" applyAlignment="1">
      <alignment horizontal="center"/>
    </xf>
    <xf numFmtId="43" fontId="23" fillId="0" borderId="39" xfId="1" applyFont="1" applyFill="1" applyBorder="1"/>
    <xf numFmtId="43" fontId="23" fillId="0" borderId="41" xfId="1" applyFont="1" applyFill="1" applyBorder="1"/>
    <xf numFmtId="43" fontId="23" fillId="0" borderId="40" xfId="1" applyFont="1" applyFill="1" applyBorder="1"/>
    <xf numFmtId="43" fontId="23" fillId="0" borderId="42" xfId="1" applyFont="1" applyFill="1" applyBorder="1"/>
    <xf numFmtId="169" fontId="22" fillId="0" borderId="33" xfId="159" applyNumberFormat="1" applyFont="1" applyFill="1" applyBorder="1" applyAlignment="1">
      <alignment horizontal="center" wrapText="1"/>
    </xf>
    <xf numFmtId="49" fontId="33" fillId="0" borderId="33" xfId="159" applyNumberFormat="1" applyFont="1" applyFill="1" applyBorder="1" applyAlignment="1">
      <alignment horizontal="center" wrapText="1"/>
    </xf>
    <xf numFmtId="49" fontId="33" fillId="0" borderId="37" xfId="159" applyNumberFormat="1" applyFont="1" applyFill="1" applyBorder="1" applyAlignment="1">
      <alignment horizontal="center" wrapText="1"/>
    </xf>
    <xf numFmtId="43" fontId="23" fillId="0" borderId="26" xfId="0" applyNumberFormat="1" applyFont="1" applyFill="1" applyBorder="1"/>
    <xf numFmtId="43" fontId="23" fillId="0" borderId="23" xfId="1" applyFont="1" applyFill="1" applyBorder="1"/>
    <xf numFmtId="43" fontId="23" fillId="0" borderId="25" xfId="1" applyFont="1" applyFill="1" applyBorder="1"/>
    <xf numFmtId="43" fontId="23" fillId="0" borderId="11" xfId="1" applyFont="1" applyFill="1" applyBorder="1"/>
    <xf numFmtId="43" fontId="23" fillId="0" borderId="10" xfId="1" applyFont="1" applyFill="1" applyBorder="1"/>
    <xf numFmtId="39" fontId="23" fillId="0" borderId="9" xfId="0" applyNumberFormat="1" applyFont="1" applyFill="1" applyBorder="1"/>
    <xf numFmtId="164" fontId="1" fillId="0" borderId="0" xfId="1" applyNumberFormat="1" applyFont="1" applyFill="1" applyBorder="1"/>
    <xf numFmtId="164" fontId="1" fillId="0" borderId="10" xfId="1" applyNumberFormat="1" applyFont="1" applyFill="1" applyBorder="1"/>
    <xf numFmtId="164" fontId="23" fillId="0" borderId="10" xfId="1" applyNumberFormat="1" applyFont="1" applyFill="1" applyBorder="1"/>
    <xf numFmtId="164" fontId="1" fillId="0" borderId="0" xfId="0" applyNumberFormat="1" applyFont="1" applyFill="1"/>
    <xf numFmtId="164" fontId="1" fillId="0" borderId="10" xfId="0" applyNumberFormat="1" applyFont="1" applyFill="1" applyBorder="1"/>
    <xf numFmtId="0" fontId="22" fillId="0" borderId="1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39" fontId="22" fillId="0" borderId="8" xfId="159" applyFont="1" applyFill="1" applyBorder="1" applyAlignment="1">
      <alignment horizontal="left" wrapText="1" indent="1"/>
    </xf>
    <xf numFmtId="39" fontId="22" fillId="0" borderId="26" xfId="159" applyFont="1" applyFill="1" applyBorder="1" applyAlignment="1">
      <alignment horizontal="left" wrapText="1" indent="1"/>
    </xf>
    <xf numFmtId="0" fontId="22" fillId="0" borderId="38" xfId="0" applyFont="1" applyFill="1" applyBorder="1" applyAlignment="1">
      <alignment horizontal="left" vertical="top"/>
    </xf>
    <xf numFmtId="0" fontId="22" fillId="0" borderId="37" xfId="0" applyFont="1" applyFill="1" applyBorder="1" applyAlignment="1">
      <alignment horizontal="left" vertical="top"/>
    </xf>
    <xf numFmtId="0" fontId="29" fillId="0" borderId="38" xfId="0" applyFont="1" applyFill="1" applyBorder="1" applyAlignment="1">
      <alignment horizontal="center" vertical="top"/>
    </xf>
    <xf numFmtId="0" fontId="29" fillId="0" borderId="36" xfId="0" applyFont="1" applyFill="1" applyBorder="1" applyAlignment="1">
      <alignment horizontal="center" vertical="top"/>
    </xf>
    <xf numFmtId="0" fontId="29" fillId="0" borderId="37" xfId="0" applyFont="1" applyFill="1" applyBorder="1" applyAlignment="1">
      <alignment horizontal="center" vertical="top"/>
    </xf>
    <xf numFmtId="0" fontId="22" fillId="0" borderId="4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center"/>
    </xf>
  </cellXfs>
  <cellStyles count="181">
    <cellStyle name="Comma" xfId="1" builtinId="3"/>
    <cellStyle name="Comma 10" xfId="127" xr:uid="{00000000-0005-0000-0000-000001000000}"/>
    <cellStyle name="Comma 11" xfId="137" xr:uid="{00000000-0005-0000-0000-000002000000}"/>
    <cellStyle name="Comma 12" xfId="147" xr:uid="{00000000-0005-0000-0000-000003000000}"/>
    <cellStyle name="Comma 13" xfId="151" xr:uid="{00000000-0005-0000-0000-000004000000}"/>
    <cellStyle name="Comma 14" xfId="165" xr:uid="{00000000-0005-0000-0000-000005000000}"/>
    <cellStyle name="Comma 15" xfId="179" xr:uid="{00000000-0005-0000-0000-000006000000}"/>
    <cellStyle name="Comma 2" xfId="11" xr:uid="{00000000-0005-0000-0000-000007000000}"/>
    <cellStyle name="Comma 2 2" xfId="118" xr:uid="{00000000-0005-0000-0000-000008000000}"/>
    <cellStyle name="Comma 3" xfId="12" xr:uid="{00000000-0005-0000-0000-000009000000}"/>
    <cellStyle name="Comma 3 2" xfId="154" xr:uid="{00000000-0005-0000-0000-00000A000000}"/>
    <cellStyle name="Comma 3 2 2" xfId="175" xr:uid="{00000000-0005-0000-0000-00000B000000}"/>
    <cellStyle name="Comma 3 3" xfId="166" xr:uid="{00000000-0005-0000-0000-00000C000000}"/>
    <cellStyle name="Comma 4" xfId="10" xr:uid="{00000000-0005-0000-0000-00000D000000}"/>
    <cellStyle name="Comma 5" xfId="23" xr:uid="{00000000-0005-0000-0000-00000E000000}"/>
    <cellStyle name="Comma 5 2" xfId="105" xr:uid="{00000000-0005-0000-0000-00000F000000}"/>
    <cellStyle name="Comma 5 3" xfId="51" xr:uid="{00000000-0005-0000-0000-000010000000}"/>
    <cellStyle name="Comma 6" xfId="27" xr:uid="{00000000-0005-0000-0000-000011000000}"/>
    <cellStyle name="Comma 6 2" xfId="32" xr:uid="{00000000-0005-0000-0000-000012000000}"/>
    <cellStyle name="Comma 7" xfId="7" xr:uid="{00000000-0005-0000-0000-000013000000}"/>
    <cellStyle name="Comma 7 2" xfId="40" xr:uid="{00000000-0005-0000-0000-000014000000}"/>
    <cellStyle name="Comma 7 2 2" xfId="133" xr:uid="{00000000-0005-0000-0000-000015000000}"/>
    <cellStyle name="Comma 7 2 3" xfId="143" xr:uid="{00000000-0005-0000-0000-000016000000}"/>
    <cellStyle name="Comma 7 2 4" xfId="124" xr:uid="{00000000-0005-0000-0000-000017000000}"/>
    <cellStyle name="Comma 7 3" xfId="130" xr:uid="{00000000-0005-0000-0000-000018000000}"/>
    <cellStyle name="Comma 7 4" xfId="140" xr:uid="{00000000-0005-0000-0000-000019000000}"/>
    <cellStyle name="Comma 7 5" xfId="111" xr:uid="{00000000-0005-0000-0000-00001A000000}"/>
    <cellStyle name="Comma 8" xfId="37" xr:uid="{00000000-0005-0000-0000-00001B000000}"/>
    <cellStyle name="Comma 8 2" xfId="121" xr:uid="{00000000-0005-0000-0000-00001C000000}"/>
    <cellStyle name="Comma 8 2 2" xfId="173" xr:uid="{00000000-0005-0000-0000-00001D000000}"/>
    <cellStyle name="Comma 8 3" xfId="114" xr:uid="{00000000-0005-0000-0000-00001E000000}"/>
    <cellStyle name="Comma 8 4" xfId="170" xr:uid="{00000000-0005-0000-0000-00001F000000}"/>
    <cellStyle name="Comma 9" xfId="103" xr:uid="{00000000-0005-0000-0000-000020000000}"/>
    <cellStyle name="Currency 10" xfId="128" xr:uid="{00000000-0005-0000-0000-000021000000}"/>
    <cellStyle name="Currency 11" xfId="138" xr:uid="{00000000-0005-0000-0000-000022000000}"/>
    <cellStyle name="Currency 12" xfId="152" xr:uid="{00000000-0005-0000-0000-000023000000}"/>
    <cellStyle name="Currency 13" xfId="164" xr:uid="{00000000-0005-0000-0000-000024000000}"/>
    <cellStyle name="Currency 2" xfId="14" xr:uid="{00000000-0005-0000-0000-000025000000}"/>
    <cellStyle name="Currency 3" xfId="15" xr:uid="{00000000-0005-0000-0000-000026000000}"/>
    <cellStyle name="Currency 3 2" xfId="155" xr:uid="{00000000-0005-0000-0000-000027000000}"/>
    <cellStyle name="Currency 3 2 2" xfId="176" xr:uid="{00000000-0005-0000-0000-000028000000}"/>
    <cellStyle name="Currency 3 3" xfId="167" xr:uid="{00000000-0005-0000-0000-000029000000}"/>
    <cellStyle name="Currency 4" xfId="13" xr:uid="{00000000-0005-0000-0000-00002A000000}"/>
    <cellStyle name="Currency 5" xfId="25" xr:uid="{00000000-0005-0000-0000-00002B000000}"/>
    <cellStyle name="Currency 5 2" xfId="107" xr:uid="{00000000-0005-0000-0000-00002C000000}"/>
    <cellStyle name="Currency 5 3" xfId="52" xr:uid="{00000000-0005-0000-0000-00002D000000}"/>
    <cellStyle name="Currency 6" xfId="28" xr:uid="{00000000-0005-0000-0000-00002E000000}"/>
    <cellStyle name="Currency 6 2" xfId="33" xr:uid="{00000000-0005-0000-0000-00002F000000}"/>
    <cellStyle name="Currency 7" xfId="8" xr:uid="{00000000-0005-0000-0000-000030000000}"/>
    <cellStyle name="Currency 7 2" xfId="41" xr:uid="{00000000-0005-0000-0000-000031000000}"/>
    <cellStyle name="Currency 7 2 2" xfId="134" xr:uid="{00000000-0005-0000-0000-000032000000}"/>
    <cellStyle name="Currency 7 2 3" xfId="144" xr:uid="{00000000-0005-0000-0000-000033000000}"/>
    <cellStyle name="Currency 7 2 4" xfId="125" xr:uid="{00000000-0005-0000-0000-000034000000}"/>
    <cellStyle name="Currency 7 3" xfId="131" xr:uid="{00000000-0005-0000-0000-000035000000}"/>
    <cellStyle name="Currency 7 4" xfId="141" xr:uid="{00000000-0005-0000-0000-000036000000}"/>
    <cellStyle name="Currency 7 5" xfId="112" xr:uid="{00000000-0005-0000-0000-000037000000}"/>
    <cellStyle name="Currency 8" xfId="38" xr:uid="{00000000-0005-0000-0000-000038000000}"/>
    <cellStyle name="Currency 8 2" xfId="115" xr:uid="{00000000-0005-0000-0000-000039000000}"/>
    <cellStyle name="Currency 8 3" xfId="171" xr:uid="{00000000-0005-0000-0000-00003A000000}"/>
    <cellStyle name="Currency 9" xfId="104" xr:uid="{00000000-0005-0000-0000-00003B000000}"/>
    <cellStyle name="Normal" xfId="0" builtinId="0"/>
    <cellStyle name="Normal 10" xfId="6" xr:uid="{00000000-0005-0000-0000-00003D000000}"/>
    <cellStyle name="Normal 10 2" xfId="39" xr:uid="{00000000-0005-0000-0000-00003E000000}"/>
    <cellStyle name="Normal 10 2 2" xfId="132" xr:uid="{00000000-0005-0000-0000-00003F000000}"/>
    <cellStyle name="Normal 10 2 3" xfId="142" xr:uid="{00000000-0005-0000-0000-000040000000}"/>
    <cellStyle name="Normal 10 2 4" xfId="123" xr:uid="{00000000-0005-0000-0000-000041000000}"/>
    <cellStyle name="Normal 10 3" xfId="110" xr:uid="{00000000-0005-0000-0000-000042000000}"/>
    <cellStyle name="Normal 10 4" xfId="129" xr:uid="{00000000-0005-0000-0000-000043000000}"/>
    <cellStyle name="Normal 10 5" xfId="139" xr:uid="{00000000-0005-0000-0000-000044000000}"/>
    <cellStyle name="Normal 10 6" xfId="64" xr:uid="{00000000-0005-0000-0000-000045000000}"/>
    <cellStyle name="Normal 11" xfId="5" xr:uid="{00000000-0005-0000-0000-000046000000}"/>
    <cellStyle name="Normal 11 2" xfId="120" xr:uid="{00000000-0005-0000-0000-000047000000}"/>
    <cellStyle name="Normal 11 2 2" xfId="172" xr:uid="{00000000-0005-0000-0000-000048000000}"/>
    <cellStyle name="Normal 11 3" xfId="116" xr:uid="{00000000-0005-0000-0000-000049000000}"/>
    <cellStyle name="Normal 12" xfId="35" xr:uid="{00000000-0005-0000-0000-00004A000000}"/>
    <cellStyle name="Normal 12 2" xfId="102" xr:uid="{00000000-0005-0000-0000-00004B000000}"/>
    <cellStyle name="Normal 12 3" xfId="157" xr:uid="{00000000-0005-0000-0000-00004C000000}"/>
    <cellStyle name="Normal 13" xfId="36" xr:uid="{00000000-0005-0000-0000-00004D000000}"/>
    <cellStyle name="Normal 13 2" xfId="126" xr:uid="{00000000-0005-0000-0000-00004E000000}"/>
    <cellStyle name="Normal 14" xfId="136" xr:uid="{00000000-0005-0000-0000-00004F000000}"/>
    <cellStyle name="Normal 14 2" xfId="158" xr:uid="{00000000-0005-0000-0000-000050000000}"/>
    <cellStyle name="Normal 15" xfId="145" xr:uid="{00000000-0005-0000-0000-000051000000}"/>
    <cellStyle name="Normal 16" xfId="146" xr:uid="{00000000-0005-0000-0000-000052000000}"/>
    <cellStyle name="Normal 17" xfId="148" xr:uid="{00000000-0005-0000-0000-000053000000}"/>
    <cellStyle name="Normal 18" xfId="150" xr:uid="{00000000-0005-0000-0000-000054000000}"/>
    <cellStyle name="Normal 19" xfId="153" xr:uid="{00000000-0005-0000-0000-000055000000}"/>
    <cellStyle name="Normal 2" xfId="16" xr:uid="{00000000-0005-0000-0000-000056000000}"/>
    <cellStyle name="Normal 2 2" xfId="17" xr:uid="{00000000-0005-0000-0000-000057000000}"/>
    <cellStyle name="Normal 2 2 2" xfId="46" xr:uid="{00000000-0005-0000-0000-000058000000}"/>
    <cellStyle name="Normal 2 3" xfId="29" xr:uid="{00000000-0005-0000-0000-000059000000}"/>
    <cellStyle name="Normal 2 3 2" xfId="61" xr:uid="{00000000-0005-0000-0000-00005A000000}"/>
    <cellStyle name="Normal 2 3 3" xfId="109" xr:uid="{00000000-0005-0000-0000-00005B000000}"/>
    <cellStyle name="Normal 2 3 4" xfId="43" xr:uid="{00000000-0005-0000-0000-00005C000000}"/>
    <cellStyle name="Normal 2 4" xfId="34" xr:uid="{00000000-0005-0000-0000-00005D000000}"/>
    <cellStyle name="Normal 2 4 2" xfId="119" xr:uid="{00000000-0005-0000-0000-00005E000000}"/>
    <cellStyle name="Normal 2 4 3" xfId="45" xr:uid="{00000000-0005-0000-0000-00005F000000}"/>
    <cellStyle name="Normal 2 5" xfId="53" xr:uid="{00000000-0005-0000-0000-000060000000}"/>
    <cellStyle name="Normal 2 6" xfId="60" xr:uid="{00000000-0005-0000-0000-000061000000}"/>
    <cellStyle name="Normal 2 7" xfId="135" xr:uid="{00000000-0005-0000-0000-000062000000}"/>
    <cellStyle name="Normal 20" xfId="160" xr:uid="{00000000-0005-0000-0000-000063000000}"/>
    <cellStyle name="Normal 21" xfId="162" xr:uid="{00000000-0005-0000-0000-000064000000}"/>
    <cellStyle name="Normal 22" xfId="161" xr:uid="{00000000-0005-0000-0000-000065000000}"/>
    <cellStyle name="Normal 23" xfId="163" xr:uid="{00000000-0005-0000-0000-000066000000}"/>
    <cellStyle name="Normal 24" xfId="178" xr:uid="{00000000-0005-0000-0000-000067000000}"/>
    <cellStyle name="Normal 3" xfId="18" xr:uid="{00000000-0005-0000-0000-000068000000}"/>
    <cellStyle name="Normal 3 2" xfId="44" xr:uid="{00000000-0005-0000-0000-000069000000}"/>
    <cellStyle name="Normal 3 2 2" xfId="62" xr:uid="{00000000-0005-0000-0000-00006A000000}"/>
    <cellStyle name="Normal 3 2 3" xfId="117" xr:uid="{00000000-0005-0000-0000-00006B000000}"/>
    <cellStyle name="Normal 3 3" xfId="47" xr:uid="{00000000-0005-0000-0000-00006C000000}"/>
    <cellStyle name="Normal 3 4" xfId="42" xr:uid="{00000000-0005-0000-0000-00006D000000}"/>
    <cellStyle name="Normal 4" xfId="19" xr:uid="{00000000-0005-0000-0000-00006E000000}"/>
    <cellStyle name="Normal 4 2" xfId="48" xr:uid="{00000000-0005-0000-0000-00006F000000}"/>
    <cellStyle name="Normal 5" xfId="20" xr:uid="{00000000-0005-0000-0000-000070000000}"/>
    <cellStyle name="Normal 5 2" xfId="49" xr:uid="{00000000-0005-0000-0000-000071000000}"/>
    <cellStyle name="Normal 57" xfId="65" xr:uid="{00000000-0005-0000-0000-000072000000}"/>
    <cellStyle name="Normal 58" xfId="66" xr:uid="{00000000-0005-0000-0000-000073000000}"/>
    <cellStyle name="Normal 59" xfId="67" xr:uid="{00000000-0005-0000-0000-000074000000}"/>
    <cellStyle name="Normal 6" xfId="21" xr:uid="{00000000-0005-0000-0000-000075000000}"/>
    <cellStyle name="Normal 6 2" xfId="156" xr:uid="{00000000-0005-0000-0000-000076000000}"/>
    <cellStyle name="Normal 6 2 2" xfId="177" xr:uid="{00000000-0005-0000-0000-000077000000}"/>
    <cellStyle name="Normal 6 3" xfId="168" xr:uid="{00000000-0005-0000-0000-000078000000}"/>
    <cellStyle name="Normal 61" xfId="68" xr:uid="{00000000-0005-0000-0000-000079000000}"/>
    <cellStyle name="Normal 62" xfId="69" xr:uid="{00000000-0005-0000-0000-00007A000000}"/>
    <cellStyle name="Normal 63" xfId="70" xr:uid="{00000000-0005-0000-0000-00007B000000}"/>
    <cellStyle name="Normal 64" xfId="71" xr:uid="{00000000-0005-0000-0000-00007C000000}"/>
    <cellStyle name="Normal 65" xfId="72" xr:uid="{00000000-0005-0000-0000-00007D000000}"/>
    <cellStyle name="Normal 66" xfId="73" xr:uid="{00000000-0005-0000-0000-00007E000000}"/>
    <cellStyle name="Normal 67" xfId="74" xr:uid="{00000000-0005-0000-0000-00007F000000}"/>
    <cellStyle name="Normal 68" xfId="75" xr:uid="{00000000-0005-0000-0000-000080000000}"/>
    <cellStyle name="Normal 7" xfId="9" xr:uid="{00000000-0005-0000-0000-000081000000}"/>
    <cellStyle name="Normal 71" xfId="76" xr:uid="{00000000-0005-0000-0000-000082000000}"/>
    <cellStyle name="Normal 73" xfId="77" xr:uid="{00000000-0005-0000-0000-000083000000}"/>
    <cellStyle name="Normal 75" xfId="78" xr:uid="{00000000-0005-0000-0000-000084000000}"/>
    <cellStyle name="Normal 76" xfId="79" xr:uid="{00000000-0005-0000-0000-000085000000}"/>
    <cellStyle name="Normal 77" xfId="80" xr:uid="{00000000-0005-0000-0000-000086000000}"/>
    <cellStyle name="Normal 8" xfId="24" xr:uid="{00000000-0005-0000-0000-000087000000}"/>
    <cellStyle name="Normal 8 2" xfId="106" xr:uid="{00000000-0005-0000-0000-000088000000}"/>
    <cellStyle name="Normal 8 3" xfId="50" xr:uid="{00000000-0005-0000-0000-000089000000}"/>
    <cellStyle name="Normal 9" xfId="26" xr:uid="{00000000-0005-0000-0000-00008A000000}"/>
    <cellStyle name="Normal 9 2" xfId="31" xr:uid="{00000000-0005-0000-0000-00008B000000}"/>
    <cellStyle name="Normal 9 2 2" xfId="113" xr:uid="{00000000-0005-0000-0000-00008C000000}"/>
    <cellStyle name="Normal 9 2 3" xfId="63" xr:uid="{00000000-0005-0000-0000-00008D000000}"/>
    <cellStyle name="Normal 9 3" xfId="108" xr:uid="{00000000-0005-0000-0000-00008E000000}"/>
    <cellStyle name="Normal 9 4" xfId="59" xr:uid="{00000000-0005-0000-0000-00008F000000}"/>
    <cellStyle name="Normal_adj_01shifts" xfId="2" xr:uid="{00000000-0005-0000-0000-000090000000}"/>
    <cellStyle name="Normal_Book2" xfId="3" xr:uid="{00000000-0005-0000-0000-000091000000}"/>
    <cellStyle name="Normal_Jan 08" xfId="159" xr:uid="{00000000-0005-0000-0000-000092000000}"/>
    <cellStyle name="OUTPUT AMOUNTS" xfId="54" xr:uid="{00000000-0005-0000-0000-000093000000}"/>
    <cellStyle name="OUTPUT COLUMN HEADINGS" xfId="55" xr:uid="{00000000-0005-0000-0000-000094000000}"/>
    <cellStyle name="OUTPUT LINE ITEMS" xfId="56" xr:uid="{00000000-0005-0000-0000-000095000000}"/>
    <cellStyle name="OUTPUT REPORT HEADING" xfId="57" xr:uid="{00000000-0005-0000-0000-000096000000}"/>
    <cellStyle name="OUTPUT REPORT TITLE" xfId="58" xr:uid="{00000000-0005-0000-0000-000097000000}"/>
    <cellStyle name="Percent" xfId="4" builtinId="5"/>
    <cellStyle name="Percent 2" xfId="22" xr:uid="{00000000-0005-0000-0000-000099000000}"/>
    <cellStyle name="Percent 2 10" xfId="81" xr:uid="{00000000-0005-0000-0000-00009A000000}"/>
    <cellStyle name="Percent 2 11" xfId="82" xr:uid="{00000000-0005-0000-0000-00009B000000}"/>
    <cellStyle name="Percent 2 12" xfId="83" xr:uid="{00000000-0005-0000-0000-00009C000000}"/>
    <cellStyle name="Percent 2 13" xfId="84" xr:uid="{00000000-0005-0000-0000-00009D000000}"/>
    <cellStyle name="Percent 2 14" xfId="85" xr:uid="{00000000-0005-0000-0000-00009E000000}"/>
    <cellStyle name="Percent 2 15" xfId="86" xr:uid="{00000000-0005-0000-0000-00009F000000}"/>
    <cellStyle name="Percent 2 16" xfId="87" xr:uid="{00000000-0005-0000-0000-0000A0000000}"/>
    <cellStyle name="Percent 2 17" xfId="88" xr:uid="{00000000-0005-0000-0000-0000A1000000}"/>
    <cellStyle name="Percent 2 18" xfId="89" xr:uid="{00000000-0005-0000-0000-0000A2000000}"/>
    <cellStyle name="Percent 2 19" xfId="90" xr:uid="{00000000-0005-0000-0000-0000A3000000}"/>
    <cellStyle name="Percent 2 2" xfId="91" xr:uid="{00000000-0005-0000-0000-0000A4000000}"/>
    <cellStyle name="Percent 2 20" xfId="92" xr:uid="{00000000-0005-0000-0000-0000A5000000}"/>
    <cellStyle name="Percent 2 21" xfId="93" xr:uid="{00000000-0005-0000-0000-0000A6000000}"/>
    <cellStyle name="Percent 2 22" xfId="94" xr:uid="{00000000-0005-0000-0000-0000A7000000}"/>
    <cellStyle name="Percent 2 3" xfId="95" xr:uid="{00000000-0005-0000-0000-0000A8000000}"/>
    <cellStyle name="Percent 2 4" xfId="96" xr:uid="{00000000-0005-0000-0000-0000A9000000}"/>
    <cellStyle name="Percent 2 5" xfId="97" xr:uid="{00000000-0005-0000-0000-0000AA000000}"/>
    <cellStyle name="Percent 2 6" xfId="98" xr:uid="{00000000-0005-0000-0000-0000AB000000}"/>
    <cellStyle name="Percent 2 7" xfId="99" xr:uid="{00000000-0005-0000-0000-0000AC000000}"/>
    <cellStyle name="Percent 2 8" xfId="100" xr:uid="{00000000-0005-0000-0000-0000AD000000}"/>
    <cellStyle name="Percent 2 9" xfId="101" xr:uid="{00000000-0005-0000-0000-0000AE000000}"/>
    <cellStyle name="Percent 3" xfId="30" xr:uid="{00000000-0005-0000-0000-0000AF000000}"/>
    <cellStyle name="Percent 3 2" xfId="169" xr:uid="{00000000-0005-0000-0000-0000B0000000}"/>
    <cellStyle name="Percent 4" xfId="122" xr:uid="{00000000-0005-0000-0000-0000B1000000}"/>
    <cellStyle name="Percent 4 2" xfId="174" xr:uid="{00000000-0005-0000-0000-0000B2000000}"/>
    <cellStyle name="Percent 5" xfId="149" xr:uid="{00000000-0005-0000-0000-0000B3000000}"/>
    <cellStyle name="Percent 6" xfId="180" xr:uid="{00000000-0005-0000-0000-0000B4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B956D085-9343-4477-9640-9392042112B3}"/>
  </tableStyles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93345</xdr:colOff>
      <xdr:row>9</xdr:row>
      <xdr:rowOff>130175</xdr:rowOff>
    </xdr:to>
    <xdr:sp macro="" textlink="">
      <xdr:nvSpPr>
        <xdr:cNvPr id="60446" name="Text Box 1">
          <a:extLst>
            <a:ext uri="{FF2B5EF4-FFF2-40B4-BE49-F238E27FC236}">
              <a16:creationId xmlns:a16="http://schemas.microsoft.com/office/drawing/2014/main" id="{00000000-0008-0000-0100-00001EEC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1455" name="Text Box 1">
          <a:extLst>
            <a:ext uri="{FF2B5EF4-FFF2-40B4-BE49-F238E27FC236}">
              <a16:creationId xmlns:a16="http://schemas.microsoft.com/office/drawing/2014/main" id="{00000000-0008-0000-0200-00000FF0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</xdr:row>
      <xdr:rowOff>85725</xdr:rowOff>
    </xdr:from>
    <xdr:to>
      <xdr:col>5</xdr:col>
      <xdr:colOff>97155</xdr:colOff>
      <xdr:row>8</xdr:row>
      <xdr:rowOff>97155</xdr:rowOff>
    </xdr:to>
    <xdr:sp macro="" textlink="">
      <xdr:nvSpPr>
        <xdr:cNvPr id="62479" name="Text Box 1">
          <a:extLst>
            <a:ext uri="{FF2B5EF4-FFF2-40B4-BE49-F238E27FC236}">
              <a16:creationId xmlns:a16="http://schemas.microsoft.com/office/drawing/2014/main" id="{00000000-0008-0000-0300-00000FF40000}"/>
            </a:ext>
          </a:extLst>
        </xdr:cNvPr>
        <xdr:cNvSpPr txBox="1">
          <a:spLocks noChangeArrowheads="1"/>
        </xdr:cNvSpPr>
      </xdr:nvSpPr>
      <xdr:spPr bwMode="auto">
        <a:xfrm>
          <a:off x="7048500" y="16002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9"/>
  <sheetViews>
    <sheetView zoomScaleNormal="100" zoomScaleSheetLayoutView="100" workbookViewId="0">
      <selection activeCell="B5" sqref="A5:H5"/>
    </sheetView>
  </sheetViews>
  <sheetFormatPr defaultColWidth="9.140625" defaultRowHeight="15" x14ac:dyDescent="0.25"/>
  <cols>
    <col min="1" max="1" width="20.140625" style="1" bestFit="1" customWidth="1"/>
    <col min="2" max="3" width="11.5703125" style="1" bestFit="1" customWidth="1"/>
    <col min="4" max="4" width="11.85546875" style="1" bestFit="1" customWidth="1"/>
    <col min="5" max="5" width="2.28515625" style="1" customWidth="1"/>
    <col min="6" max="6" width="14" style="1" customWidth="1"/>
    <col min="7" max="7" width="13.5703125" style="1" bestFit="1" customWidth="1"/>
    <col min="8" max="8" width="13.28515625" style="1" customWidth="1"/>
    <col min="9" max="9" width="3.7109375" style="1" customWidth="1"/>
    <col min="10" max="16384" width="9.140625" style="1"/>
  </cols>
  <sheetData>
    <row r="1" spans="1:11" x14ac:dyDescent="0.25">
      <c r="A1" s="168" t="s">
        <v>0</v>
      </c>
      <c r="B1" s="168"/>
      <c r="C1" s="168"/>
      <c r="D1" s="168"/>
      <c r="E1" s="168"/>
      <c r="F1" s="168"/>
      <c r="G1" s="168"/>
      <c r="H1" s="168"/>
    </row>
    <row r="2" spans="1:11" x14ac:dyDescent="0.25">
      <c r="A2" s="172" t="s">
        <v>1</v>
      </c>
      <c r="B2" s="172"/>
      <c r="C2" s="172"/>
      <c r="D2" s="172"/>
      <c r="E2" s="172"/>
      <c r="F2" s="172"/>
      <c r="G2" s="172"/>
      <c r="H2" s="172"/>
    </row>
    <row r="3" spans="1:11" x14ac:dyDescent="0.25">
      <c r="A3" s="172" t="s">
        <v>2</v>
      </c>
      <c r="B3" s="172"/>
      <c r="C3" s="172"/>
      <c r="D3" s="172"/>
      <c r="E3" s="172"/>
      <c r="F3" s="172"/>
      <c r="G3" s="172"/>
      <c r="H3" s="172"/>
    </row>
    <row r="4" spans="1:11" x14ac:dyDescent="0.25">
      <c r="A4" s="2"/>
    </row>
    <row r="5" spans="1:11" x14ac:dyDescent="0.25">
      <c r="B5" s="168" t="s">
        <v>3</v>
      </c>
      <c r="C5" s="168"/>
      <c r="D5" s="168"/>
      <c r="E5" s="168"/>
      <c r="F5" s="168"/>
      <c r="G5" s="168"/>
      <c r="H5" s="168"/>
    </row>
    <row r="6" spans="1:11" x14ac:dyDescent="0.25">
      <c r="A6" s="5"/>
      <c r="B6" s="169" t="s">
        <v>4</v>
      </c>
      <c r="C6" s="170"/>
      <c r="D6" s="171"/>
      <c r="F6" s="8" t="s">
        <v>5</v>
      </c>
      <c r="G6" s="6"/>
      <c r="H6" s="7"/>
      <c r="K6" s="3"/>
    </row>
    <row r="7" spans="1:11" x14ac:dyDescent="0.25">
      <c r="B7" s="128">
        <f>+C7-31</f>
        <v>45137</v>
      </c>
      <c r="C7" s="128">
        <f>+D7-31</f>
        <v>45168</v>
      </c>
      <c r="D7" s="128">
        <f>+StatementDate</f>
        <v>45199</v>
      </c>
      <c r="E7" s="70"/>
      <c r="F7" s="128">
        <f>+B7</f>
        <v>45137</v>
      </c>
      <c r="G7" s="128">
        <f>+C7</f>
        <v>45168</v>
      </c>
      <c r="H7" s="128">
        <f>+D7</f>
        <v>45199</v>
      </c>
      <c r="I7" s="70"/>
      <c r="J7" s="70"/>
      <c r="K7" s="3"/>
    </row>
    <row r="8" spans="1:11" x14ac:dyDescent="0.25">
      <c r="A8" s="5"/>
      <c r="B8" s="129">
        <f>+C8</f>
        <v>2023</v>
      </c>
      <c r="C8" s="130">
        <f>+D8</f>
        <v>2023</v>
      </c>
      <c r="D8" s="130">
        <f>YEAR(StatementDate)</f>
        <v>2023</v>
      </c>
      <c r="E8" s="70"/>
      <c r="F8" s="129">
        <f t="shared" ref="F8:H8" si="0">+B8</f>
        <v>2023</v>
      </c>
      <c r="G8" s="130">
        <f t="shared" si="0"/>
        <v>2023</v>
      </c>
      <c r="H8" s="130">
        <f t="shared" si="0"/>
        <v>2023</v>
      </c>
      <c r="I8" s="70"/>
      <c r="J8" s="70"/>
    </row>
    <row r="9" spans="1:11" ht="15" customHeight="1" x14ac:dyDescent="0.25">
      <c r="A9" s="2" t="s">
        <v>6</v>
      </c>
      <c r="B9" s="11">
        <f>+'Copy Other Data Here'!K6</f>
        <v>1845153</v>
      </c>
      <c r="C9" s="11">
        <f>+'Copy Other Data Here'!L6</f>
        <v>2530851</v>
      </c>
      <c r="D9" s="11">
        <f>+'Copy Other Data Here'!M6</f>
        <v>3984080</v>
      </c>
      <c r="E9" s="70"/>
      <c r="F9" s="81">
        <f>+'Copy Other Data Here'!K12</f>
        <v>134223269</v>
      </c>
      <c r="G9" s="81">
        <f>+'Copy Other Data Here'!L12</f>
        <v>133823910</v>
      </c>
      <c r="H9" s="81">
        <f>+'Copy Other Data Here'!M12</f>
        <v>134717261</v>
      </c>
      <c r="I9" s="70"/>
      <c r="J9" s="82"/>
    </row>
    <row r="10" spans="1:11" ht="14.25" customHeight="1" x14ac:dyDescent="0.25">
      <c r="A10" s="2" t="s">
        <v>7</v>
      </c>
      <c r="B10" s="81">
        <f>+'Copy Other Data Here'!K7</f>
        <v>2014133</v>
      </c>
      <c r="C10" s="81">
        <f>+'Copy Other Data Here'!L7</f>
        <v>2968065</v>
      </c>
      <c r="D10" s="81">
        <f>+'Copy Other Data Here'!M7</f>
        <v>4204791</v>
      </c>
      <c r="E10" s="70"/>
      <c r="F10" s="81">
        <f>+'Copy Other Data Here'!K13</f>
        <v>109699336</v>
      </c>
      <c r="G10" s="81">
        <f>+'Copy Other Data Here'!L13</f>
        <v>109368955</v>
      </c>
      <c r="H10" s="81">
        <f>+'Copy Other Data Here'!M13</f>
        <v>110093508</v>
      </c>
      <c r="I10" s="70"/>
      <c r="J10" s="82"/>
    </row>
    <row r="11" spans="1:11" ht="15" customHeight="1" x14ac:dyDescent="0.25">
      <c r="A11" s="2" t="s">
        <v>8</v>
      </c>
      <c r="B11" s="81">
        <f>+'Copy Other Data Here'!K8</f>
        <v>1048856</v>
      </c>
      <c r="C11" s="81">
        <f>+'Copy Other Data Here'!L8</f>
        <v>1088269</v>
      </c>
      <c r="D11" s="81">
        <f>+'Copy Other Data Here'!M8</f>
        <v>755362</v>
      </c>
      <c r="E11" s="70"/>
      <c r="F11" s="81">
        <f>+'Copy Other Data Here'!K14</f>
        <v>17784695</v>
      </c>
      <c r="G11" s="81">
        <f>+'Copy Other Data Here'!L14</f>
        <v>18042106</v>
      </c>
      <c r="H11" s="81">
        <f>+'Copy Other Data Here'!M14</f>
        <v>17889769</v>
      </c>
      <c r="I11" s="70"/>
      <c r="J11" s="82"/>
    </row>
    <row r="12" spans="1:11" ht="15" customHeight="1" x14ac:dyDescent="0.25">
      <c r="A12" s="2" t="s">
        <v>9</v>
      </c>
      <c r="B12" s="81">
        <f>+'Copy Other Data Here'!K9</f>
        <v>86202</v>
      </c>
      <c r="C12" s="81">
        <f>+'Copy Other Data Here'!L9</f>
        <v>85131</v>
      </c>
      <c r="D12" s="81">
        <f>+'Copy Other Data Here'!M9</f>
        <v>107273</v>
      </c>
      <c r="E12" s="70"/>
      <c r="F12" s="81">
        <f>+'Copy Other Data Here'!K15</f>
        <v>2151320</v>
      </c>
      <c r="G12" s="81">
        <f>+'Copy Other Data Here'!L15</f>
        <v>2134865</v>
      </c>
      <c r="H12" s="81">
        <f>+'Copy Other Data Here'!M15</f>
        <v>2142113</v>
      </c>
      <c r="I12" s="70"/>
      <c r="J12" s="82"/>
    </row>
    <row r="13" spans="1:11" ht="15" customHeight="1" x14ac:dyDescent="0.25">
      <c r="A13" s="2" t="s">
        <v>10</v>
      </c>
      <c r="B13" s="83">
        <f>+'Copy Other Data Here'!K10</f>
        <v>95421553</v>
      </c>
      <c r="C13" s="83">
        <f>+'Copy Other Data Here'!L10</f>
        <v>102410510</v>
      </c>
      <c r="D13" s="83">
        <f>+'Copy Other Data Here'!M10</f>
        <v>107401685</v>
      </c>
      <c r="E13" s="70"/>
      <c r="F13" s="81">
        <f>+'Copy Other Data Here'!K16</f>
        <v>942375174</v>
      </c>
      <c r="G13" s="81">
        <f>+'Copy Other Data Here'!L16</f>
        <v>964831183</v>
      </c>
      <c r="H13" s="81">
        <f>+'Copy Other Data Here'!M16</f>
        <v>985583253</v>
      </c>
      <c r="I13" s="70"/>
      <c r="J13" s="84"/>
      <c r="K13" s="9"/>
    </row>
    <row r="14" spans="1:11" ht="15" customHeight="1" x14ac:dyDescent="0.25">
      <c r="A14" s="2" t="s">
        <v>11</v>
      </c>
      <c r="B14" s="85">
        <f>SUM(B9:B13)</f>
        <v>100415897</v>
      </c>
      <c r="C14" s="85">
        <f>SUM(C9:C13)</f>
        <v>109082826</v>
      </c>
      <c r="D14" s="85">
        <f>SUM(D9:D13)</f>
        <v>116453191</v>
      </c>
      <c r="E14" s="70"/>
      <c r="F14" s="86">
        <f>SUM(F9:F13)</f>
        <v>1206233794</v>
      </c>
      <c r="G14" s="86">
        <f>SUM(G9:G13)</f>
        <v>1228201019</v>
      </c>
      <c r="H14" s="85">
        <f>SUM(H9:H13)</f>
        <v>1250425904</v>
      </c>
      <c r="I14" s="70"/>
      <c r="J14" s="78"/>
      <c r="K14" s="9"/>
    </row>
    <row r="15" spans="1:11" x14ac:dyDescent="0.25">
      <c r="B15" s="70"/>
      <c r="C15" s="70"/>
      <c r="D15" s="70"/>
      <c r="E15" s="70"/>
      <c r="F15" s="70"/>
      <c r="G15" s="70"/>
      <c r="H15" s="70"/>
      <c r="I15" s="70"/>
      <c r="J15" s="70"/>
      <c r="K15" s="9"/>
    </row>
    <row r="16" spans="1:11" x14ac:dyDescent="0.25">
      <c r="J16" s="54"/>
    </row>
    <row r="17" spans="1:11" x14ac:dyDescent="0.25">
      <c r="J17" s="54"/>
    </row>
    <row r="18" spans="1:11" x14ac:dyDescent="0.25">
      <c r="J18" s="54"/>
    </row>
    <row r="19" spans="1:11" x14ac:dyDescent="0.25">
      <c r="F19" s="4"/>
      <c r="G19" s="4"/>
      <c r="H19" s="4"/>
      <c r="J19" s="12"/>
    </row>
    <row r="20" spans="1:11" x14ac:dyDescent="0.25">
      <c r="B20" s="165" t="s">
        <v>12</v>
      </c>
      <c r="C20" s="166"/>
      <c r="D20" s="167"/>
      <c r="F20" s="103"/>
      <c r="G20" s="4"/>
      <c r="H20" s="4"/>
      <c r="J20" s="55"/>
    </row>
    <row r="21" spans="1:11" x14ac:dyDescent="0.25">
      <c r="B21" s="128">
        <f>+B7</f>
        <v>45137</v>
      </c>
      <c r="C21" s="128">
        <f>+C7</f>
        <v>45168</v>
      </c>
      <c r="D21" s="128">
        <f>+D7</f>
        <v>45199</v>
      </c>
      <c r="F21" s="80"/>
      <c r="G21" s="5"/>
      <c r="H21" s="9"/>
      <c r="J21" s="56"/>
    </row>
    <row r="22" spans="1:11" x14ac:dyDescent="0.25">
      <c r="B22" s="129">
        <f t="shared" ref="B22:D22" si="1">+B8</f>
        <v>2023</v>
      </c>
      <c r="C22" s="130">
        <f t="shared" si="1"/>
        <v>2023</v>
      </c>
      <c r="D22" s="130">
        <f t="shared" si="1"/>
        <v>2023</v>
      </c>
      <c r="F22" s="9"/>
      <c r="G22" s="9"/>
      <c r="J22" s="13"/>
    </row>
    <row r="23" spans="1:11" x14ac:dyDescent="0.25">
      <c r="A23" s="2" t="s">
        <v>6</v>
      </c>
      <c r="B23" s="81">
        <f>+'Copy Other Data Here'!K20</f>
        <v>202740</v>
      </c>
      <c r="C23" s="81">
        <f>+'Copy Other Data Here'!L20</f>
        <v>202614</v>
      </c>
      <c r="D23" s="81">
        <f>+'Copy Other Data Here'!M20</f>
        <v>202849</v>
      </c>
      <c r="F23" s="10"/>
      <c r="G23" s="10"/>
    </row>
    <row r="24" spans="1:11" x14ac:dyDescent="0.25">
      <c r="A24" s="2" t="s">
        <v>7</v>
      </c>
      <c r="B24" s="81">
        <f>+'Copy Other Data Here'!K21</f>
        <v>27491</v>
      </c>
      <c r="C24" s="81">
        <f>+'Copy Other Data Here'!L21</f>
        <v>27391</v>
      </c>
      <c r="D24" s="81">
        <f>+'Copy Other Data Here'!M21</f>
        <v>27372</v>
      </c>
      <c r="F24" s="10"/>
      <c r="G24" s="10"/>
      <c r="J24" s="56"/>
    </row>
    <row r="25" spans="1:11" x14ac:dyDescent="0.25">
      <c r="A25" s="2" t="s">
        <v>8</v>
      </c>
      <c r="B25" s="81">
        <f>+'Copy Other Data Here'!K22</f>
        <v>515</v>
      </c>
      <c r="C25" s="81">
        <f>+'Copy Other Data Here'!L22</f>
        <v>514</v>
      </c>
      <c r="D25" s="81">
        <f>+'Copy Other Data Here'!M22</f>
        <v>514</v>
      </c>
      <c r="F25" s="10"/>
      <c r="G25" s="10"/>
      <c r="J25" s="3"/>
    </row>
    <row r="26" spans="1:11" x14ac:dyDescent="0.25">
      <c r="A26" s="2" t="s">
        <v>9</v>
      </c>
      <c r="B26" s="81">
        <f>+'Copy Other Data Here'!K23</f>
        <v>7</v>
      </c>
      <c r="C26" s="81">
        <f>+'Copy Other Data Here'!L23</f>
        <v>7</v>
      </c>
      <c r="D26" s="81">
        <f>+'Copy Other Data Here'!M23</f>
        <v>7</v>
      </c>
      <c r="F26" s="10"/>
      <c r="G26" s="10"/>
      <c r="J26" s="13"/>
    </row>
    <row r="27" spans="1:11" x14ac:dyDescent="0.25">
      <c r="A27" s="2" t="s">
        <v>10</v>
      </c>
      <c r="B27" s="81">
        <f>+'Copy Other Data Here'!K24</f>
        <v>200</v>
      </c>
      <c r="C27" s="81">
        <f>+'Copy Other Data Here'!L24</f>
        <v>200</v>
      </c>
      <c r="D27" s="81">
        <f>+'Copy Other Data Here'!M24</f>
        <v>200</v>
      </c>
      <c r="F27" s="10"/>
      <c r="G27" s="10"/>
      <c r="J27" s="53"/>
      <c r="K27" s="9"/>
    </row>
    <row r="28" spans="1:11" x14ac:dyDescent="0.25">
      <c r="A28" s="2" t="s">
        <v>11</v>
      </c>
      <c r="B28" s="85">
        <f>SUM(B23:B27)</f>
        <v>230953</v>
      </c>
      <c r="C28" s="85">
        <f>SUM(C23:C27)</f>
        <v>230726</v>
      </c>
      <c r="D28" s="85">
        <f>SUM(D23:D27)</f>
        <v>230942</v>
      </c>
      <c r="F28" s="10"/>
      <c r="G28" s="10"/>
      <c r="H28" s="10"/>
      <c r="J28" s="3"/>
    </row>
    <row r="29" spans="1:11" x14ac:dyDescent="0.25">
      <c r="J29" s="3"/>
    </row>
  </sheetData>
  <mergeCells count="6">
    <mergeCell ref="B20:D20"/>
    <mergeCell ref="B5:H5"/>
    <mergeCell ref="B6:D6"/>
    <mergeCell ref="A2:H2"/>
    <mergeCell ref="A1:H1"/>
    <mergeCell ref="A3:H3"/>
  </mergeCells>
  <printOptions horizontalCentered="1"/>
  <pageMargins left="0.5" right="0.5" top="1" bottom="1" header="0.5" footer="0.5"/>
  <pageSetup scale="99" orientation="portrait" r:id="rId1"/>
  <headerFooter scaleWithDoc="0" alignWithMargins="0"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56"/>
  <sheetViews>
    <sheetView zoomScaleNormal="100" zoomScaleSheetLayoutView="85" workbookViewId="0">
      <selection activeCell="E43" sqref="E43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34.28515625" style="1" customWidth="1"/>
    <col min="4" max="4" width="16.28515625" style="87" customWidth="1"/>
    <col min="5" max="5" width="16.28515625" style="89" customWidth="1"/>
    <col min="6" max="16384" width="9.140625" style="1"/>
  </cols>
  <sheetData>
    <row r="1" spans="1:5" ht="21" customHeight="1" x14ac:dyDescent="0.25">
      <c r="E1" s="88"/>
    </row>
    <row r="2" spans="1:5" ht="18.75" customHeight="1" x14ac:dyDescent="0.25">
      <c r="A2" s="4" t="s">
        <v>13</v>
      </c>
      <c r="B2" s="4"/>
      <c r="C2" s="4"/>
      <c r="D2" s="48"/>
      <c r="E2" s="48"/>
    </row>
    <row r="3" spans="1:5" ht="18" customHeight="1" x14ac:dyDescent="0.25">
      <c r="A3" s="4" t="s">
        <v>14</v>
      </c>
      <c r="B3" s="4"/>
      <c r="C3" s="4"/>
      <c r="D3" s="48"/>
      <c r="E3" s="48"/>
    </row>
    <row r="4" spans="1:5" x14ac:dyDescent="0.25">
      <c r="A4" s="4" t="s">
        <v>15</v>
      </c>
      <c r="B4" s="4"/>
      <c r="C4" s="4"/>
      <c r="D4" s="48"/>
      <c r="E4" s="48"/>
    </row>
    <row r="5" spans="1:5" x14ac:dyDescent="0.25">
      <c r="A5" s="173" t="str">
        <f>"Month and Twelve Months Ended " &amp; TEXT(DATE(YEAR(StatementDate),MONTH(StatementDate)-1,1)-1,"m/d/yyy")</f>
        <v>Month and Twelve Months Ended 7/31/2023</v>
      </c>
      <c r="B5" s="173"/>
      <c r="C5" s="173"/>
      <c r="D5" s="173"/>
      <c r="E5" s="173"/>
    </row>
    <row r="6" spans="1:5" x14ac:dyDescent="0.25">
      <c r="A6" s="16"/>
      <c r="D6" s="17"/>
      <c r="E6" s="17"/>
    </row>
    <row r="7" spans="1:5" ht="15.75" thickBot="1" x14ac:dyDescent="0.3">
      <c r="A7" s="4"/>
      <c r="B7" s="14"/>
      <c r="C7" s="14"/>
      <c r="D7" s="15"/>
      <c r="E7" s="15"/>
    </row>
    <row r="8" spans="1:5" x14ac:dyDescent="0.25">
      <c r="A8" s="18"/>
      <c r="B8" s="19"/>
      <c r="C8" s="19"/>
      <c r="D8" s="20" t="s">
        <v>16</v>
      </c>
      <c r="E8" s="21" t="s">
        <v>17</v>
      </c>
    </row>
    <row r="9" spans="1:5" x14ac:dyDescent="0.25">
      <c r="A9" s="22" t="s">
        <v>18</v>
      </c>
      <c r="B9" s="126"/>
      <c r="C9" s="126"/>
      <c r="D9" s="127"/>
      <c r="E9" s="23"/>
    </row>
    <row r="10" spans="1:5" x14ac:dyDescent="0.25">
      <c r="A10" s="22"/>
      <c r="B10" s="126" t="s">
        <v>19</v>
      </c>
      <c r="C10" s="126"/>
      <c r="D10" s="24">
        <f>ROUND(+'Copy Allocation Report Here'!C10,0)</f>
        <v>8815929</v>
      </c>
      <c r="E10" s="25">
        <f>ROUND(+'Copy Allocation Report Here'!F10,0)</f>
        <v>349099460</v>
      </c>
    </row>
    <row r="11" spans="1:5" x14ac:dyDescent="0.25">
      <c r="A11" s="22"/>
      <c r="B11" s="126" t="s">
        <v>20</v>
      </c>
      <c r="C11" s="126"/>
      <c r="D11" s="24">
        <f>+ROUND('Copy Allocation Report Here'!C14,0)</f>
        <v>2554469</v>
      </c>
      <c r="E11" s="25">
        <f>+ROUND('Copy Allocation Report Here'!F14,0)</f>
        <v>29293739</v>
      </c>
    </row>
    <row r="12" spans="1:5" x14ac:dyDescent="0.25">
      <c r="A12" s="22"/>
      <c r="B12" s="126" t="s">
        <v>21</v>
      </c>
      <c r="C12" s="126"/>
      <c r="D12" s="26">
        <f>ROUND(+'Copy Allocation Report Here'!C20-'Copy Allocation Report Here'!C14,0)</f>
        <v>55639</v>
      </c>
      <c r="E12" s="27">
        <f>ROUND(+'Copy Allocation Report Here'!F20-'Copy Allocation Report Here'!F14,0)</f>
        <v>1960586</v>
      </c>
    </row>
    <row r="13" spans="1:5" x14ac:dyDescent="0.25">
      <c r="A13" s="22"/>
      <c r="B13" s="126"/>
      <c r="C13" s="126"/>
      <c r="D13" s="28">
        <f>SUM(D10:D12)</f>
        <v>11426037</v>
      </c>
      <c r="E13" s="23">
        <f>SUM(E10:E12)</f>
        <v>380353785</v>
      </c>
    </row>
    <row r="14" spans="1:5" x14ac:dyDescent="0.25">
      <c r="A14" s="22" t="s">
        <v>22</v>
      </c>
      <c r="B14" s="126" t="s">
        <v>23</v>
      </c>
      <c r="C14" s="126"/>
      <c r="D14" s="24">
        <f>ROUND(+'Copy Allocation Report Here'!C30+'Copy Allocation Report Here'!C44,0)</f>
        <v>4284824</v>
      </c>
      <c r="E14" s="25">
        <f>ROUND(+'Copy Allocation Report Here'!F30+'Copy Allocation Report Here'!F44,0)</f>
        <v>219688145</v>
      </c>
    </row>
    <row r="15" spans="1:5" x14ac:dyDescent="0.25">
      <c r="A15" s="22"/>
      <c r="B15" s="126" t="s">
        <v>24</v>
      </c>
      <c r="C15" s="126"/>
      <c r="D15" s="24">
        <f>ROUND(+'Copy Allocation Report Here'!C46,0)</f>
        <v>1010726</v>
      </c>
      <c r="E15" s="25">
        <f>ROUND(+'Copy Allocation Report Here'!F46,0)</f>
        <v>33352558</v>
      </c>
    </row>
    <row r="16" spans="1:5" x14ac:dyDescent="0.25">
      <c r="A16" s="22" t="s">
        <v>25</v>
      </c>
      <c r="B16" s="126"/>
      <c r="C16" s="126"/>
      <c r="D16" s="29">
        <f>D13-D14-D15</f>
        <v>6130487</v>
      </c>
      <c r="E16" s="30">
        <f>E13-E14-E15</f>
        <v>127313082</v>
      </c>
    </row>
    <row r="17" spans="1:5" x14ac:dyDescent="0.25">
      <c r="A17" s="22" t="s">
        <v>26</v>
      </c>
      <c r="B17" s="126"/>
      <c r="C17" s="126"/>
      <c r="D17" s="28"/>
      <c r="E17" s="23"/>
    </row>
    <row r="18" spans="1:5" x14ac:dyDescent="0.25">
      <c r="A18" s="22"/>
      <c r="B18" s="126" t="s">
        <v>27</v>
      </c>
      <c r="C18" s="126"/>
      <c r="D18" s="28">
        <f>ROUND('Copy Allocation Report Here'!C50,0)</f>
        <v>22155</v>
      </c>
      <c r="E18" s="23">
        <f>ROUND('Copy Allocation Report Here'!F50,0)</f>
        <v>542858</v>
      </c>
    </row>
    <row r="19" spans="1:5" x14ac:dyDescent="0.25">
      <c r="A19" s="22"/>
      <c r="B19" s="126" t="s">
        <v>28</v>
      </c>
      <c r="C19" s="126"/>
      <c r="D19" s="24">
        <f>ROUND(+'Copy Allocation Report Here'!C80,0)</f>
        <v>1601476</v>
      </c>
      <c r="E19" s="25">
        <f>ROUND(+'Copy Allocation Report Here'!F80,0)</f>
        <v>22275233</v>
      </c>
    </row>
    <row r="20" spans="1:5" x14ac:dyDescent="0.25">
      <c r="A20" s="22"/>
      <c r="B20" s="126" t="s">
        <v>29</v>
      </c>
      <c r="C20" s="126"/>
      <c r="D20" s="24">
        <f>ROUND(+'Copy Allocation Report Here'!C88,0)</f>
        <v>561729</v>
      </c>
      <c r="E20" s="25">
        <f>ROUND(+'Copy Allocation Report Here'!F88,0)</f>
        <v>7179249</v>
      </c>
    </row>
    <row r="21" spans="1:5" x14ac:dyDescent="0.25">
      <c r="A21" s="22"/>
      <c r="B21" s="126" t="s">
        <v>30</v>
      </c>
      <c r="C21" s="126"/>
      <c r="D21" s="24">
        <f>ROUND(+'Copy Allocation Report Here'!C95,0)</f>
        <v>145731</v>
      </c>
      <c r="E21" s="25">
        <f>ROUND(+'Copy Allocation Report Here'!F95,0)</f>
        <v>7454902</v>
      </c>
    </row>
    <row r="22" spans="1:5" x14ac:dyDescent="0.25">
      <c r="A22" s="22"/>
      <c r="B22" s="126" t="s">
        <v>31</v>
      </c>
      <c r="C22" s="126"/>
      <c r="D22" s="24">
        <f>ROUND(+'Copy Allocation Report Here'!C102,0)</f>
        <v>1100</v>
      </c>
      <c r="E22" s="25">
        <f>ROUND(+'Copy Allocation Report Here'!F102,0)</f>
        <v>25891</v>
      </c>
    </row>
    <row r="23" spans="1:5" x14ac:dyDescent="0.25">
      <c r="A23" s="22"/>
      <c r="B23" s="126" t="s">
        <v>32</v>
      </c>
      <c r="C23" s="126"/>
      <c r="D23" s="24">
        <f>ROUND(+'Copy Allocation Report Here'!C118,0)+1</f>
        <v>1878201</v>
      </c>
      <c r="E23" s="25">
        <f>ROUND(+'Copy Allocation Report Here'!F118,0)+3</f>
        <v>22340837</v>
      </c>
    </row>
    <row r="24" spans="1:5" x14ac:dyDescent="0.25">
      <c r="A24" s="22"/>
      <c r="B24" s="126" t="s">
        <v>33</v>
      </c>
      <c r="C24" s="126"/>
      <c r="D24" s="24">
        <f>ROUND(+'Copy Allocation Report Here'!C130,0)</f>
        <v>2582723</v>
      </c>
      <c r="E24" s="25">
        <f>ROUND(+'Copy Allocation Report Here'!F130,0)</f>
        <v>30328904</v>
      </c>
    </row>
    <row r="25" spans="1:5" x14ac:dyDescent="0.25">
      <c r="A25" s="22"/>
      <c r="B25" s="126" t="s">
        <v>34</v>
      </c>
      <c r="C25" s="126"/>
      <c r="D25" s="24">
        <f>ROUND(+'Copy Allocation Report Here'!C135,0)</f>
        <v>444934</v>
      </c>
      <c r="E25" s="25">
        <f>ROUND(+'Copy Allocation Report Here'!F135,0)</f>
        <v>5215231</v>
      </c>
    </row>
    <row r="26" spans="1:5" x14ac:dyDescent="0.25">
      <c r="A26" s="22"/>
      <c r="B26" s="126" t="s">
        <v>35</v>
      </c>
      <c r="C26" s="126"/>
      <c r="D26" s="24">
        <f>ROUND(+'Copy Allocation Report Here'!C144,0)</f>
        <v>-813153</v>
      </c>
      <c r="E26" s="25">
        <f>ROUND(+'Copy Allocation Report Here'!F144,0)</f>
        <v>-1767266</v>
      </c>
    </row>
    <row r="27" spans="1:5" x14ac:dyDescent="0.25">
      <c r="A27" s="22"/>
      <c r="B27" s="126"/>
      <c r="C27" s="126" t="s">
        <v>36</v>
      </c>
      <c r="D27" s="29">
        <f>SUM(D18:D26)</f>
        <v>6424896</v>
      </c>
      <c r="E27" s="30">
        <f>SUM(E18:E26)</f>
        <v>93595839</v>
      </c>
    </row>
    <row r="28" spans="1:5" ht="15.75" thickBot="1" x14ac:dyDescent="0.3">
      <c r="A28" s="22" t="s">
        <v>37</v>
      </c>
      <c r="B28" s="126"/>
      <c r="C28" s="126"/>
      <c r="D28" s="31">
        <f>D16-D27</f>
        <v>-294409</v>
      </c>
      <c r="E28" s="32">
        <f>E16-E27</f>
        <v>33717243</v>
      </c>
    </row>
    <row r="29" spans="1:5" ht="15.75" thickTop="1" x14ac:dyDescent="0.25">
      <c r="A29" s="22"/>
      <c r="B29" s="126"/>
      <c r="C29" s="126"/>
      <c r="D29" s="28"/>
      <c r="E29" s="23"/>
    </row>
    <row r="30" spans="1:5" ht="15.75" thickBot="1" x14ac:dyDescent="0.3">
      <c r="A30" s="22" t="s">
        <v>38</v>
      </c>
      <c r="B30" s="126"/>
      <c r="C30" s="126"/>
      <c r="D30" s="33">
        <f>D47</f>
        <v>581177698</v>
      </c>
      <c r="E30" s="34">
        <f>E47</f>
        <v>553473462</v>
      </c>
    </row>
    <row r="31" spans="1:5" ht="15.75" thickTop="1" x14ac:dyDescent="0.25">
      <c r="A31" s="22"/>
      <c r="B31" s="126"/>
      <c r="C31" s="126"/>
      <c r="D31" s="28"/>
      <c r="E31" s="23"/>
    </row>
    <row r="32" spans="1:5" ht="15.75" thickBot="1" x14ac:dyDescent="0.3">
      <c r="A32" s="35" t="s">
        <v>39</v>
      </c>
      <c r="B32" s="36"/>
      <c r="C32" s="36"/>
      <c r="D32" s="37">
        <f>D28/D30</f>
        <v>-5.0657312042968312E-4</v>
      </c>
      <c r="E32" s="38">
        <f>E28/E30</f>
        <v>6.0919349011172644E-2</v>
      </c>
    </row>
    <row r="33" spans="1:5" ht="16.5" thickTop="1" thickBot="1" x14ac:dyDescent="0.3">
      <c r="A33" s="39"/>
      <c r="B33" s="40"/>
      <c r="C33" s="40"/>
      <c r="D33" s="41"/>
      <c r="E33" s="42"/>
    </row>
    <row r="34" spans="1:5" x14ac:dyDescent="0.25">
      <c r="D34" s="17"/>
      <c r="E34" s="17"/>
    </row>
    <row r="35" spans="1:5" x14ac:dyDescent="0.25">
      <c r="A35" s="1" t="s">
        <v>40</v>
      </c>
      <c r="D35" s="17"/>
      <c r="E35" s="17"/>
    </row>
    <row r="36" spans="1:5" ht="15.75" thickBot="1" x14ac:dyDescent="0.3">
      <c r="D36" s="65" t="s">
        <v>16</v>
      </c>
      <c r="E36" s="65" t="s">
        <v>17</v>
      </c>
    </row>
    <row r="37" spans="1:5" x14ac:dyDescent="0.25">
      <c r="A37" s="44" t="s">
        <v>41</v>
      </c>
      <c r="B37" s="45"/>
      <c r="C37" s="45"/>
      <c r="D37" s="51">
        <f>ROUND('Copy Other Data Here'!C6,0)</f>
        <v>1096403403</v>
      </c>
      <c r="E37" s="52">
        <f>ROUND(+'Copy Other Data Here'!C19,0)</f>
        <v>1059292827</v>
      </c>
    </row>
    <row r="38" spans="1:5" x14ac:dyDescent="0.25">
      <c r="A38" s="22" t="s">
        <v>42</v>
      </c>
      <c r="D38" s="26">
        <f>ROUND('Copy Other Data Here'!C7,0)</f>
        <v>-472034861</v>
      </c>
      <c r="E38" s="27">
        <f>ROUND(+'Copy Other Data Here'!C20,0)</f>
        <v>-460500556</v>
      </c>
    </row>
    <row r="39" spans="1:5" x14ac:dyDescent="0.25">
      <c r="A39" s="22" t="s">
        <v>43</v>
      </c>
      <c r="D39" s="28">
        <f>D37+D38</f>
        <v>624368542</v>
      </c>
      <c r="E39" s="23">
        <f>E37+E38</f>
        <v>598792271</v>
      </c>
    </row>
    <row r="40" spans="1:5" x14ac:dyDescent="0.25">
      <c r="A40" s="22"/>
      <c r="D40" s="28"/>
      <c r="E40" s="23"/>
    </row>
    <row r="41" spans="1:5" x14ac:dyDescent="0.25">
      <c r="A41" s="22" t="s">
        <v>44</v>
      </c>
      <c r="D41" s="28"/>
      <c r="E41" s="23"/>
    </row>
    <row r="42" spans="1:5" x14ac:dyDescent="0.25">
      <c r="A42" s="22"/>
      <c r="B42" s="1" t="s">
        <v>45</v>
      </c>
      <c r="D42" s="24">
        <f>ROUND('Copy Other Data Here'!C9,0)</f>
        <v>-59659</v>
      </c>
      <c r="E42" s="25">
        <f>ROUND(+'Copy Other Data Here'!C22,0)</f>
        <v>-81256</v>
      </c>
    </row>
    <row r="43" spans="1:5" x14ac:dyDescent="0.25">
      <c r="A43" s="22"/>
      <c r="B43" s="1" t="s">
        <v>46</v>
      </c>
      <c r="D43" s="26">
        <f>ROUND('Copy Other Data Here'!C10,0)+1</f>
        <v>-77163620</v>
      </c>
      <c r="E43" s="27">
        <f>ROUND(+'Copy Other Data Here'!C23,0)</f>
        <v>-77626230</v>
      </c>
    </row>
    <row r="44" spans="1:5" x14ac:dyDescent="0.25">
      <c r="A44" s="22"/>
      <c r="C44" s="1" t="s">
        <v>47</v>
      </c>
      <c r="D44" s="28">
        <f>D39+SUM(D42:D43)</f>
        <v>547145263</v>
      </c>
      <c r="E44" s="23">
        <f>E39+SUM(E42:E43)</f>
        <v>521084785</v>
      </c>
    </row>
    <row r="45" spans="1:5" x14ac:dyDescent="0.25">
      <c r="A45" s="22"/>
      <c r="D45" s="28"/>
      <c r="E45" s="23"/>
    </row>
    <row r="46" spans="1:5" x14ac:dyDescent="0.25">
      <c r="A46" s="22" t="s">
        <v>48</v>
      </c>
      <c r="D46" s="26">
        <f>ROUND('Copy Other Data Here'!C12,0)</f>
        <v>34032435</v>
      </c>
      <c r="E46" s="27">
        <f>ROUND('Copy Other Data Here'!C25,0)</f>
        <v>32388677</v>
      </c>
    </row>
    <row r="47" spans="1:5" ht="15.75" thickBot="1" x14ac:dyDescent="0.3">
      <c r="A47" s="39" t="s">
        <v>49</v>
      </c>
      <c r="B47" s="40"/>
      <c r="C47" s="40"/>
      <c r="D47" s="46">
        <f>D44+D46</f>
        <v>581177698</v>
      </c>
      <c r="E47" s="47">
        <f>E44+E46</f>
        <v>553473462</v>
      </c>
    </row>
    <row r="48" spans="1:5" x14ac:dyDescent="0.25">
      <c r="D48" s="17"/>
      <c r="E48" s="17"/>
    </row>
    <row r="49" spans="1:5" x14ac:dyDescent="0.25">
      <c r="A49" s="1" t="s">
        <v>50</v>
      </c>
      <c r="D49" s="17"/>
      <c r="E49" s="17"/>
    </row>
    <row r="50" spans="1:5" x14ac:dyDescent="0.25">
      <c r="D50" s="17"/>
      <c r="E50" s="17"/>
    </row>
    <row r="51" spans="1:5" x14ac:dyDescent="0.25">
      <c r="D51" s="17"/>
      <c r="E51" s="17"/>
    </row>
    <row r="52" spans="1:5" x14ac:dyDescent="0.25">
      <c r="D52" s="17"/>
      <c r="E52" s="17"/>
    </row>
    <row r="53" spans="1:5" x14ac:dyDescent="0.25">
      <c r="D53" s="17"/>
      <c r="E53" s="17"/>
    </row>
    <row r="54" spans="1:5" x14ac:dyDescent="0.25">
      <c r="D54" s="17"/>
      <c r="E54" s="17"/>
    </row>
    <row r="55" spans="1:5" x14ac:dyDescent="0.25">
      <c r="D55" s="17"/>
      <c r="E55" s="17"/>
    </row>
    <row r="56" spans="1:5" x14ac:dyDescent="0.25">
      <c r="D56" s="17"/>
      <c r="E56" s="17"/>
    </row>
  </sheetData>
  <mergeCells count="1">
    <mergeCell ref="A5:E5"/>
  </mergeCells>
  <printOptions horizontalCentered="1"/>
  <pageMargins left="0.5" right="0.5" top="1" bottom="1" header="0.5" footer="0.5"/>
  <pageSetup scale="88" orientation="portrait" r:id="rId1"/>
  <headerFooter scaleWithDoc="0" alignWithMargins="0"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E56"/>
  <sheetViews>
    <sheetView zoomScaleNormal="100" zoomScaleSheetLayoutView="70" workbookViewId="0">
      <selection activeCell="E43" sqref="E43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34.28515625" style="1" customWidth="1"/>
    <col min="4" max="4" width="17.5703125" style="87" customWidth="1"/>
    <col min="5" max="5" width="17.5703125" style="89" customWidth="1"/>
    <col min="6" max="16384" width="9.140625" style="1"/>
  </cols>
  <sheetData>
    <row r="1" spans="1:5" ht="21" customHeight="1" x14ac:dyDescent="0.25">
      <c r="E1" s="88"/>
    </row>
    <row r="2" spans="1:5" ht="18.75" customHeight="1" x14ac:dyDescent="0.25">
      <c r="A2" s="4" t="s">
        <v>13</v>
      </c>
      <c r="B2" s="4"/>
      <c r="C2" s="4"/>
      <c r="D2" s="48"/>
      <c r="E2" s="48"/>
    </row>
    <row r="3" spans="1:5" ht="18" customHeight="1" x14ac:dyDescent="0.25">
      <c r="A3" s="4" t="s">
        <v>14</v>
      </c>
      <c r="B3" s="4"/>
      <c r="C3" s="4"/>
      <c r="D3" s="48"/>
      <c r="E3" s="48"/>
    </row>
    <row r="4" spans="1:5" x14ac:dyDescent="0.25">
      <c r="A4" s="4" t="s">
        <v>15</v>
      </c>
      <c r="B4" s="4"/>
      <c r="C4" s="4"/>
      <c r="D4" s="48"/>
      <c r="E4" s="48"/>
    </row>
    <row r="5" spans="1:5" x14ac:dyDescent="0.25">
      <c r="A5" s="173" t="str">
        <f>"Month and Twelve Months Ended " &amp; TEXT(DATE(YEAR(StatementDate),MONTH(StatementDate),1)-1,"m/d/yyy")</f>
        <v>Month and Twelve Months Ended 8/31/2023</v>
      </c>
      <c r="B5" s="173"/>
      <c r="C5" s="173"/>
      <c r="D5" s="173"/>
      <c r="E5" s="173"/>
    </row>
    <row r="6" spans="1:5" x14ac:dyDescent="0.25">
      <c r="A6" s="16"/>
      <c r="D6" s="17"/>
      <c r="E6" s="17"/>
    </row>
    <row r="7" spans="1:5" ht="15.75" thickBot="1" x14ac:dyDescent="0.3">
      <c r="A7" s="4"/>
      <c r="B7" s="14"/>
      <c r="C7" s="14"/>
      <c r="D7" s="15"/>
      <c r="E7" s="15"/>
    </row>
    <row r="8" spans="1:5" x14ac:dyDescent="0.25">
      <c r="A8" s="18"/>
      <c r="B8" s="19"/>
      <c r="C8" s="19"/>
      <c r="D8" s="20" t="s">
        <v>16</v>
      </c>
      <c r="E8" s="21" t="s">
        <v>17</v>
      </c>
    </row>
    <row r="9" spans="1:5" x14ac:dyDescent="0.25">
      <c r="A9" s="22" t="s">
        <v>18</v>
      </c>
      <c r="B9" s="126"/>
      <c r="C9" s="126"/>
      <c r="D9" s="127"/>
      <c r="E9" s="23"/>
    </row>
    <row r="10" spans="1:5" x14ac:dyDescent="0.25">
      <c r="A10" s="22"/>
      <c r="B10" s="126" t="s">
        <v>19</v>
      </c>
      <c r="C10" s="126"/>
      <c r="D10" s="24">
        <f>ROUND(+'Copy Allocation Report Here'!D10,0)</f>
        <v>10299923</v>
      </c>
      <c r="E10" s="25">
        <f>ROUND(+'Copy Allocation Report Here'!G10,0)</f>
        <v>350098855</v>
      </c>
    </row>
    <row r="11" spans="1:5" x14ac:dyDescent="0.25">
      <c r="A11" s="22"/>
      <c r="B11" s="126" t="s">
        <v>20</v>
      </c>
      <c r="C11" s="126"/>
      <c r="D11" s="24">
        <f>ROUND(+'Copy Allocation Report Here'!D14,0)</f>
        <v>2678533</v>
      </c>
      <c r="E11" s="25">
        <f>ROUND(+'Copy Allocation Report Here'!G14,0)</f>
        <v>29585923</v>
      </c>
    </row>
    <row r="12" spans="1:5" x14ac:dyDescent="0.25">
      <c r="A12" s="22"/>
      <c r="B12" s="126" t="s">
        <v>21</v>
      </c>
      <c r="C12" s="126"/>
      <c r="D12" s="26">
        <f>ROUND(+'Copy Allocation Report Here'!D20-'Copy Allocation Report Here'!D14,0)</f>
        <v>51261</v>
      </c>
      <c r="E12" s="27">
        <f>ROUND(+'Copy Allocation Report Here'!G20-'Copy Allocation Report Here'!G14,0)</f>
        <v>2122292</v>
      </c>
    </row>
    <row r="13" spans="1:5" x14ac:dyDescent="0.25">
      <c r="A13" s="22"/>
      <c r="B13" s="126"/>
      <c r="C13" s="126"/>
      <c r="D13" s="28">
        <f>SUM(D10:D12)</f>
        <v>13029717</v>
      </c>
      <c r="E13" s="23">
        <f>SUM(E10:E12)</f>
        <v>381807070</v>
      </c>
    </row>
    <row r="14" spans="1:5" x14ac:dyDescent="0.25">
      <c r="A14" s="22" t="s">
        <v>22</v>
      </c>
      <c r="B14" s="126" t="s">
        <v>23</v>
      </c>
      <c r="C14" s="126"/>
      <c r="D14" s="24">
        <f>ROUND(+'Copy Allocation Report Here'!D30+'Copy Allocation Report Here'!D44,0)</f>
        <v>5730826</v>
      </c>
      <c r="E14" s="25">
        <f>ROUND(+'Copy Allocation Report Here'!G30+'Copy Allocation Report Here'!G44,0)</f>
        <v>220973718</v>
      </c>
    </row>
    <row r="15" spans="1:5" x14ac:dyDescent="0.25">
      <c r="A15" s="22"/>
      <c r="B15" s="126" t="s">
        <v>24</v>
      </c>
      <c r="C15" s="126"/>
      <c r="D15" s="24">
        <f>ROUND(+'Copy Allocation Report Here'!D46,0)</f>
        <v>1073137</v>
      </c>
      <c r="E15" s="25">
        <f>ROUND(+'Copy Allocation Report Here'!G46,0)</f>
        <v>33533336</v>
      </c>
    </row>
    <row r="16" spans="1:5" x14ac:dyDescent="0.25">
      <c r="A16" s="22" t="s">
        <v>25</v>
      </c>
      <c r="B16" s="126"/>
      <c r="C16" s="126"/>
      <c r="D16" s="29">
        <f>D13-D14-D15</f>
        <v>6225754</v>
      </c>
      <c r="E16" s="30">
        <f>E13-E14-E15</f>
        <v>127300016</v>
      </c>
    </row>
    <row r="17" spans="1:5" x14ac:dyDescent="0.25">
      <c r="A17" s="22" t="s">
        <v>26</v>
      </c>
      <c r="B17" s="126"/>
      <c r="C17" s="126"/>
      <c r="D17" s="28"/>
      <c r="E17" s="23"/>
    </row>
    <row r="18" spans="1:5" x14ac:dyDescent="0.25">
      <c r="A18" s="22"/>
      <c r="B18" s="126" t="s">
        <v>27</v>
      </c>
      <c r="C18" s="126"/>
      <c r="D18" s="28">
        <f>ROUND('Copy Allocation Report Here'!D50,0)</f>
        <v>34811</v>
      </c>
      <c r="E18" s="23">
        <f>ROUND('Copy Allocation Report Here'!G50,0)</f>
        <v>550487</v>
      </c>
    </row>
    <row r="19" spans="1:5" x14ac:dyDescent="0.25">
      <c r="A19" s="22"/>
      <c r="B19" s="126" t="s">
        <v>28</v>
      </c>
      <c r="C19" s="126"/>
      <c r="D19" s="24">
        <f>ROUND(+'Copy Allocation Report Here'!D80,0)</f>
        <v>2075261</v>
      </c>
      <c r="E19" s="25">
        <f>ROUND(+'Copy Allocation Report Here'!G80,0)</f>
        <v>21952790</v>
      </c>
    </row>
    <row r="20" spans="1:5" x14ac:dyDescent="0.25">
      <c r="A20" s="22"/>
      <c r="B20" s="126" t="s">
        <v>29</v>
      </c>
      <c r="C20" s="126"/>
      <c r="D20" s="24">
        <f>ROUND(+'Copy Allocation Report Here'!D88,0)</f>
        <v>700964</v>
      </c>
      <c r="E20" s="25">
        <f>ROUND(+'Copy Allocation Report Here'!G88,0)</f>
        <v>7289660</v>
      </c>
    </row>
    <row r="21" spans="1:5" x14ac:dyDescent="0.25">
      <c r="A21" s="22"/>
      <c r="B21" s="126" t="s">
        <v>30</v>
      </c>
      <c r="C21" s="126"/>
      <c r="D21" s="24">
        <f>ROUND(+'Copy Allocation Report Here'!D95,0)</f>
        <v>197197</v>
      </c>
      <c r="E21" s="25">
        <f>ROUND(+'Copy Allocation Report Here'!G95,0)</f>
        <v>7434168</v>
      </c>
    </row>
    <row r="22" spans="1:5" x14ac:dyDescent="0.25">
      <c r="A22" s="22"/>
      <c r="B22" s="126" t="s">
        <v>31</v>
      </c>
      <c r="C22" s="126"/>
      <c r="D22" s="24">
        <f>ROUND(+'Copy Allocation Report Here'!D102,0)</f>
        <v>1206</v>
      </c>
      <c r="E22" s="25">
        <f>ROUND(+'Copy Allocation Report Here'!G102,0)</f>
        <v>25017</v>
      </c>
    </row>
    <row r="23" spans="1:5" x14ac:dyDescent="0.25">
      <c r="A23" s="22"/>
      <c r="B23" s="126" t="s">
        <v>32</v>
      </c>
      <c r="C23" s="126"/>
      <c r="D23" s="24">
        <f>ROUND(+'Copy Allocation Report Here'!D118,0)-1</f>
        <v>1861796</v>
      </c>
      <c r="E23" s="25">
        <f>ROUND(+'Copy Allocation Report Here'!G118,0)+1</f>
        <v>22578188</v>
      </c>
    </row>
    <row r="24" spans="1:5" x14ac:dyDescent="0.25">
      <c r="A24" s="22"/>
      <c r="B24" s="126" t="s">
        <v>33</v>
      </c>
      <c r="C24" s="126"/>
      <c r="D24" s="24">
        <f>ROUND(+'Copy Allocation Report Here'!D130,0)</f>
        <v>2600578</v>
      </c>
      <c r="E24" s="25">
        <f>ROUND(+'Copy Allocation Report Here'!G130,0)</f>
        <v>30469555</v>
      </c>
    </row>
    <row r="25" spans="1:5" x14ac:dyDescent="0.25">
      <c r="A25" s="22"/>
      <c r="B25" s="126" t="s">
        <v>34</v>
      </c>
      <c r="C25" s="126"/>
      <c r="D25" s="24">
        <f>ROUND(+'Copy Allocation Report Here'!D135,0)</f>
        <v>4649</v>
      </c>
      <c r="E25" s="25">
        <f>ROUND(+'Copy Allocation Report Here'!G135,0)</f>
        <v>4550298</v>
      </c>
    </row>
    <row r="26" spans="1:5" x14ac:dyDescent="0.25">
      <c r="A26" s="22"/>
      <c r="B26" s="126" t="s">
        <v>35</v>
      </c>
      <c r="C26" s="126"/>
      <c r="D26" s="24">
        <f>ROUND(+'Copy Allocation Report Here'!D144,0)</f>
        <v>-723361</v>
      </c>
      <c r="E26" s="25">
        <f>ROUND(+'Copy Allocation Report Here'!G144,0)</f>
        <v>-1657438</v>
      </c>
    </row>
    <row r="27" spans="1:5" x14ac:dyDescent="0.25">
      <c r="A27" s="22"/>
      <c r="B27" s="126"/>
      <c r="C27" s="126" t="s">
        <v>36</v>
      </c>
      <c r="D27" s="29">
        <f>SUM(D18:D26)</f>
        <v>6753101</v>
      </c>
      <c r="E27" s="30">
        <f>SUM(E18:E26)</f>
        <v>93192725</v>
      </c>
    </row>
    <row r="28" spans="1:5" ht="15.75" thickBot="1" x14ac:dyDescent="0.3">
      <c r="A28" s="22" t="s">
        <v>37</v>
      </c>
      <c r="B28" s="126"/>
      <c r="C28" s="126"/>
      <c r="D28" s="31">
        <f>D16-D27</f>
        <v>-527347</v>
      </c>
      <c r="E28" s="32">
        <f>E16-E27</f>
        <v>34107291</v>
      </c>
    </row>
    <row r="29" spans="1:5" ht="15.75" thickTop="1" x14ac:dyDescent="0.25">
      <c r="A29" s="22"/>
      <c r="B29" s="126"/>
      <c r="C29" s="126"/>
      <c r="D29" s="28"/>
      <c r="E29" s="23"/>
    </row>
    <row r="30" spans="1:5" ht="15.75" thickBot="1" x14ac:dyDescent="0.3">
      <c r="A30" s="22" t="s">
        <v>38</v>
      </c>
      <c r="B30" s="126"/>
      <c r="C30" s="126"/>
      <c r="D30" s="33">
        <f>D47</f>
        <v>584502984</v>
      </c>
      <c r="E30" s="34">
        <f>E47</f>
        <v>558545920</v>
      </c>
    </row>
    <row r="31" spans="1:5" ht="15.75" thickTop="1" x14ac:dyDescent="0.25">
      <c r="A31" s="22"/>
      <c r="B31" s="126"/>
      <c r="C31" s="126"/>
      <c r="D31" s="28"/>
      <c r="E31" s="23"/>
    </row>
    <row r="32" spans="1:5" ht="15.75" thickBot="1" x14ac:dyDescent="0.3">
      <c r="A32" s="35" t="s">
        <v>39</v>
      </c>
      <c r="B32" s="36"/>
      <c r="C32" s="36"/>
      <c r="D32" s="37">
        <f>D28/D30</f>
        <v>-9.0221438458901008E-4</v>
      </c>
      <c r="E32" s="38">
        <f>E28/E30</f>
        <v>6.106443495281462E-2</v>
      </c>
    </row>
    <row r="33" spans="1:5" ht="16.5" thickTop="1" thickBot="1" x14ac:dyDescent="0.3">
      <c r="A33" s="39"/>
      <c r="B33" s="40"/>
      <c r="C33" s="40"/>
      <c r="D33" s="41"/>
      <c r="E33" s="42"/>
    </row>
    <row r="34" spans="1:5" x14ac:dyDescent="0.25">
      <c r="D34" s="17"/>
      <c r="E34" s="17"/>
    </row>
    <row r="35" spans="1:5" x14ac:dyDescent="0.25">
      <c r="A35" s="1" t="s">
        <v>40</v>
      </c>
      <c r="D35" s="17"/>
      <c r="E35" s="17"/>
    </row>
    <row r="36" spans="1:5" ht="15.75" thickBot="1" x14ac:dyDescent="0.3">
      <c r="D36" s="65" t="s">
        <v>16</v>
      </c>
      <c r="E36" s="65" t="s">
        <v>17</v>
      </c>
    </row>
    <row r="37" spans="1:5" x14ac:dyDescent="0.25">
      <c r="A37" s="44" t="s">
        <v>41</v>
      </c>
      <c r="B37" s="45"/>
      <c r="C37" s="45"/>
      <c r="D37" s="51">
        <f>ROUND('Copy Other Data Here'!D6,0)</f>
        <v>1101322856</v>
      </c>
      <c r="E37" s="52">
        <f>ROUND(+'Copy Other Data Here'!D19,0)</f>
        <v>1065524148</v>
      </c>
    </row>
    <row r="38" spans="1:5" x14ac:dyDescent="0.25">
      <c r="A38" s="22" t="s">
        <v>42</v>
      </c>
      <c r="D38" s="26">
        <f>ROUND('Copy Other Data Here'!D7,0)</f>
        <v>-474366230</v>
      </c>
      <c r="E38" s="27">
        <f>ROUND(+'Copy Other Data Here'!D20,0)</f>
        <v>-462503512</v>
      </c>
    </row>
    <row r="39" spans="1:5" x14ac:dyDescent="0.25">
      <c r="A39" s="22" t="s">
        <v>43</v>
      </c>
      <c r="D39" s="28">
        <f>D37+D38</f>
        <v>626956626</v>
      </c>
      <c r="E39" s="23">
        <f>E37+E38</f>
        <v>603020636</v>
      </c>
    </row>
    <row r="40" spans="1:5" x14ac:dyDescent="0.25">
      <c r="A40" s="22"/>
      <c r="D40" s="28"/>
      <c r="E40" s="23"/>
    </row>
    <row r="41" spans="1:5" x14ac:dyDescent="0.25">
      <c r="A41" s="22" t="s">
        <v>44</v>
      </c>
      <c r="D41" s="28"/>
      <c r="E41" s="23"/>
    </row>
    <row r="42" spans="1:5" x14ac:dyDescent="0.25">
      <c r="A42" s="22"/>
      <c r="B42" s="1" t="s">
        <v>45</v>
      </c>
      <c r="D42" s="24">
        <f>ROUND('Copy Other Data Here'!D9,0)</f>
        <v>-59659</v>
      </c>
      <c r="E42" s="25">
        <f>ROUND(+'Copy Other Data Here'!D22,0)</f>
        <v>-70992</v>
      </c>
    </row>
    <row r="43" spans="1:5" x14ac:dyDescent="0.25">
      <c r="A43" s="22"/>
      <c r="B43" s="1" t="s">
        <v>46</v>
      </c>
      <c r="D43" s="26">
        <f>ROUND('Copy Other Data Here'!D10,0)</f>
        <v>-77086992</v>
      </c>
      <c r="E43" s="27">
        <f>ROUND(+'Copy Other Data Here'!D23,0)-1</f>
        <v>-77550789</v>
      </c>
    </row>
    <row r="44" spans="1:5" x14ac:dyDescent="0.25">
      <c r="A44" s="22"/>
      <c r="C44" s="1" t="s">
        <v>47</v>
      </c>
      <c r="D44" s="28">
        <f>D39+SUM(D42:D43)</f>
        <v>549809975</v>
      </c>
      <c r="E44" s="23">
        <f>E39+SUM(E42:E43)</f>
        <v>525398855</v>
      </c>
    </row>
    <row r="45" spans="1:5" x14ac:dyDescent="0.25">
      <c r="A45" s="22"/>
      <c r="D45" s="28"/>
      <c r="E45" s="23"/>
    </row>
    <row r="46" spans="1:5" x14ac:dyDescent="0.25">
      <c r="A46" s="22" t="s">
        <v>48</v>
      </c>
      <c r="D46" s="26">
        <f>ROUND('Copy Other Data Here'!D12,0)</f>
        <v>34693009</v>
      </c>
      <c r="E46" s="27">
        <f>ROUND(+'Copy Other Data Here'!D25,0)</f>
        <v>33147065</v>
      </c>
    </row>
    <row r="47" spans="1:5" ht="15.75" thickBot="1" x14ac:dyDescent="0.3">
      <c r="A47" s="39" t="s">
        <v>49</v>
      </c>
      <c r="B47" s="40"/>
      <c r="C47" s="40"/>
      <c r="D47" s="46">
        <f>D44+D46</f>
        <v>584502984</v>
      </c>
      <c r="E47" s="47">
        <f>E44+E46</f>
        <v>558545920</v>
      </c>
    </row>
    <row r="48" spans="1:5" x14ac:dyDescent="0.25">
      <c r="D48" s="17"/>
      <c r="E48" s="17"/>
    </row>
    <row r="49" spans="1:5" x14ac:dyDescent="0.25">
      <c r="A49" s="1" t="s">
        <v>50</v>
      </c>
      <c r="D49" s="17"/>
      <c r="E49" s="17"/>
    </row>
    <row r="50" spans="1:5" x14ac:dyDescent="0.25">
      <c r="D50" s="17"/>
      <c r="E50" s="17"/>
    </row>
    <row r="51" spans="1:5" x14ac:dyDescent="0.25">
      <c r="D51" s="17"/>
      <c r="E51" s="17"/>
    </row>
    <row r="52" spans="1:5" x14ac:dyDescent="0.25">
      <c r="D52" s="17"/>
      <c r="E52" s="17"/>
    </row>
    <row r="53" spans="1:5" x14ac:dyDescent="0.25">
      <c r="D53" s="17"/>
      <c r="E53" s="17"/>
    </row>
    <row r="54" spans="1:5" x14ac:dyDescent="0.25">
      <c r="D54" s="17"/>
      <c r="E54" s="17"/>
    </row>
    <row r="55" spans="1:5" x14ac:dyDescent="0.25">
      <c r="D55" s="17"/>
      <c r="E55" s="17"/>
    </row>
    <row r="56" spans="1:5" x14ac:dyDescent="0.25">
      <c r="D56" s="17"/>
      <c r="E56" s="17"/>
    </row>
  </sheetData>
  <mergeCells count="1">
    <mergeCell ref="A5:E5"/>
  </mergeCells>
  <printOptions horizontalCentered="1"/>
  <pageMargins left="0.5" right="0.5" top="1" bottom="1" header="0.5" footer="0.5"/>
  <pageSetup scale="88" orientation="portrait" r:id="rId1"/>
  <headerFooter scaleWithDoc="0" alignWithMargins="0">
    <oddFooter>&amp;CPage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E56"/>
  <sheetViews>
    <sheetView tabSelected="1" zoomScaleNormal="100" zoomScaleSheetLayoutView="80" workbookViewId="0">
      <selection activeCell="H33" sqref="H33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34.28515625" style="1" customWidth="1"/>
    <col min="4" max="4" width="17.7109375" style="87" customWidth="1"/>
    <col min="5" max="5" width="17.7109375" style="89" customWidth="1"/>
    <col min="6" max="16384" width="9.140625" style="1"/>
  </cols>
  <sheetData>
    <row r="1" spans="1:5" ht="21" customHeight="1" x14ac:dyDescent="0.25">
      <c r="E1" s="88"/>
    </row>
    <row r="2" spans="1:5" ht="18.75" customHeight="1" x14ac:dyDescent="0.25">
      <c r="A2" s="4" t="s">
        <v>13</v>
      </c>
      <c r="B2" s="4"/>
      <c r="C2" s="4"/>
      <c r="D2" s="48"/>
      <c r="E2" s="48"/>
    </row>
    <row r="3" spans="1:5" ht="18" customHeight="1" x14ac:dyDescent="0.25">
      <c r="A3" s="4" t="s">
        <v>14</v>
      </c>
      <c r="B3" s="4"/>
      <c r="C3" s="4"/>
      <c r="D3" s="48"/>
      <c r="E3" s="48"/>
    </row>
    <row r="4" spans="1:5" x14ac:dyDescent="0.25">
      <c r="A4" s="4" t="s">
        <v>15</v>
      </c>
      <c r="B4" s="4"/>
      <c r="C4" s="4"/>
      <c r="D4" s="48"/>
      <c r="E4" s="48"/>
    </row>
    <row r="5" spans="1:5" x14ac:dyDescent="0.25">
      <c r="A5" s="173" t="str">
        <f>"Month and Twelve Months Ended " &amp; TEXT(StatementDate,"m/d/yyy")</f>
        <v>Month and Twelve Months Ended 9/30/2023</v>
      </c>
      <c r="B5" s="173"/>
      <c r="C5" s="173"/>
      <c r="D5" s="173"/>
      <c r="E5" s="173"/>
    </row>
    <row r="6" spans="1:5" x14ac:dyDescent="0.25">
      <c r="A6" s="49"/>
      <c r="B6" s="50"/>
      <c r="C6" s="50"/>
      <c r="D6" s="43"/>
      <c r="E6" s="43"/>
    </row>
    <row r="7" spans="1:5" ht="15.75" thickBot="1" x14ac:dyDescent="0.3">
      <c r="A7" s="4"/>
      <c r="B7" s="14"/>
      <c r="C7" s="14"/>
      <c r="D7" s="15"/>
      <c r="E7" s="15"/>
    </row>
    <row r="8" spans="1:5" x14ac:dyDescent="0.25">
      <c r="A8" s="18"/>
      <c r="B8" s="19"/>
      <c r="C8" s="19"/>
      <c r="D8" s="20" t="s">
        <v>16</v>
      </c>
      <c r="E8" s="21" t="s">
        <v>17</v>
      </c>
    </row>
    <row r="9" spans="1:5" x14ac:dyDescent="0.25">
      <c r="A9" s="22" t="s">
        <v>18</v>
      </c>
      <c r="B9" s="126"/>
      <c r="C9" s="126"/>
      <c r="D9" s="127"/>
      <c r="E9" s="23"/>
    </row>
    <row r="10" spans="1:5" x14ac:dyDescent="0.25">
      <c r="A10" s="22"/>
      <c r="B10" s="126" t="s">
        <v>19</v>
      </c>
      <c r="C10" s="126"/>
      <c r="D10" s="24">
        <f>ROUND(+'Copy Allocation Report Here'!E10,0)</f>
        <v>13006099</v>
      </c>
      <c r="E10" s="25">
        <f>ROUND(+'Copy Allocation Report Here'!H10,0)</f>
        <v>353514207</v>
      </c>
    </row>
    <row r="11" spans="1:5" x14ac:dyDescent="0.25">
      <c r="A11" s="22"/>
      <c r="B11" s="126" t="s">
        <v>20</v>
      </c>
      <c r="C11" s="126"/>
      <c r="D11" s="24">
        <f>ROUND(+'Copy Allocation Report Here'!E14,0)</f>
        <v>2817162</v>
      </c>
      <c r="E11" s="25">
        <f>ROUND(+'Copy Allocation Report Here'!H14,0)</f>
        <v>29866905</v>
      </c>
    </row>
    <row r="12" spans="1:5" x14ac:dyDescent="0.25">
      <c r="A12" s="22"/>
      <c r="B12" s="126" t="s">
        <v>21</v>
      </c>
      <c r="C12" s="126"/>
      <c r="D12" s="26">
        <f>ROUND(+'Copy Allocation Report Here'!E20-'Copy Allocation Report Here'!E14,0)</f>
        <v>61030</v>
      </c>
      <c r="E12" s="27">
        <f>ROUND(+'Copy Allocation Report Here'!H20-'Copy Allocation Report Here'!H14,0)</f>
        <v>2315082</v>
      </c>
    </row>
    <row r="13" spans="1:5" x14ac:dyDescent="0.25">
      <c r="A13" s="22"/>
      <c r="B13" s="126"/>
      <c r="C13" s="126"/>
      <c r="D13" s="28">
        <f>SUM(D10:D12)</f>
        <v>15884291</v>
      </c>
      <c r="E13" s="23">
        <f>SUM(E10:E12)</f>
        <v>385696194</v>
      </c>
    </row>
    <row r="14" spans="1:5" x14ac:dyDescent="0.25">
      <c r="A14" s="22" t="s">
        <v>22</v>
      </c>
      <c r="B14" s="126" t="s">
        <v>23</v>
      </c>
      <c r="C14" s="126"/>
      <c r="D14" s="24">
        <f>ROUND(+'Copy Allocation Report Here'!E30+'Copy Allocation Report Here'!E44,0)</f>
        <v>7788135</v>
      </c>
      <c r="E14" s="25">
        <f>ROUND(+'Copy Allocation Report Here'!H30+'Copy Allocation Report Here'!H44,0)</f>
        <v>224057111</v>
      </c>
    </row>
    <row r="15" spans="1:5" x14ac:dyDescent="0.25">
      <c r="A15" s="22"/>
      <c r="B15" s="126" t="s">
        <v>24</v>
      </c>
      <c r="C15" s="126"/>
      <c r="D15" s="24">
        <f>ROUND(+'Copy Allocation Report Here'!E46,0)</f>
        <v>1211319</v>
      </c>
      <c r="E15" s="25">
        <f>ROUND(+'Copy Allocation Report Here'!H46,0)</f>
        <v>33770586</v>
      </c>
    </row>
    <row r="16" spans="1:5" x14ac:dyDescent="0.25">
      <c r="A16" s="22" t="s">
        <v>25</v>
      </c>
      <c r="B16" s="126"/>
      <c r="C16" s="126"/>
      <c r="D16" s="29">
        <f>D13-D14-D15</f>
        <v>6884837</v>
      </c>
      <c r="E16" s="30">
        <f>E13-E14-E15</f>
        <v>127868497</v>
      </c>
    </row>
    <row r="17" spans="1:5" x14ac:dyDescent="0.25">
      <c r="A17" s="22" t="s">
        <v>26</v>
      </c>
      <c r="B17" s="126"/>
      <c r="C17" s="126"/>
      <c r="D17" s="28"/>
      <c r="E17" s="23"/>
    </row>
    <row r="18" spans="1:5" x14ac:dyDescent="0.25">
      <c r="A18" s="22"/>
      <c r="B18" s="126" t="s">
        <v>27</v>
      </c>
      <c r="C18" s="126"/>
      <c r="D18" s="28">
        <f>ROUND('Copy Allocation Report Here'!E50,0)</f>
        <v>25708</v>
      </c>
      <c r="E18" s="23">
        <f>ROUND('Copy Allocation Report Here'!H50,0)</f>
        <v>549870</v>
      </c>
    </row>
    <row r="19" spans="1:5" x14ac:dyDescent="0.25">
      <c r="A19" s="22"/>
      <c r="B19" s="126" t="s">
        <v>28</v>
      </c>
      <c r="C19" s="126"/>
      <c r="D19" s="24">
        <f>ROUND(+'Copy Allocation Report Here'!E80,0)</f>
        <v>2038039</v>
      </c>
      <c r="E19" s="25">
        <f>ROUND(+'Copy Allocation Report Here'!H80,0)</f>
        <v>21956400</v>
      </c>
    </row>
    <row r="20" spans="1:5" x14ac:dyDescent="0.25">
      <c r="A20" s="22"/>
      <c r="B20" s="126" t="s">
        <v>29</v>
      </c>
      <c r="C20" s="126"/>
      <c r="D20" s="24">
        <f>ROUND(+'Copy Allocation Report Here'!E88,0)</f>
        <v>510464</v>
      </c>
      <c r="E20" s="25">
        <f>ROUND(+'Copy Allocation Report Here'!H88,0)</f>
        <v>7261070</v>
      </c>
    </row>
    <row r="21" spans="1:5" x14ac:dyDescent="0.25">
      <c r="A21" s="22"/>
      <c r="B21" s="126" t="s">
        <v>30</v>
      </c>
      <c r="C21" s="126"/>
      <c r="D21" s="24">
        <f>ROUND(+'Copy Allocation Report Here'!E95,0)</f>
        <v>282655</v>
      </c>
      <c r="E21" s="25">
        <f>ROUND(+'Copy Allocation Report Here'!H95,0)</f>
        <v>7462735</v>
      </c>
    </row>
    <row r="22" spans="1:5" x14ac:dyDescent="0.25">
      <c r="A22" s="22"/>
      <c r="B22" s="126" t="s">
        <v>31</v>
      </c>
      <c r="C22" s="126"/>
      <c r="D22" s="24">
        <f>ROUND(+'Copy Allocation Report Here'!E102,0)</f>
        <v>1101</v>
      </c>
      <c r="E22" s="25">
        <f>ROUND(+'Copy Allocation Report Here'!H102,0)</f>
        <v>24160</v>
      </c>
    </row>
    <row r="23" spans="1:5" x14ac:dyDescent="0.25">
      <c r="A23" s="22"/>
      <c r="B23" s="126" t="s">
        <v>32</v>
      </c>
      <c r="C23" s="126"/>
      <c r="D23" s="24">
        <f>ROUND(+'Copy Allocation Report Here'!E118,0)-1</f>
        <v>2201188</v>
      </c>
      <c r="E23" s="25">
        <f>ROUND(+'Copy Allocation Report Here'!H118,0)</f>
        <v>23396326</v>
      </c>
    </row>
    <row r="24" spans="1:5" x14ac:dyDescent="0.25">
      <c r="A24" s="22"/>
      <c r="B24" s="126" t="s">
        <v>33</v>
      </c>
      <c r="C24" s="126"/>
      <c r="D24" s="24">
        <f>ROUND(+'Copy Allocation Report Here'!E130,0)</f>
        <v>2609221</v>
      </c>
      <c r="E24" s="25">
        <f>ROUND(+'Copy Allocation Report Here'!H130,0)</f>
        <v>30610864</v>
      </c>
    </row>
    <row r="25" spans="1:5" x14ac:dyDescent="0.25">
      <c r="A25" s="22"/>
      <c r="B25" s="126" t="s">
        <v>34</v>
      </c>
      <c r="C25" s="126"/>
      <c r="D25" s="24">
        <f>ROUND(+'Copy Allocation Report Here'!E135,0)</f>
        <v>378563</v>
      </c>
      <c r="E25" s="25">
        <f>ROUND(+'Copy Allocation Report Here'!H135,0)</f>
        <v>4472233</v>
      </c>
    </row>
    <row r="26" spans="1:5" x14ac:dyDescent="0.25">
      <c r="A26" s="22"/>
      <c r="B26" s="126" t="s">
        <v>35</v>
      </c>
      <c r="C26" s="126"/>
      <c r="D26" s="24">
        <f>ROUND(+'Copy Allocation Report Here'!E144,0)</f>
        <v>-876177</v>
      </c>
      <c r="E26" s="25">
        <f>ROUND(+'Copy Allocation Report Here'!H144,0)</f>
        <v>-1875458</v>
      </c>
    </row>
    <row r="27" spans="1:5" x14ac:dyDescent="0.25">
      <c r="A27" s="22"/>
      <c r="B27" s="126"/>
      <c r="C27" s="126" t="s">
        <v>36</v>
      </c>
      <c r="D27" s="29">
        <f>SUM(D18:D26)</f>
        <v>7170762</v>
      </c>
      <c r="E27" s="30">
        <f>SUM(E18:E26)</f>
        <v>93858200</v>
      </c>
    </row>
    <row r="28" spans="1:5" ht="15.75" thickBot="1" x14ac:dyDescent="0.3">
      <c r="A28" s="22" t="s">
        <v>37</v>
      </c>
      <c r="B28" s="126"/>
      <c r="C28" s="126"/>
      <c r="D28" s="31">
        <f>D16-D27</f>
        <v>-285925</v>
      </c>
      <c r="E28" s="32">
        <f>E16-E27</f>
        <v>34010297</v>
      </c>
    </row>
    <row r="29" spans="1:5" ht="15.75" thickTop="1" x14ac:dyDescent="0.25">
      <c r="A29" s="22"/>
      <c r="B29" s="126"/>
      <c r="C29" s="126"/>
      <c r="D29" s="28"/>
      <c r="E29" s="23"/>
    </row>
    <row r="30" spans="1:5" ht="15.75" thickBot="1" x14ac:dyDescent="0.3">
      <c r="A30" s="22" t="s">
        <v>38</v>
      </c>
      <c r="B30" s="126"/>
      <c r="C30" s="126"/>
      <c r="D30" s="33">
        <f>D47</f>
        <v>601804836</v>
      </c>
      <c r="E30" s="34">
        <f>E47</f>
        <v>564711083</v>
      </c>
    </row>
    <row r="31" spans="1:5" ht="15.75" thickTop="1" x14ac:dyDescent="0.25">
      <c r="A31" s="22"/>
      <c r="B31" s="126"/>
      <c r="C31" s="126"/>
      <c r="D31" s="28"/>
      <c r="E31" s="23"/>
    </row>
    <row r="32" spans="1:5" ht="15.75" thickBot="1" x14ac:dyDescent="0.3">
      <c r="A32" s="35" t="s">
        <v>39</v>
      </c>
      <c r="B32" s="36"/>
      <c r="C32" s="36"/>
      <c r="D32" s="37">
        <f>D28/D30</f>
        <v>-4.7511249976063671E-4</v>
      </c>
      <c r="E32" s="38">
        <f>E28/E30</f>
        <v>6.0226012953955077E-2</v>
      </c>
    </row>
    <row r="33" spans="1:5" ht="16.5" thickTop="1" thickBot="1" x14ac:dyDescent="0.3">
      <c r="A33" s="39"/>
      <c r="B33" s="40"/>
      <c r="C33" s="40"/>
      <c r="D33" s="41"/>
      <c r="E33" s="42"/>
    </row>
    <row r="34" spans="1:5" x14ac:dyDescent="0.25">
      <c r="D34" s="17"/>
      <c r="E34" s="17"/>
    </row>
    <row r="35" spans="1:5" x14ac:dyDescent="0.25">
      <c r="A35" s="1" t="s">
        <v>40</v>
      </c>
      <c r="D35" s="17"/>
      <c r="E35" s="17"/>
    </row>
    <row r="36" spans="1:5" ht="15.75" thickBot="1" x14ac:dyDescent="0.3">
      <c r="D36" s="65" t="s">
        <v>16</v>
      </c>
      <c r="E36" s="65" t="s">
        <v>17</v>
      </c>
    </row>
    <row r="37" spans="1:5" x14ac:dyDescent="0.25">
      <c r="A37" s="44" t="s">
        <v>41</v>
      </c>
      <c r="B37" s="45"/>
      <c r="C37" s="45"/>
      <c r="D37" s="51">
        <f>ROUND('Copy Other Data Here'!E6,0)</f>
        <v>1118318225</v>
      </c>
      <c r="E37" s="52">
        <f>ROUND(+'Copy Other Data Here'!E19,0)</f>
        <v>1072376108</v>
      </c>
    </row>
    <row r="38" spans="1:5" x14ac:dyDescent="0.25">
      <c r="A38" s="22" t="s">
        <v>42</v>
      </c>
      <c r="D38" s="26">
        <f>ROUND('Copy Other Data Here'!E7,0)</f>
        <v>-476092690</v>
      </c>
      <c r="E38" s="27">
        <f>ROUND(+'Copy Other Data Here'!E20,0)</f>
        <v>-464488907</v>
      </c>
    </row>
    <row r="39" spans="1:5" x14ac:dyDescent="0.25">
      <c r="A39" s="22" t="s">
        <v>43</v>
      </c>
      <c r="D39" s="28">
        <f>D37+D38</f>
        <v>642225535</v>
      </c>
      <c r="E39" s="23">
        <f>E37+E38</f>
        <v>607887201</v>
      </c>
    </row>
    <row r="40" spans="1:5" x14ac:dyDescent="0.25">
      <c r="A40" s="22"/>
      <c r="D40" s="28"/>
      <c r="E40" s="23"/>
    </row>
    <row r="41" spans="1:5" x14ac:dyDescent="0.25">
      <c r="A41" s="22" t="s">
        <v>44</v>
      </c>
      <c r="D41" s="28"/>
      <c r="E41" s="23"/>
    </row>
    <row r="42" spans="1:5" x14ac:dyDescent="0.25">
      <c r="A42" s="22"/>
      <c r="B42" s="1" t="s">
        <v>45</v>
      </c>
      <c r="D42" s="24">
        <f>ROUND('Copy Other Data Here'!E9,0)</f>
        <v>-34072</v>
      </c>
      <c r="E42" s="25">
        <f>ROUND(+'Copy Other Data Here'!E22,0)</f>
        <v>-64009</v>
      </c>
    </row>
    <row r="43" spans="1:5" x14ac:dyDescent="0.25">
      <c r="A43" s="22"/>
      <c r="B43" s="1" t="s">
        <v>46</v>
      </c>
      <c r="D43" s="26">
        <f>ROUND('Copy Other Data Here'!E10,0)</f>
        <v>-77010362</v>
      </c>
      <c r="E43" s="27">
        <f>ROUND(+'Copy Other Data Here'!E23,0)-1</f>
        <v>-77471584</v>
      </c>
    </row>
    <row r="44" spans="1:5" x14ac:dyDescent="0.25">
      <c r="A44" s="22"/>
      <c r="C44" s="1" t="s">
        <v>47</v>
      </c>
      <c r="D44" s="28">
        <f>D39+SUM(D42:D43)</f>
        <v>565181101</v>
      </c>
      <c r="E44" s="23">
        <f>E39+SUM(E42:E43)</f>
        <v>530351608</v>
      </c>
    </row>
    <row r="45" spans="1:5" x14ac:dyDescent="0.25">
      <c r="A45" s="22"/>
      <c r="D45" s="28"/>
      <c r="E45" s="23"/>
    </row>
    <row r="46" spans="1:5" x14ac:dyDescent="0.25">
      <c r="A46" s="22" t="s">
        <v>48</v>
      </c>
      <c r="D46" s="26">
        <f>ROUND('Copy Other Data Here'!E12,0)</f>
        <v>36623735</v>
      </c>
      <c r="E46" s="27">
        <f>ROUND(+'Copy Other Data Here'!E25,0)</f>
        <v>34359475</v>
      </c>
    </row>
    <row r="47" spans="1:5" ht="15.75" thickBot="1" x14ac:dyDescent="0.3">
      <c r="A47" s="39" t="s">
        <v>49</v>
      </c>
      <c r="B47" s="40"/>
      <c r="C47" s="40"/>
      <c r="D47" s="46">
        <f>D44+D46</f>
        <v>601804836</v>
      </c>
      <c r="E47" s="47">
        <f>E44+E46</f>
        <v>564711083</v>
      </c>
    </row>
    <row r="48" spans="1:5" x14ac:dyDescent="0.25">
      <c r="D48" s="17"/>
      <c r="E48" s="17"/>
    </row>
    <row r="49" spans="1:5" x14ac:dyDescent="0.25">
      <c r="A49" s="1" t="s">
        <v>50</v>
      </c>
      <c r="D49" s="17"/>
      <c r="E49" s="17"/>
    </row>
    <row r="50" spans="1:5" x14ac:dyDescent="0.25">
      <c r="D50" s="17"/>
      <c r="E50" s="17"/>
    </row>
    <row r="51" spans="1:5" x14ac:dyDescent="0.25">
      <c r="D51" s="17"/>
      <c r="E51" s="17"/>
    </row>
    <row r="52" spans="1:5" x14ac:dyDescent="0.25">
      <c r="D52" s="17"/>
      <c r="E52" s="17"/>
    </row>
    <row r="53" spans="1:5" x14ac:dyDescent="0.25">
      <c r="D53" s="17"/>
      <c r="E53" s="17"/>
    </row>
    <row r="54" spans="1:5" x14ac:dyDescent="0.25">
      <c r="D54" s="17"/>
      <c r="E54" s="17"/>
    </row>
    <row r="55" spans="1:5" x14ac:dyDescent="0.25">
      <c r="D55" s="17"/>
      <c r="E55" s="17"/>
    </row>
    <row r="56" spans="1:5" x14ac:dyDescent="0.25">
      <c r="D56" s="17"/>
      <c r="E56" s="17"/>
    </row>
  </sheetData>
  <mergeCells count="1">
    <mergeCell ref="A5:E5"/>
  </mergeCells>
  <printOptions horizontalCentered="1"/>
  <pageMargins left="0.5" right="0.5" top="1" bottom="1" header="0.5" footer="0.5"/>
  <pageSetup scale="88" orientation="portrait" r:id="rId1"/>
  <headerFooter scaleWithDoc="0" alignWithMargins="0"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T147"/>
  <sheetViews>
    <sheetView zoomScale="90" zoomScaleNormal="90" zoomScaleSheetLayoutView="100" workbookViewId="0">
      <pane xSplit="2" topLeftCell="C1" activePane="topRight" state="frozen"/>
      <selection activeCell="K40" sqref="K40"/>
      <selection pane="topRight" activeCell="P11" sqref="P11"/>
    </sheetView>
  </sheetViews>
  <sheetFormatPr defaultColWidth="9.140625" defaultRowHeight="15" x14ac:dyDescent="0.25"/>
  <cols>
    <col min="1" max="1" width="14.5703125" style="70" customWidth="1"/>
    <col min="2" max="2" width="33.5703125" style="70" bestFit="1" customWidth="1"/>
    <col min="3" max="3" width="15.28515625" style="70" bestFit="1" customWidth="1"/>
    <col min="4" max="4" width="15.7109375" style="70" bestFit="1" customWidth="1"/>
    <col min="5" max="5" width="15" style="70" bestFit="1" customWidth="1"/>
    <col min="6" max="6" width="16.85546875" style="70" bestFit="1" customWidth="1"/>
    <col min="7" max="7" width="17.140625" style="70" customWidth="1"/>
    <col min="8" max="8" width="16.85546875" style="70" bestFit="1" customWidth="1"/>
    <col min="9" max="9" width="9.140625" style="70"/>
    <col min="10" max="10" width="14.28515625" style="70" bestFit="1" customWidth="1"/>
    <col min="11" max="15" width="9.140625" style="70"/>
    <col min="16" max="16" width="19" style="70" bestFit="1" customWidth="1"/>
    <col min="17" max="17" width="28.140625" style="70" bestFit="1" customWidth="1"/>
    <col min="18" max="18" width="9.140625" style="70"/>
    <col min="19" max="19" width="13.5703125" style="70" bestFit="1" customWidth="1"/>
    <col min="20" max="20" width="13.42578125" style="70" customWidth="1"/>
    <col min="21" max="16384" width="9.140625" style="70"/>
  </cols>
  <sheetData>
    <row r="1" spans="1:20" x14ac:dyDescent="0.25">
      <c r="A1" s="70" t="s">
        <v>13</v>
      </c>
    </row>
    <row r="2" spans="1:20" x14ac:dyDescent="0.25">
      <c r="A2" s="70" t="s">
        <v>1</v>
      </c>
    </row>
    <row r="3" spans="1:20" x14ac:dyDescent="0.25">
      <c r="A3" s="70" t="s">
        <v>51</v>
      </c>
      <c r="B3" s="104">
        <f>E6</f>
        <v>45199</v>
      </c>
      <c r="C3" s="57"/>
      <c r="D3" s="57"/>
      <c r="E3" s="57"/>
      <c r="F3" s="57"/>
      <c r="G3" s="57"/>
      <c r="H3" s="57"/>
    </row>
    <row r="4" spans="1:20" ht="15.75" thickBot="1" x14ac:dyDescent="0.3">
      <c r="B4" s="104"/>
      <c r="C4" s="57"/>
      <c r="D4" s="57"/>
      <c r="E4" s="57"/>
      <c r="F4" s="57"/>
      <c r="G4" s="57"/>
      <c r="H4" s="57"/>
    </row>
    <row r="5" spans="1:20" ht="18.75" customHeight="1" thickBot="1" x14ac:dyDescent="0.3">
      <c r="A5" s="181"/>
      <c r="B5" s="182"/>
      <c r="C5" s="178" t="s">
        <v>52</v>
      </c>
      <c r="D5" s="179"/>
      <c r="E5" s="180"/>
      <c r="F5" s="178" t="s">
        <v>53</v>
      </c>
      <c r="G5" s="179"/>
      <c r="H5" s="180"/>
    </row>
    <row r="6" spans="1:20" s="105" customFormat="1" ht="52.5" customHeight="1" thickBot="1" x14ac:dyDescent="0.35">
      <c r="A6" s="176" t="s">
        <v>54</v>
      </c>
      <c r="B6" s="177"/>
      <c r="C6" s="151">
        <v>45138</v>
      </c>
      <c r="D6" s="151">
        <v>45169</v>
      </c>
      <c r="E6" s="151">
        <v>45199</v>
      </c>
      <c r="F6" s="152" t="s">
        <v>279</v>
      </c>
      <c r="G6" s="152" t="s">
        <v>274</v>
      </c>
      <c r="H6" s="153" t="s">
        <v>275</v>
      </c>
    </row>
    <row r="7" spans="1:20" x14ac:dyDescent="0.25">
      <c r="A7" s="106" t="s">
        <v>55</v>
      </c>
      <c r="B7" s="107"/>
      <c r="C7" s="90"/>
      <c r="D7" s="91"/>
      <c r="E7" s="92"/>
      <c r="F7" s="90"/>
      <c r="G7" s="91"/>
      <c r="H7" s="93"/>
      <c r="S7" s="108"/>
      <c r="T7" s="108"/>
    </row>
    <row r="8" spans="1:20" x14ac:dyDescent="0.25">
      <c r="A8" s="109" t="s">
        <v>56</v>
      </c>
      <c r="B8" s="110" t="s">
        <v>57</v>
      </c>
      <c r="C8" s="154">
        <v>4096848.91</v>
      </c>
      <c r="D8" s="154">
        <v>4722534.28</v>
      </c>
      <c r="E8" s="61">
        <v>6310171.4100000001</v>
      </c>
      <c r="F8" s="59">
        <v>189128913.36000001</v>
      </c>
      <c r="G8" s="60">
        <v>189066148.34</v>
      </c>
      <c r="H8" s="63">
        <v>190747509.06</v>
      </c>
      <c r="S8" s="108"/>
      <c r="T8" s="108"/>
    </row>
    <row r="9" spans="1:20" x14ac:dyDescent="0.25">
      <c r="A9" s="109" t="s">
        <v>58</v>
      </c>
      <c r="B9" s="110" t="s">
        <v>59</v>
      </c>
      <c r="C9" s="154">
        <v>4719080.1500000004</v>
      </c>
      <c r="D9" s="154">
        <v>5577389.21</v>
      </c>
      <c r="E9" s="61">
        <v>6695927.3899999997</v>
      </c>
      <c r="F9" s="59">
        <v>159970546.52000001</v>
      </c>
      <c r="G9" s="60">
        <v>161032706.24000001</v>
      </c>
      <c r="H9" s="63">
        <v>162766698.36000001</v>
      </c>
      <c r="S9" s="108"/>
      <c r="T9" s="108"/>
    </row>
    <row r="10" spans="1:20" x14ac:dyDescent="0.25">
      <c r="A10" s="106" t="s">
        <v>60</v>
      </c>
      <c r="B10" s="107"/>
      <c r="C10" s="131">
        <f>+C8+C9</f>
        <v>8815929.0600000005</v>
      </c>
      <c r="D10" s="131">
        <f t="shared" ref="D10:H10" si="0">+D8+D9</f>
        <v>10299923.49</v>
      </c>
      <c r="E10" s="131">
        <f t="shared" si="0"/>
        <v>13006098.800000001</v>
      </c>
      <c r="F10" s="131">
        <f t="shared" si="0"/>
        <v>349099459.88</v>
      </c>
      <c r="G10" s="131">
        <f t="shared" si="0"/>
        <v>350098854.58000004</v>
      </c>
      <c r="H10" s="147">
        <f t="shared" si="0"/>
        <v>353514207.42000002</v>
      </c>
      <c r="S10" s="108"/>
      <c r="T10" s="108"/>
    </row>
    <row r="11" spans="1:20" x14ac:dyDescent="0.25">
      <c r="A11" s="111"/>
      <c r="B11" s="107"/>
      <c r="C11" s="59"/>
      <c r="D11" s="60"/>
      <c r="E11" s="61"/>
      <c r="F11" s="59"/>
      <c r="G11" s="60"/>
      <c r="H11" s="63"/>
      <c r="S11" s="108"/>
      <c r="T11" s="108"/>
    </row>
    <row r="12" spans="1:20" x14ac:dyDescent="0.25">
      <c r="A12" s="106" t="s">
        <v>61</v>
      </c>
      <c r="B12" s="107"/>
      <c r="C12" s="59"/>
      <c r="D12" s="60"/>
      <c r="E12" s="61"/>
      <c r="F12" s="59"/>
      <c r="G12" s="60"/>
      <c r="H12" s="63"/>
      <c r="S12" s="108"/>
      <c r="T12" s="108"/>
    </row>
    <row r="13" spans="1:20" x14ac:dyDescent="0.25">
      <c r="A13" s="109" t="s">
        <v>62</v>
      </c>
      <c r="B13" s="110" t="s">
        <v>63</v>
      </c>
      <c r="C13" s="59">
        <v>24739.63</v>
      </c>
      <c r="D13" s="60">
        <v>30942.28</v>
      </c>
      <c r="E13" s="61">
        <v>21738.06</v>
      </c>
      <c r="F13" s="59">
        <v>353518.58</v>
      </c>
      <c r="G13" s="60">
        <v>364264.9</v>
      </c>
      <c r="H13" s="63">
        <v>368126.39</v>
      </c>
      <c r="S13" s="108"/>
      <c r="T13" s="108"/>
    </row>
    <row r="14" spans="1:20" x14ac:dyDescent="0.25">
      <c r="A14" s="112" t="s">
        <v>64</v>
      </c>
      <c r="B14" s="110" t="s">
        <v>65</v>
      </c>
      <c r="C14" s="59">
        <v>2554468.56</v>
      </c>
      <c r="D14" s="60">
        <v>2678532.85</v>
      </c>
      <c r="E14" s="61">
        <v>2817162.06</v>
      </c>
      <c r="F14" s="59">
        <v>29293738.600000001</v>
      </c>
      <c r="G14" s="60">
        <v>29585923.41</v>
      </c>
      <c r="H14" s="63">
        <v>29866904.880000003</v>
      </c>
      <c r="S14" s="108"/>
      <c r="T14" s="108"/>
    </row>
    <row r="15" spans="1:20" x14ac:dyDescent="0.25">
      <c r="A15" s="112" t="s">
        <v>66</v>
      </c>
      <c r="B15" s="110" t="s">
        <v>67</v>
      </c>
      <c r="C15" s="59">
        <v>63059.71</v>
      </c>
      <c r="D15" s="60">
        <v>44177.19</v>
      </c>
      <c r="E15" s="61">
        <v>41089.56</v>
      </c>
      <c r="F15" s="59">
        <v>131277.32</v>
      </c>
      <c r="G15" s="60">
        <v>175454.51</v>
      </c>
      <c r="H15" s="63">
        <v>216544.07</v>
      </c>
      <c r="S15" s="113"/>
      <c r="T15" s="113"/>
    </row>
    <row r="16" spans="1:20" x14ac:dyDescent="0.25">
      <c r="A16" s="112" t="s">
        <v>68</v>
      </c>
      <c r="B16" s="110" t="s">
        <v>69</v>
      </c>
      <c r="C16" s="59">
        <v>8054.26</v>
      </c>
      <c r="D16" s="60">
        <v>8054.26</v>
      </c>
      <c r="E16" s="61">
        <v>8054.26</v>
      </c>
      <c r="F16" s="59">
        <v>95383.200000000012</v>
      </c>
      <c r="G16" s="60">
        <v>95636.78</v>
      </c>
      <c r="H16" s="63">
        <v>95890.36</v>
      </c>
    </row>
    <row r="17" spans="1:19" x14ac:dyDescent="0.25">
      <c r="A17" s="112" t="s">
        <v>70</v>
      </c>
      <c r="B17" s="110" t="s">
        <v>71</v>
      </c>
      <c r="C17" s="59">
        <v>2141.38</v>
      </c>
      <c r="D17" s="60">
        <v>3629.97</v>
      </c>
      <c r="E17" s="61">
        <v>17872.419999999998</v>
      </c>
      <c r="F17" s="59">
        <v>217460.63000000003</v>
      </c>
      <c r="G17" s="60">
        <v>220966.88000000003</v>
      </c>
      <c r="H17" s="63">
        <v>237275.35</v>
      </c>
    </row>
    <row r="18" spans="1:19" x14ac:dyDescent="0.25">
      <c r="A18" s="109" t="s">
        <v>72</v>
      </c>
      <c r="B18" s="110" t="s">
        <v>73</v>
      </c>
      <c r="C18" s="59">
        <v>0</v>
      </c>
      <c r="D18" s="60">
        <v>0</v>
      </c>
      <c r="E18" s="61">
        <v>0</v>
      </c>
      <c r="F18" s="59">
        <v>0</v>
      </c>
      <c r="G18" s="60">
        <v>0</v>
      </c>
      <c r="H18" s="63">
        <v>0</v>
      </c>
      <c r="S18" s="114"/>
    </row>
    <row r="19" spans="1:19" x14ac:dyDescent="0.25">
      <c r="A19" s="115">
        <v>4962</v>
      </c>
      <c r="B19" s="110" t="s">
        <v>74</v>
      </c>
      <c r="C19" s="59">
        <v>-42356.18</v>
      </c>
      <c r="D19" s="155">
        <v>-35542.620000000003</v>
      </c>
      <c r="E19" s="62">
        <v>-27723.94</v>
      </c>
      <c r="F19" s="59">
        <v>1162946.0999999999</v>
      </c>
      <c r="G19" s="155">
        <v>1265968.57</v>
      </c>
      <c r="H19" s="132">
        <v>1397245.5599999998</v>
      </c>
      <c r="S19" s="114"/>
    </row>
    <row r="20" spans="1:19" x14ac:dyDescent="0.25">
      <c r="A20" s="106" t="s">
        <v>75</v>
      </c>
      <c r="B20" s="107"/>
      <c r="C20" s="131">
        <f>SUM(C13:C19)</f>
        <v>2610107.3599999994</v>
      </c>
      <c r="D20" s="131">
        <f>SUM(D13:D19)</f>
        <v>2729793.9299999997</v>
      </c>
      <c r="E20" s="131">
        <f t="shared" ref="E20:H20" si="1">SUM(E13:E19)</f>
        <v>2878192.42</v>
      </c>
      <c r="F20" s="131">
        <f t="shared" si="1"/>
        <v>31254324.43</v>
      </c>
      <c r="G20" s="131">
        <f t="shared" si="1"/>
        <v>31708215.050000001</v>
      </c>
      <c r="H20" s="147">
        <f t="shared" si="1"/>
        <v>32181986.610000003</v>
      </c>
      <c r="S20" s="114"/>
    </row>
    <row r="21" spans="1:19" ht="15.75" thickBot="1" x14ac:dyDescent="0.3">
      <c r="A21" s="106" t="s">
        <v>76</v>
      </c>
      <c r="B21" s="107"/>
      <c r="C21" s="133">
        <f>+C20+C10</f>
        <v>11426036.42</v>
      </c>
      <c r="D21" s="133">
        <f t="shared" ref="D21:H21" si="2">+D20+D10</f>
        <v>13029717.42</v>
      </c>
      <c r="E21" s="133">
        <f t="shared" si="2"/>
        <v>15884291.220000001</v>
      </c>
      <c r="F21" s="133">
        <f t="shared" si="2"/>
        <v>380353784.31</v>
      </c>
      <c r="G21" s="133">
        <f t="shared" si="2"/>
        <v>381807069.63000005</v>
      </c>
      <c r="H21" s="148">
        <f t="shared" si="2"/>
        <v>385696194.03000003</v>
      </c>
      <c r="S21" s="114"/>
    </row>
    <row r="22" spans="1:19" ht="15.75" thickTop="1" x14ac:dyDescent="0.25">
      <c r="A22" s="116"/>
      <c r="B22" s="107"/>
      <c r="C22" s="59"/>
      <c r="D22" s="60"/>
      <c r="E22" s="61"/>
      <c r="F22" s="59"/>
      <c r="G22" s="60"/>
      <c r="H22" s="63"/>
      <c r="S22" s="114"/>
    </row>
    <row r="23" spans="1:19" x14ac:dyDescent="0.25">
      <c r="A23" s="106" t="s">
        <v>77</v>
      </c>
      <c r="B23" s="107"/>
      <c r="C23" s="59"/>
      <c r="D23" s="60"/>
      <c r="E23" s="61"/>
      <c r="F23" s="59"/>
      <c r="G23" s="60"/>
      <c r="H23" s="63"/>
      <c r="S23" s="114"/>
    </row>
    <row r="24" spans="1:19" x14ac:dyDescent="0.25">
      <c r="A24" s="109" t="s">
        <v>78</v>
      </c>
      <c r="B24" s="110" t="s">
        <v>79</v>
      </c>
      <c r="C24" s="59">
        <v>7111033.3600000003</v>
      </c>
      <c r="D24" s="60">
        <v>8389568.1099999994</v>
      </c>
      <c r="E24" s="61">
        <v>7603812.25</v>
      </c>
      <c r="F24" s="59">
        <v>328204273.56999999</v>
      </c>
      <c r="G24" s="60">
        <v>322447147.68000001</v>
      </c>
      <c r="H24" s="63">
        <v>316452404.05000001</v>
      </c>
      <c r="S24" s="114"/>
    </row>
    <row r="25" spans="1:19" x14ac:dyDescent="0.25">
      <c r="A25" s="109" t="s">
        <v>80</v>
      </c>
      <c r="B25" s="110" t="s">
        <v>81</v>
      </c>
      <c r="C25" s="59">
        <v>0</v>
      </c>
      <c r="D25" s="60">
        <v>0</v>
      </c>
      <c r="E25" s="61">
        <v>0</v>
      </c>
      <c r="F25" s="59">
        <v>0</v>
      </c>
      <c r="G25" s="60">
        <v>0</v>
      </c>
      <c r="H25" s="63">
        <v>0</v>
      </c>
      <c r="S25" s="114"/>
    </row>
    <row r="26" spans="1:19" x14ac:dyDescent="0.25">
      <c r="A26" s="109" t="s">
        <v>82</v>
      </c>
      <c r="B26" s="110" t="s">
        <v>83</v>
      </c>
      <c r="C26" s="59">
        <v>-1871201.19</v>
      </c>
      <c r="D26" s="60">
        <v>-705276.22</v>
      </c>
      <c r="E26" s="61">
        <v>1228815.68</v>
      </c>
      <c r="F26" s="59">
        <v>-107755466.94</v>
      </c>
      <c r="G26" s="60">
        <v>-104122300.14999999</v>
      </c>
      <c r="H26" s="63">
        <v>-97981497.939999998</v>
      </c>
      <c r="J26" s="94"/>
      <c r="S26" s="94"/>
    </row>
    <row r="27" spans="1:19" x14ac:dyDescent="0.25">
      <c r="A27" s="109" t="s">
        <v>84</v>
      </c>
      <c r="B27" s="110" t="s">
        <v>85</v>
      </c>
      <c r="C27" s="59">
        <v>0</v>
      </c>
      <c r="D27" s="60">
        <v>0</v>
      </c>
      <c r="E27" s="61">
        <v>0</v>
      </c>
      <c r="F27" s="59">
        <v>23721031.609999999</v>
      </c>
      <c r="G27" s="60">
        <v>23721031.609999999</v>
      </c>
      <c r="H27" s="63">
        <v>23721031.609999999</v>
      </c>
      <c r="J27" s="94"/>
    </row>
    <row r="28" spans="1:19" x14ac:dyDescent="0.25">
      <c r="A28" s="109" t="s">
        <v>86</v>
      </c>
      <c r="B28" s="110" t="s">
        <v>87</v>
      </c>
      <c r="C28" s="59">
        <v>-947071.08</v>
      </c>
      <c r="D28" s="60">
        <v>-1945756.73</v>
      </c>
      <c r="E28" s="61">
        <v>-979536.93</v>
      </c>
      <c r="F28" s="59">
        <v>-24129313.859999999</v>
      </c>
      <c r="G28" s="60">
        <v>-20718775</v>
      </c>
      <c r="H28" s="63">
        <v>-17724576.649999995</v>
      </c>
      <c r="J28" s="94"/>
    </row>
    <row r="29" spans="1:19" x14ac:dyDescent="0.25">
      <c r="A29" s="109" t="s">
        <v>88</v>
      </c>
      <c r="B29" s="110" t="s">
        <v>89</v>
      </c>
      <c r="C29" s="59">
        <v>-7937.54</v>
      </c>
      <c r="D29" s="60">
        <v>-7709.42</v>
      </c>
      <c r="E29" s="61">
        <v>-64955.99</v>
      </c>
      <c r="F29" s="59">
        <v>-352379.11</v>
      </c>
      <c r="G29" s="60">
        <v>-353386.45</v>
      </c>
      <c r="H29" s="63">
        <v>-410250.41</v>
      </c>
      <c r="J29" s="94"/>
    </row>
    <row r="30" spans="1:19" x14ac:dyDescent="0.25">
      <c r="A30" s="106" t="s">
        <v>90</v>
      </c>
      <c r="B30" s="107"/>
      <c r="C30" s="131">
        <f>SUM(C24:C29)</f>
        <v>4284823.55</v>
      </c>
      <c r="D30" s="131">
        <f t="shared" ref="D30:E30" si="3">SUM(D24:D29)</f>
        <v>5730825.7400000002</v>
      </c>
      <c r="E30" s="131">
        <f t="shared" si="3"/>
        <v>7788135.0099999998</v>
      </c>
      <c r="F30" s="131">
        <f t="shared" ref="F30:H30" si="4">SUM(F24:F29)</f>
        <v>219688145.26999998</v>
      </c>
      <c r="G30" s="131">
        <f t="shared" si="4"/>
        <v>220973717.69000006</v>
      </c>
      <c r="H30" s="147">
        <f t="shared" si="4"/>
        <v>224057110.66000003</v>
      </c>
    </row>
    <row r="31" spans="1:19" x14ac:dyDescent="0.25">
      <c r="A31" s="116"/>
      <c r="B31" s="107"/>
      <c r="C31" s="59"/>
      <c r="D31" s="60"/>
      <c r="E31" s="61"/>
      <c r="F31" s="59"/>
      <c r="G31" s="60"/>
      <c r="H31" s="63"/>
    </row>
    <row r="32" spans="1:19" x14ac:dyDescent="0.25">
      <c r="A32" s="106" t="s">
        <v>91</v>
      </c>
      <c r="B32" s="107"/>
      <c r="C32" s="59"/>
      <c r="D32" s="60"/>
      <c r="E32" s="61"/>
      <c r="F32" s="59"/>
      <c r="G32" s="60"/>
      <c r="H32" s="63"/>
    </row>
    <row r="33" spans="1:20" x14ac:dyDescent="0.25">
      <c r="A33" s="109" t="s">
        <v>92</v>
      </c>
      <c r="B33" s="110" t="s">
        <v>93</v>
      </c>
      <c r="C33" s="59">
        <v>0</v>
      </c>
      <c r="D33" s="60">
        <v>0</v>
      </c>
      <c r="E33" s="61">
        <v>0</v>
      </c>
      <c r="F33" s="59">
        <v>0</v>
      </c>
      <c r="G33" s="60">
        <v>0</v>
      </c>
      <c r="H33" s="63">
        <v>0</v>
      </c>
    </row>
    <row r="34" spans="1:20" x14ac:dyDescent="0.25">
      <c r="A34" s="109" t="s">
        <v>94</v>
      </c>
      <c r="B34" s="110" t="s">
        <v>95</v>
      </c>
      <c r="C34" s="59">
        <v>0</v>
      </c>
      <c r="D34" s="60">
        <v>0</v>
      </c>
      <c r="E34" s="61">
        <v>0</v>
      </c>
      <c r="F34" s="59">
        <v>0</v>
      </c>
      <c r="G34" s="60">
        <v>0</v>
      </c>
      <c r="H34" s="63">
        <v>0</v>
      </c>
    </row>
    <row r="35" spans="1:20" x14ac:dyDescent="0.25">
      <c r="A35" s="109" t="s">
        <v>96</v>
      </c>
      <c r="B35" s="110" t="s">
        <v>97</v>
      </c>
      <c r="C35" s="59">
        <v>0</v>
      </c>
      <c r="D35" s="60">
        <v>0</v>
      </c>
      <c r="E35" s="61">
        <v>0</v>
      </c>
      <c r="F35" s="59">
        <v>0</v>
      </c>
      <c r="G35" s="60">
        <v>0</v>
      </c>
      <c r="H35" s="63">
        <v>0</v>
      </c>
    </row>
    <row r="36" spans="1:20" x14ac:dyDescent="0.25">
      <c r="A36" s="109" t="s">
        <v>98</v>
      </c>
      <c r="B36" s="110" t="s">
        <v>99</v>
      </c>
      <c r="C36" s="59">
        <v>0</v>
      </c>
      <c r="D36" s="60">
        <v>0</v>
      </c>
      <c r="E36" s="61">
        <v>0</v>
      </c>
      <c r="F36" s="59">
        <v>0</v>
      </c>
      <c r="G36" s="60">
        <v>0</v>
      </c>
      <c r="H36" s="63">
        <v>0</v>
      </c>
      <c r="T36" s="108"/>
    </row>
    <row r="37" spans="1:20" x14ac:dyDescent="0.25">
      <c r="A37" s="109" t="s">
        <v>100</v>
      </c>
      <c r="B37" s="110" t="s">
        <v>101</v>
      </c>
      <c r="C37" s="59">
        <v>0</v>
      </c>
      <c r="D37" s="60">
        <v>0</v>
      </c>
      <c r="E37" s="61">
        <v>0</v>
      </c>
      <c r="F37" s="59">
        <v>0</v>
      </c>
      <c r="G37" s="60">
        <v>0</v>
      </c>
      <c r="H37" s="63">
        <v>0</v>
      </c>
      <c r="T37" s="108"/>
    </row>
    <row r="38" spans="1:20" x14ac:dyDescent="0.25">
      <c r="A38" s="109" t="s">
        <v>102</v>
      </c>
      <c r="B38" s="110" t="s">
        <v>103</v>
      </c>
      <c r="C38" s="59">
        <v>0</v>
      </c>
      <c r="D38" s="60">
        <v>0</v>
      </c>
      <c r="E38" s="61">
        <v>0</v>
      </c>
      <c r="F38" s="59">
        <v>0</v>
      </c>
      <c r="G38" s="60">
        <v>0</v>
      </c>
      <c r="H38" s="63">
        <v>0</v>
      </c>
      <c r="T38" s="108"/>
    </row>
    <row r="39" spans="1:20" x14ac:dyDescent="0.25">
      <c r="A39" s="109" t="s">
        <v>104</v>
      </c>
      <c r="B39" s="110" t="s">
        <v>105</v>
      </c>
      <c r="C39" s="59">
        <v>0</v>
      </c>
      <c r="D39" s="60">
        <v>0</v>
      </c>
      <c r="E39" s="61">
        <v>0</v>
      </c>
      <c r="F39" s="59">
        <v>0</v>
      </c>
      <c r="G39" s="60">
        <v>0</v>
      </c>
      <c r="H39" s="63">
        <v>0</v>
      </c>
      <c r="T39" s="108"/>
    </row>
    <row r="40" spans="1:20" x14ac:dyDescent="0.25">
      <c r="A40" s="109" t="s">
        <v>106</v>
      </c>
      <c r="B40" s="110" t="s">
        <v>107</v>
      </c>
      <c r="C40" s="59">
        <v>0</v>
      </c>
      <c r="D40" s="60">
        <v>0</v>
      </c>
      <c r="E40" s="61">
        <v>0</v>
      </c>
      <c r="F40" s="59">
        <v>0</v>
      </c>
      <c r="G40" s="60">
        <v>0</v>
      </c>
      <c r="H40" s="63">
        <v>0</v>
      </c>
      <c r="T40" s="108"/>
    </row>
    <row r="41" spans="1:20" x14ac:dyDescent="0.25">
      <c r="A41" s="109" t="s">
        <v>108</v>
      </c>
      <c r="B41" s="110" t="s">
        <v>109</v>
      </c>
      <c r="C41" s="59">
        <v>0</v>
      </c>
      <c r="D41" s="60">
        <v>0</v>
      </c>
      <c r="E41" s="61">
        <v>0</v>
      </c>
      <c r="F41" s="59">
        <v>0</v>
      </c>
      <c r="G41" s="60">
        <v>0</v>
      </c>
      <c r="H41" s="63">
        <v>0</v>
      </c>
      <c r="T41" s="108"/>
    </row>
    <row r="42" spans="1:20" x14ac:dyDescent="0.25">
      <c r="A42" s="109" t="s">
        <v>110</v>
      </c>
      <c r="B42" s="110" t="s">
        <v>111</v>
      </c>
      <c r="C42" s="59">
        <v>0</v>
      </c>
      <c r="D42" s="60">
        <v>0</v>
      </c>
      <c r="E42" s="61">
        <v>0</v>
      </c>
      <c r="F42" s="59">
        <v>0</v>
      </c>
      <c r="G42" s="60">
        <v>0</v>
      </c>
      <c r="H42" s="63">
        <v>0</v>
      </c>
      <c r="T42" s="108"/>
    </row>
    <row r="43" spans="1:20" x14ac:dyDescent="0.25">
      <c r="A43" s="109" t="s">
        <v>112</v>
      </c>
      <c r="B43" s="110" t="s">
        <v>113</v>
      </c>
      <c r="C43" s="59">
        <v>0</v>
      </c>
      <c r="D43" s="60">
        <v>0</v>
      </c>
      <c r="E43" s="61">
        <v>0</v>
      </c>
      <c r="F43" s="59">
        <v>0</v>
      </c>
      <c r="G43" s="60">
        <v>0</v>
      </c>
      <c r="H43" s="63">
        <v>0</v>
      </c>
      <c r="T43" s="108"/>
    </row>
    <row r="44" spans="1:20" x14ac:dyDescent="0.25">
      <c r="A44" s="106" t="s">
        <v>114</v>
      </c>
      <c r="B44" s="117"/>
      <c r="C44" s="131">
        <v>0</v>
      </c>
      <c r="D44" s="134">
        <f>SUM(D33:D43)</f>
        <v>0</v>
      </c>
      <c r="E44" s="134">
        <f t="shared" ref="E44:H44" si="5">SUM(E33:E43)</f>
        <v>0</v>
      </c>
      <c r="F44" s="134">
        <f t="shared" si="5"/>
        <v>0</v>
      </c>
      <c r="G44" s="134">
        <f t="shared" si="5"/>
        <v>0</v>
      </c>
      <c r="H44" s="147">
        <f t="shared" si="5"/>
        <v>0</v>
      </c>
    </row>
    <row r="45" spans="1:20" x14ac:dyDescent="0.25">
      <c r="A45" s="116"/>
      <c r="B45" s="107"/>
      <c r="C45" s="59"/>
      <c r="D45" s="60"/>
      <c r="E45" s="61"/>
      <c r="F45" s="59"/>
      <c r="G45" s="60"/>
      <c r="H45" s="63"/>
    </row>
    <row r="46" spans="1:20" x14ac:dyDescent="0.25">
      <c r="A46" s="109" t="s">
        <v>115</v>
      </c>
      <c r="B46" s="110" t="s">
        <v>24</v>
      </c>
      <c r="C46" s="135">
        <v>1010726.16</v>
      </c>
      <c r="D46" s="155">
        <v>1073136.78</v>
      </c>
      <c r="E46" s="156">
        <v>1211318.53</v>
      </c>
      <c r="F46" s="135">
        <v>33352558</v>
      </c>
      <c r="G46" s="155">
        <v>33533336.120000001</v>
      </c>
      <c r="H46" s="157">
        <v>33770586.480000004</v>
      </c>
      <c r="J46" s="94"/>
    </row>
    <row r="47" spans="1:20" ht="15.75" thickBot="1" x14ac:dyDescent="0.3">
      <c r="A47" s="106" t="s">
        <v>116</v>
      </c>
      <c r="B47" s="107"/>
      <c r="C47" s="133">
        <f>+C21-C30-C46</f>
        <v>6130486.71</v>
      </c>
      <c r="D47" s="133">
        <f t="shared" ref="D47:H47" si="6">+D21-D30-D46</f>
        <v>6225754.8999999994</v>
      </c>
      <c r="E47" s="133">
        <f t="shared" si="6"/>
        <v>6884837.6800000006</v>
      </c>
      <c r="F47" s="133">
        <f t="shared" si="6"/>
        <v>127313081.04000002</v>
      </c>
      <c r="G47" s="133">
        <f t="shared" si="6"/>
        <v>127300015.81999999</v>
      </c>
      <c r="H47" s="149">
        <f t="shared" si="6"/>
        <v>127868496.89</v>
      </c>
    </row>
    <row r="48" spans="1:20" ht="15.75" thickTop="1" x14ac:dyDescent="0.25">
      <c r="A48" s="106"/>
      <c r="B48" s="107"/>
      <c r="C48" s="59"/>
      <c r="D48" s="60"/>
      <c r="E48" s="62"/>
      <c r="F48" s="59"/>
      <c r="G48" s="60"/>
      <c r="H48" s="63"/>
    </row>
    <row r="49" spans="1:10" x14ac:dyDescent="0.25">
      <c r="A49" s="106" t="s">
        <v>117</v>
      </c>
      <c r="B49" s="107"/>
      <c r="C49" s="59"/>
      <c r="D49" s="60"/>
      <c r="E49" s="62"/>
      <c r="F49" s="59"/>
      <c r="G49" s="60"/>
      <c r="H49" s="63"/>
    </row>
    <row r="50" spans="1:10" x14ac:dyDescent="0.25">
      <c r="A50" s="118">
        <v>813</v>
      </c>
      <c r="B50" s="110" t="s">
        <v>118</v>
      </c>
      <c r="C50" s="59">
        <v>22155.07</v>
      </c>
      <c r="D50" s="60">
        <v>34811.33</v>
      </c>
      <c r="E50" s="62">
        <v>25708.16</v>
      </c>
      <c r="F50" s="59">
        <v>542858.09</v>
      </c>
      <c r="G50" s="60">
        <v>550487.18000000005</v>
      </c>
      <c r="H50" s="63">
        <v>549869.74</v>
      </c>
      <c r="J50" s="94"/>
    </row>
    <row r="51" spans="1:10" x14ac:dyDescent="0.25">
      <c r="A51" s="116"/>
      <c r="B51" s="107"/>
      <c r="C51" s="59"/>
      <c r="D51" s="60"/>
      <c r="E51" s="61"/>
      <c r="F51" s="59"/>
      <c r="G51" s="60"/>
      <c r="H51" s="63"/>
    </row>
    <row r="52" spans="1:10" x14ac:dyDescent="0.25">
      <c r="A52" s="106" t="s">
        <v>119</v>
      </c>
      <c r="B52" s="107"/>
      <c r="C52" s="59"/>
      <c r="D52" s="60"/>
      <c r="E52" s="61"/>
      <c r="F52" s="59"/>
      <c r="G52" s="60"/>
      <c r="H52" s="63"/>
    </row>
    <row r="53" spans="1:10" x14ac:dyDescent="0.25">
      <c r="A53" s="106" t="s">
        <v>120</v>
      </c>
      <c r="B53" s="107"/>
      <c r="C53" s="59"/>
      <c r="D53" s="60"/>
      <c r="E53" s="61"/>
      <c r="F53" s="59"/>
      <c r="G53" s="60"/>
      <c r="H53" s="63"/>
    </row>
    <row r="54" spans="1:10" x14ac:dyDescent="0.25">
      <c r="A54" s="109" t="s">
        <v>121</v>
      </c>
      <c r="B54" s="110" t="s">
        <v>122</v>
      </c>
      <c r="C54" s="59">
        <v>239160.34000000003</v>
      </c>
      <c r="D54" s="60">
        <v>248315.96</v>
      </c>
      <c r="E54" s="61">
        <v>228185.69</v>
      </c>
      <c r="F54" s="59">
        <v>2482375.3199999998</v>
      </c>
      <c r="G54" s="60">
        <v>2529743.7599999998</v>
      </c>
      <c r="H54" s="63">
        <v>2557387.8899999997</v>
      </c>
      <c r="J54" s="94"/>
    </row>
    <row r="55" spans="1:10" x14ac:dyDescent="0.25">
      <c r="A55" s="109" t="s">
        <v>123</v>
      </c>
      <c r="B55" s="110" t="s">
        <v>124</v>
      </c>
      <c r="C55" s="59">
        <v>19918.329999999998</v>
      </c>
      <c r="D55" s="60">
        <v>17957.580000000002</v>
      </c>
      <c r="E55" s="61">
        <v>18723.669999999998</v>
      </c>
      <c r="F55" s="59">
        <v>205730.66999999998</v>
      </c>
      <c r="G55" s="60">
        <v>207913.93000000002</v>
      </c>
      <c r="H55" s="63">
        <v>208057.56</v>
      </c>
    </row>
    <row r="56" spans="1:10" x14ac:dyDescent="0.25">
      <c r="A56" s="112" t="s">
        <v>125</v>
      </c>
      <c r="B56" s="110" t="s">
        <v>126</v>
      </c>
      <c r="C56" s="59">
        <v>4299.26</v>
      </c>
      <c r="D56" s="60">
        <v>4514.58</v>
      </c>
      <c r="E56" s="61">
        <v>3523.37</v>
      </c>
      <c r="F56" s="59">
        <v>87109.56</v>
      </c>
      <c r="G56" s="60">
        <v>88020.169999999984</v>
      </c>
      <c r="H56" s="63">
        <v>79882.399999999994</v>
      </c>
    </row>
    <row r="57" spans="1:10" x14ac:dyDescent="0.25">
      <c r="A57" s="112" t="s">
        <v>127</v>
      </c>
      <c r="B57" s="110" t="s">
        <v>128</v>
      </c>
      <c r="C57" s="59">
        <v>319275.89</v>
      </c>
      <c r="D57" s="60">
        <v>296566.5</v>
      </c>
      <c r="E57" s="61">
        <v>260631.88</v>
      </c>
      <c r="F57" s="59">
        <v>3510812.78</v>
      </c>
      <c r="G57" s="60">
        <v>3418073.3000000003</v>
      </c>
      <c r="H57" s="63">
        <v>3355482.1799999997</v>
      </c>
    </row>
    <row r="58" spans="1:10" x14ac:dyDescent="0.25">
      <c r="A58" s="109" t="s">
        <v>129</v>
      </c>
      <c r="B58" s="110" t="s">
        <v>130</v>
      </c>
      <c r="C58" s="59">
        <v>29326.94</v>
      </c>
      <c r="D58" s="60">
        <v>24145.519999999997</v>
      </c>
      <c r="E58" s="61">
        <v>53332.789999999994</v>
      </c>
      <c r="F58" s="59">
        <v>703913.19</v>
      </c>
      <c r="G58" s="60">
        <v>669838.61</v>
      </c>
      <c r="H58" s="63">
        <v>666895.18999999994</v>
      </c>
    </row>
    <row r="59" spans="1:10" x14ac:dyDescent="0.25">
      <c r="A59" s="109" t="s">
        <v>131</v>
      </c>
      <c r="B59" s="110" t="s">
        <v>132</v>
      </c>
      <c r="C59" s="59">
        <v>57308.51</v>
      </c>
      <c r="D59" s="60">
        <v>54891.68</v>
      </c>
      <c r="E59" s="61">
        <v>65685.88</v>
      </c>
      <c r="F59" s="59">
        <v>639128.92999999993</v>
      </c>
      <c r="G59" s="60">
        <v>624595.51</v>
      </c>
      <c r="H59" s="63">
        <v>626229.66</v>
      </c>
    </row>
    <row r="60" spans="1:10" x14ac:dyDescent="0.25">
      <c r="A60" s="109">
        <v>877</v>
      </c>
      <c r="B60" s="110" t="s">
        <v>273</v>
      </c>
      <c r="C60" s="59">
        <v>-1291.23</v>
      </c>
      <c r="D60" s="60">
        <v>4180.72</v>
      </c>
      <c r="E60" s="61">
        <v>17256.539999999997</v>
      </c>
      <c r="F60" s="59">
        <v>30752.690000000002</v>
      </c>
      <c r="G60" s="60">
        <v>34933.410000000003</v>
      </c>
      <c r="H60" s="63">
        <v>52189.95</v>
      </c>
    </row>
    <row r="61" spans="1:10" x14ac:dyDescent="0.25">
      <c r="A61" s="109" t="s">
        <v>133</v>
      </c>
      <c r="B61" s="110" t="s">
        <v>134</v>
      </c>
      <c r="C61" s="59">
        <v>-20441.419999999998</v>
      </c>
      <c r="D61" s="60">
        <v>18095.87999999999</v>
      </c>
      <c r="E61" s="61">
        <v>-62782.23000000001</v>
      </c>
      <c r="F61" s="59">
        <v>-1091113.2999999998</v>
      </c>
      <c r="G61" s="60">
        <v>-1153609.54</v>
      </c>
      <c r="H61" s="63">
        <v>-1291566.67</v>
      </c>
    </row>
    <row r="62" spans="1:10" x14ac:dyDescent="0.25">
      <c r="A62" s="109" t="s">
        <v>135</v>
      </c>
      <c r="B62" s="110" t="s">
        <v>136</v>
      </c>
      <c r="C62" s="59">
        <v>25784.97</v>
      </c>
      <c r="D62" s="60">
        <v>31507.67</v>
      </c>
      <c r="E62" s="61">
        <v>54270.1</v>
      </c>
      <c r="F62" s="59">
        <v>387889.63</v>
      </c>
      <c r="G62" s="60">
        <v>392027.34</v>
      </c>
      <c r="H62" s="63">
        <v>411088.24000000005</v>
      </c>
    </row>
    <row r="63" spans="1:10" x14ac:dyDescent="0.25">
      <c r="A63" s="109" t="s">
        <v>137</v>
      </c>
      <c r="B63" s="110" t="s">
        <v>138</v>
      </c>
      <c r="C63" s="59">
        <v>412502.02</v>
      </c>
      <c r="D63" s="60">
        <v>432269.85</v>
      </c>
      <c r="E63" s="61">
        <v>454862.47000000003</v>
      </c>
      <c r="F63" s="59">
        <v>6016421.7699999996</v>
      </c>
      <c r="G63" s="60">
        <v>5909381.8499999996</v>
      </c>
      <c r="H63" s="63">
        <v>5802007.54</v>
      </c>
    </row>
    <row r="64" spans="1:10" x14ac:dyDescent="0.25">
      <c r="A64" s="109" t="s">
        <v>139</v>
      </c>
      <c r="B64" s="110" t="s">
        <v>140</v>
      </c>
      <c r="C64" s="59">
        <v>10227.500000000004</v>
      </c>
      <c r="D64" s="60">
        <v>14715.109999999999</v>
      </c>
      <c r="E64" s="61">
        <v>19290.370000000003</v>
      </c>
      <c r="F64" s="59">
        <v>178070.89</v>
      </c>
      <c r="G64" s="60">
        <v>159703.98000000001</v>
      </c>
      <c r="H64" s="63">
        <v>170662.11000000002</v>
      </c>
    </row>
    <row r="65" spans="1:8" x14ac:dyDescent="0.25">
      <c r="A65" s="109" t="s">
        <v>141</v>
      </c>
      <c r="B65" s="110" t="s">
        <v>142</v>
      </c>
      <c r="C65" s="59">
        <v>0</v>
      </c>
      <c r="D65" s="60">
        <v>0</v>
      </c>
      <c r="E65" s="61">
        <v>0</v>
      </c>
      <c r="F65" s="59">
        <v>0</v>
      </c>
      <c r="G65" s="60">
        <v>0</v>
      </c>
      <c r="H65" s="63">
        <v>0</v>
      </c>
    </row>
    <row r="66" spans="1:8" x14ac:dyDescent="0.25">
      <c r="A66" s="116"/>
      <c r="B66" s="119" t="s">
        <v>143</v>
      </c>
      <c r="C66" s="131">
        <f>SUM(C54:C65)</f>
        <v>1096071.1099999999</v>
      </c>
      <c r="D66" s="131">
        <f t="shared" ref="D66:H66" si="7">SUM(D54:D65)</f>
        <v>1147161.05</v>
      </c>
      <c r="E66" s="131">
        <f t="shared" si="7"/>
        <v>1112980.5300000003</v>
      </c>
      <c r="F66" s="131">
        <f t="shared" si="7"/>
        <v>13151092.129999999</v>
      </c>
      <c r="G66" s="131">
        <f t="shared" si="7"/>
        <v>12880622.32</v>
      </c>
      <c r="H66" s="147">
        <f t="shared" si="7"/>
        <v>12638316.049999999</v>
      </c>
    </row>
    <row r="67" spans="1:8" x14ac:dyDescent="0.25">
      <c r="A67" s="116"/>
      <c r="B67" s="107"/>
      <c r="C67" s="59"/>
      <c r="D67" s="60"/>
      <c r="E67" s="61"/>
      <c r="F67" s="59"/>
      <c r="G67" s="60"/>
      <c r="H67" s="63"/>
    </row>
    <row r="68" spans="1:8" x14ac:dyDescent="0.25">
      <c r="A68" s="106" t="s">
        <v>144</v>
      </c>
      <c r="B68" s="107"/>
      <c r="C68" s="59"/>
      <c r="D68" s="60"/>
      <c r="E68" s="61"/>
      <c r="F68" s="59"/>
      <c r="G68" s="60"/>
      <c r="H68" s="63"/>
    </row>
    <row r="69" spans="1:8" x14ac:dyDescent="0.25">
      <c r="A69" s="109" t="s">
        <v>145</v>
      </c>
      <c r="B69" s="110" t="s">
        <v>146</v>
      </c>
      <c r="C69" s="59">
        <v>91378.41</v>
      </c>
      <c r="D69" s="60">
        <v>95793.22</v>
      </c>
      <c r="E69" s="61">
        <v>89962.090000000011</v>
      </c>
      <c r="F69" s="59">
        <v>1140327</v>
      </c>
      <c r="G69" s="60">
        <v>1132312.8799999999</v>
      </c>
      <c r="H69" s="63">
        <v>1123467.25</v>
      </c>
    </row>
    <row r="70" spans="1:8" x14ac:dyDescent="0.25">
      <c r="A70" s="109" t="s">
        <v>147</v>
      </c>
      <c r="B70" s="110" t="s">
        <v>148</v>
      </c>
      <c r="C70" s="59">
        <v>1758.37</v>
      </c>
      <c r="D70" s="60">
        <v>486.96</v>
      </c>
      <c r="E70" s="61">
        <v>0</v>
      </c>
      <c r="F70" s="59">
        <v>19484.47</v>
      </c>
      <c r="G70" s="60">
        <v>19817.21</v>
      </c>
      <c r="H70" s="63">
        <v>19817.21</v>
      </c>
    </row>
    <row r="71" spans="1:8" x14ac:dyDescent="0.25">
      <c r="A71" s="109" t="s">
        <v>149</v>
      </c>
      <c r="B71" s="110" t="s">
        <v>150</v>
      </c>
      <c r="C71" s="59">
        <v>198350.80000000002</v>
      </c>
      <c r="D71" s="60">
        <v>407520.31</v>
      </c>
      <c r="E71" s="61">
        <v>294402.36</v>
      </c>
      <c r="F71" s="59">
        <v>2874758.63</v>
      </c>
      <c r="G71" s="60">
        <v>2861552.9</v>
      </c>
      <c r="H71" s="63">
        <v>2936175.97</v>
      </c>
    </row>
    <row r="72" spans="1:8" x14ac:dyDescent="0.25">
      <c r="A72" s="112" t="s">
        <v>151</v>
      </c>
      <c r="B72" s="110" t="s">
        <v>126</v>
      </c>
      <c r="C72" s="59">
        <v>24368.51</v>
      </c>
      <c r="D72" s="60">
        <v>15888.039999999999</v>
      </c>
      <c r="E72" s="61">
        <v>76446.2</v>
      </c>
      <c r="F72" s="59">
        <v>531385.37</v>
      </c>
      <c r="G72" s="60">
        <v>504980.67000000004</v>
      </c>
      <c r="H72" s="63">
        <v>545595.46000000008</v>
      </c>
    </row>
    <row r="73" spans="1:8" x14ac:dyDescent="0.25">
      <c r="A73" s="109" t="s">
        <v>152</v>
      </c>
      <c r="B73" s="110" t="s">
        <v>153</v>
      </c>
      <c r="C73" s="59">
        <v>26207.53</v>
      </c>
      <c r="D73" s="60">
        <v>32870.57</v>
      </c>
      <c r="E73" s="61">
        <v>26781.73</v>
      </c>
      <c r="F73" s="59">
        <v>258276.9</v>
      </c>
      <c r="G73" s="60">
        <v>276494.13</v>
      </c>
      <c r="H73" s="63">
        <v>281243.62</v>
      </c>
    </row>
    <row r="74" spans="1:8" x14ac:dyDescent="0.25">
      <c r="A74" s="109" t="s">
        <v>154</v>
      </c>
      <c r="B74" s="110" t="s">
        <v>155</v>
      </c>
      <c r="C74" s="59">
        <v>29873.69</v>
      </c>
      <c r="D74" s="60">
        <v>65294.43</v>
      </c>
      <c r="E74" s="61">
        <v>22081.449999999997</v>
      </c>
      <c r="F74" s="59">
        <v>248163.25999999995</v>
      </c>
      <c r="G74" s="60">
        <v>303923.81</v>
      </c>
      <c r="H74" s="63">
        <v>319989.89999999997</v>
      </c>
    </row>
    <row r="75" spans="1:8" x14ac:dyDescent="0.25">
      <c r="A75" s="125">
        <v>891</v>
      </c>
      <c r="B75" s="110" t="s">
        <v>155</v>
      </c>
      <c r="C75" s="59">
        <v>11154.69</v>
      </c>
      <c r="D75" s="60">
        <v>7023.46</v>
      </c>
      <c r="E75" s="61">
        <v>20682.800000000003</v>
      </c>
      <c r="F75" s="59">
        <v>49540.78</v>
      </c>
      <c r="G75" s="60">
        <v>56564.24</v>
      </c>
      <c r="H75" s="63">
        <v>77247.040000000008</v>
      </c>
    </row>
    <row r="76" spans="1:8" x14ac:dyDescent="0.25">
      <c r="A76" s="109" t="s">
        <v>156</v>
      </c>
      <c r="B76" s="110" t="s">
        <v>157</v>
      </c>
      <c r="C76" s="59">
        <v>-68766.42</v>
      </c>
      <c r="D76" s="60">
        <v>83180.900000000009</v>
      </c>
      <c r="E76" s="61">
        <v>79886.740000000005</v>
      </c>
      <c r="F76" s="59">
        <v>993342.03</v>
      </c>
      <c r="G76" s="60">
        <v>979889.79999999993</v>
      </c>
      <c r="H76" s="63">
        <v>982833.64999999991</v>
      </c>
    </row>
    <row r="77" spans="1:8" x14ac:dyDescent="0.25">
      <c r="A77" s="109" t="s">
        <v>158</v>
      </c>
      <c r="B77" s="110" t="s">
        <v>159</v>
      </c>
      <c r="C77" s="59">
        <v>90407.9</v>
      </c>
      <c r="D77" s="60">
        <v>127480.25</v>
      </c>
      <c r="E77" s="61">
        <v>109770.37999999999</v>
      </c>
      <c r="F77" s="59">
        <v>1324300.3999999999</v>
      </c>
      <c r="G77" s="60">
        <v>1300222.4400000002</v>
      </c>
      <c r="H77" s="63">
        <v>1341430.6100000001</v>
      </c>
    </row>
    <row r="78" spans="1:8" x14ac:dyDescent="0.25">
      <c r="A78" s="109" t="s">
        <v>160</v>
      </c>
      <c r="B78" s="110" t="s">
        <v>161</v>
      </c>
      <c r="C78" s="59">
        <v>100671.23000000001</v>
      </c>
      <c r="D78" s="60">
        <v>92561.78</v>
      </c>
      <c r="E78" s="61">
        <v>205045.21</v>
      </c>
      <c r="F78" s="59">
        <v>1684562.5199999998</v>
      </c>
      <c r="G78" s="60">
        <v>1636409.8800000001</v>
      </c>
      <c r="H78" s="63">
        <v>1690283.6400000001</v>
      </c>
    </row>
    <row r="79" spans="1:8" x14ac:dyDescent="0.25">
      <c r="A79" s="116"/>
      <c r="B79" s="119" t="s">
        <v>162</v>
      </c>
      <c r="C79" s="131">
        <f>SUM(C69:C78)</f>
        <v>505404.70999999996</v>
      </c>
      <c r="D79" s="131">
        <f t="shared" ref="D79:H79" si="8">SUM(D69:D78)</f>
        <v>928099.92</v>
      </c>
      <c r="E79" s="131">
        <f t="shared" si="8"/>
        <v>925058.96</v>
      </c>
      <c r="F79" s="131">
        <f t="shared" si="8"/>
        <v>9124141.3599999994</v>
      </c>
      <c r="G79" s="131">
        <f t="shared" si="8"/>
        <v>9072167.9600000009</v>
      </c>
      <c r="H79" s="147">
        <f t="shared" si="8"/>
        <v>9318084.3500000015</v>
      </c>
    </row>
    <row r="80" spans="1:8" x14ac:dyDescent="0.25">
      <c r="A80" s="106" t="s">
        <v>163</v>
      </c>
      <c r="B80" s="107"/>
      <c r="C80" s="135">
        <f>+C79+C66</f>
        <v>1601475.8199999998</v>
      </c>
      <c r="D80" s="135">
        <f t="shared" ref="D80:H80" si="9">+D79+D66</f>
        <v>2075260.9700000002</v>
      </c>
      <c r="E80" s="135">
        <f t="shared" si="9"/>
        <v>2038039.4900000002</v>
      </c>
      <c r="F80" s="135">
        <f t="shared" si="9"/>
        <v>22275233.489999998</v>
      </c>
      <c r="G80" s="135">
        <f t="shared" si="9"/>
        <v>21952790.280000001</v>
      </c>
      <c r="H80" s="132">
        <f t="shared" si="9"/>
        <v>21956400.399999999</v>
      </c>
    </row>
    <row r="81" spans="1:8" x14ac:dyDescent="0.25">
      <c r="A81" s="116"/>
      <c r="B81" s="107"/>
      <c r="C81" s="59"/>
      <c r="D81" s="60"/>
      <c r="E81" s="61"/>
      <c r="F81" s="59"/>
      <c r="G81" s="60"/>
      <c r="H81" s="63"/>
    </row>
    <row r="82" spans="1:8" x14ac:dyDescent="0.25">
      <c r="A82" s="106" t="s">
        <v>164</v>
      </c>
      <c r="B82" s="107"/>
      <c r="C82" s="59"/>
      <c r="D82" s="60"/>
      <c r="E82" s="61"/>
      <c r="F82" s="59"/>
      <c r="G82" s="60"/>
      <c r="H82" s="63"/>
    </row>
    <row r="83" spans="1:8" x14ac:dyDescent="0.25">
      <c r="A83" s="109" t="s">
        <v>165</v>
      </c>
      <c r="B83" s="110" t="s">
        <v>166</v>
      </c>
      <c r="C83" s="59">
        <v>9175.77</v>
      </c>
      <c r="D83" s="60">
        <v>10302.26</v>
      </c>
      <c r="E83" s="61">
        <v>9315.1299999999992</v>
      </c>
      <c r="F83" s="59">
        <v>113761.86</v>
      </c>
      <c r="G83" s="60">
        <v>114905.50000000001</v>
      </c>
      <c r="H83" s="63">
        <v>114820.54000000001</v>
      </c>
    </row>
    <row r="84" spans="1:8" x14ac:dyDescent="0.25">
      <c r="A84" s="109" t="s">
        <v>167</v>
      </c>
      <c r="B84" s="110" t="s">
        <v>168</v>
      </c>
      <c r="C84" s="59">
        <v>33615.269999999997</v>
      </c>
      <c r="D84" s="60">
        <v>53143.09</v>
      </c>
      <c r="E84" s="61">
        <v>38630.339999999997</v>
      </c>
      <c r="F84" s="59">
        <v>489814.67</v>
      </c>
      <c r="G84" s="60">
        <v>497318.57</v>
      </c>
      <c r="H84" s="63">
        <v>499723.08999999997</v>
      </c>
    </row>
    <row r="85" spans="1:8" x14ac:dyDescent="0.25">
      <c r="A85" s="109" t="s">
        <v>169</v>
      </c>
      <c r="B85" s="110" t="s">
        <v>170</v>
      </c>
      <c r="C85" s="59">
        <v>356671.63999999996</v>
      </c>
      <c r="D85" s="60">
        <v>408978.94</v>
      </c>
      <c r="E85" s="61">
        <v>361477.91000000003</v>
      </c>
      <c r="F85" s="59">
        <v>4584532.1900000004</v>
      </c>
      <c r="G85" s="60">
        <v>4623778.84</v>
      </c>
      <c r="H85" s="63">
        <v>4604593.32</v>
      </c>
    </row>
    <row r="86" spans="1:8" x14ac:dyDescent="0.25">
      <c r="A86" s="109" t="s">
        <v>171</v>
      </c>
      <c r="B86" s="110" t="s">
        <v>172</v>
      </c>
      <c r="C86" s="59">
        <v>162266.5</v>
      </c>
      <c r="D86" s="60">
        <v>228539.86</v>
      </c>
      <c r="E86" s="61">
        <v>100618.85</v>
      </c>
      <c r="F86" s="59">
        <v>1988517.0699999998</v>
      </c>
      <c r="G86" s="60">
        <v>2051034.51</v>
      </c>
      <c r="H86" s="63">
        <v>2038888.1</v>
      </c>
    </row>
    <row r="87" spans="1:8" x14ac:dyDescent="0.25">
      <c r="A87" s="109" t="s">
        <v>173</v>
      </c>
      <c r="B87" s="110" t="s">
        <v>174</v>
      </c>
      <c r="C87" s="59">
        <v>0</v>
      </c>
      <c r="D87" s="60">
        <v>0</v>
      </c>
      <c r="E87" s="61">
        <v>422.05</v>
      </c>
      <c r="F87" s="59">
        <v>2622.71</v>
      </c>
      <c r="G87" s="60">
        <v>2622.71</v>
      </c>
      <c r="H87" s="63">
        <v>3044.76</v>
      </c>
    </row>
    <row r="88" spans="1:8" x14ac:dyDescent="0.25">
      <c r="A88" s="106" t="s">
        <v>175</v>
      </c>
      <c r="B88" s="107"/>
      <c r="C88" s="131">
        <f>SUM(C83:C87)</f>
        <v>561729.17999999993</v>
      </c>
      <c r="D88" s="131">
        <f t="shared" ref="D88:H88" si="10">SUM(D83:D87)</f>
        <v>700964.14999999991</v>
      </c>
      <c r="E88" s="131">
        <f t="shared" si="10"/>
        <v>510464.27999999997</v>
      </c>
      <c r="F88" s="131">
        <f t="shared" si="10"/>
        <v>7179248.5000000009</v>
      </c>
      <c r="G88" s="131">
        <f t="shared" si="10"/>
        <v>7289660.1299999999</v>
      </c>
      <c r="H88" s="147">
        <f t="shared" si="10"/>
        <v>7261069.8100000005</v>
      </c>
    </row>
    <row r="89" spans="1:8" x14ac:dyDescent="0.25">
      <c r="A89" s="116"/>
      <c r="B89" s="107"/>
      <c r="C89" s="59"/>
      <c r="D89" s="60"/>
      <c r="E89" s="61"/>
      <c r="F89" s="59"/>
      <c r="G89" s="60"/>
      <c r="H89" s="63"/>
    </row>
    <row r="90" spans="1:8" x14ac:dyDescent="0.25">
      <c r="A90" s="106" t="s">
        <v>176</v>
      </c>
      <c r="B90" s="107"/>
      <c r="C90" s="59"/>
      <c r="D90" s="60"/>
      <c r="E90" s="61"/>
      <c r="F90" s="59"/>
      <c r="G90" s="60"/>
      <c r="H90" s="63"/>
    </row>
    <row r="91" spans="1:8" x14ac:dyDescent="0.25">
      <c r="A91" s="109" t="s">
        <v>177</v>
      </c>
      <c r="B91" s="110" t="s">
        <v>166</v>
      </c>
      <c r="C91" s="59">
        <v>0</v>
      </c>
      <c r="D91" s="60">
        <v>0</v>
      </c>
      <c r="E91" s="61">
        <v>0</v>
      </c>
      <c r="F91" s="59">
        <v>0</v>
      </c>
      <c r="G91" s="60">
        <v>0</v>
      </c>
      <c r="H91" s="63">
        <v>0</v>
      </c>
    </row>
    <row r="92" spans="1:8" x14ac:dyDescent="0.25">
      <c r="A92" s="109" t="s">
        <v>178</v>
      </c>
      <c r="B92" s="110" t="s">
        <v>179</v>
      </c>
      <c r="C92" s="59">
        <v>133635.85</v>
      </c>
      <c r="D92" s="60">
        <v>184599.82</v>
      </c>
      <c r="E92" s="61">
        <v>255102.34999999998</v>
      </c>
      <c r="F92" s="59">
        <v>7176645.0599999996</v>
      </c>
      <c r="G92" s="60">
        <v>7167305.3300000001</v>
      </c>
      <c r="H92" s="63">
        <v>7215463.4100000001</v>
      </c>
    </row>
    <row r="93" spans="1:8" x14ac:dyDescent="0.25">
      <c r="A93" s="109" t="s">
        <v>180</v>
      </c>
      <c r="B93" s="110" t="s">
        <v>181</v>
      </c>
      <c r="C93" s="59">
        <v>4160.45</v>
      </c>
      <c r="D93" s="60">
        <v>3876.96</v>
      </c>
      <c r="E93" s="61">
        <v>15065.46</v>
      </c>
      <c r="F93" s="59">
        <v>96194.43</v>
      </c>
      <c r="G93" s="60">
        <v>97072.51</v>
      </c>
      <c r="H93" s="63">
        <v>85915.839999999982</v>
      </c>
    </row>
    <row r="94" spans="1:8" x14ac:dyDescent="0.25">
      <c r="A94" s="120" t="s">
        <v>182</v>
      </c>
      <c r="B94" s="110" t="s">
        <v>183</v>
      </c>
      <c r="C94" s="59">
        <v>7935</v>
      </c>
      <c r="D94" s="60">
        <v>8719.9500000000007</v>
      </c>
      <c r="E94" s="61">
        <v>12487.27</v>
      </c>
      <c r="F94" s="59">
        <v>182063</v>
      </c>
      <c r="G94" s="60">
        <v>169790.62</v>
      </c>
      <c r="H94" s="63">
        <v>161355.68000000002</v>
      </c>
    </row>
    <row r="95" spans="1:8" x14ac:dyDescent="0.25">
      <c r="A95" s="111" t="s">
        <v>184</v>
      </c>
      <c r="B95" s="107"/>
      <c r="C95" s="131">
        <f>SUM(C91:C94)</f>
        <v>145731.30000000002</v>
      </c>
      <c r="D95" s="131">
        <f t="shared" ref="D95:H95" si="11">SUM(D91:D94)</f>
        <v>197196.73</v>
      </c>
      <c r="E95" s="131">
        <f t="shared" si="11"/>
        <v>282655.08</v>
      </c>
      <c r="F95" s="131">
        <f t="shared" si="11"/>
        <v>7454902.4899999993</v>
      </c>
      <c r="G95" s="131">
        <f t="shared" si="11"/>
        <v>7434168.46</v>
      </c>
      <c r="H95" s="147">
        <f t="shared" si="11"/>
        <v>7462734.9299999997</v>
      </c>
    </row>
    <row r="96" spans="1:8" x14ac:dyDescent="0.25">
      <c r="A96" s="116"/>
      <c r="B96" s="107"/>
      <c r="C96" s="59"/>
      <c r="D96" s="60"/>
      <c r="E96" s="61"/>
      <c r="F96" s="59"/>
      <c r="G96" s="60"/>
      <c r="H96" s="63"/>
    </row>
    <row r="97" spans="1:8" x14ac:dyDescent="0.25">
      <c r="A97" s="106" t="s">
        <v>185</v>
      </c>
      <c r="B97" s="107"/>
      <c r="C97" s="59"/>
      <c r="D97" s="60"/>
      <c r="E97" s="61"/>
      <c r="F97" s="59"/>
      <c r="G97" s="60"/>
      <c r="H97" s="63"/>
    </row>
    <row r="98" spans="1:8" x14ac:dyDescent="0.25">
      <c r="A98" s="109" t="s">
        <v>186</v>
      </c>
      <c r="B98" s="110" t="s">
        <v>166</v>
      </c>
      <c r="C98" s="59">
        <v>0</v>
      </c>
      <c r="D98" s="60">
        <v>0</v>
      </c>
      <c r="E98" s="61">
        <v>0</v>
      </c>
      <c r="F98" s="59">
        <v>0</v>
      </c>
      <c r="G98" s="60">
        <v>0</v>
      </c>
      <c r="H98" s="63">
        <v>0</v>
      </c>
    </row>
    <row r="99" spans="1:8" x14ac:dyDescent="0.25">
      <c r="A99" s="109" t="s">
        <v>187</v>
      </c>
      <c r="B99" s="110" t="s">
        <v>188</v>
      </c>
      <c r="C99" s="59">
        <v>1100.31</v>
      </c>
      <c r="D99" s="60">
        <v>1205.75</v>
      </c>
      <c r="E99" s="61">
        <v>1100.8</v>
      </c>
      <c r="F99" s="59">
        <v>22011.449999999997</v>
      </c>
      <c r="G99" s="60">
        <v>21137.519999999997</v>
      </c>
      <c r="H99" s="63">
        <v>20280.589999999997</v>
      </c>
    </row>
    <row r="100" spans="1:8" x14ac:dyDescent="0.25">
      <c r="A100" s="109" t="s">
        <v>189</v>
      </c>
      <c r="B100" s="110" t="s">
        <v>190</v>
      </c>
      <c r="C100" s="59">
        <v>0</v>
      </c>
      <c r="D100" s="60">
        <v>0</v>
      </c>
      <c r="E100" s="61">
        <v>0</v>
      </c>
      <c r="F100" s="59">
        <v>3879.5</v>
      </c>
      <c r="G100" s="60">
        <v>3879.5</v>
      </c>
      <c r="H100" s="63">
        <v>3879.5</v>
      </c>
    </row>
    <row r="101" spans="1:8" x14ac:dyDescent="0.25">
      <c r="A101" s="109" t="s">
        <v>191</v>
      </c>
      <c r="B101" s="110" t="s">
        <v>192</v>
      </c>
      <c r="C101" s="59">
        <v>0</v>
      </c>
      <c r="D101" s="60">
        <v>0</v>
      </c>
      <c r="E101" s="61">
        <v>0</v>
      </c>
      <c r="F101" s="59">
        <v>0</v>
      </c>
      <c r="G101" s="60">
        <v>0</v>
      </c>
      <c r="H101" s="63">
        <v>0</v>
      </c>
    </row>
    <row r="102" spans="1:8" x14ac:dyDescent="0.25">
      <c r="A102" s="106" t="s">
        <v>193</v>
      </c>
      <c r="B102" s="107"/>
      <c r="C102" s="131">
        <f>SUM(C98:C101)</f>
        <v>1100.31</v>
      </c>
      <c r="D102" s="131">
        <f t="shared" ref="D102:H102" si="12">SUM(D98:D101)</f>
        <v>1205.75</v>
      </c>
      <c r="E102" s="131">
        <f t="shared" si="12"/>
        <v>1100.8</v>
      </c>
      <c r="F102" s="131">
        <f t="shared" si="12"/>
        <v>25890.949999999997</v>
      </c>
      <c r="G102" s="131">
        <f t="shared" si="12"/>
        <v>25017.019999999997</v>
      </c>
      <c r="H102" s="147">
        <f t="shared" si="12"/>
        <v>24160.089999999997</v>
      </c>
    </row>
    <row r="103" spans="1:8" x14ac:dyDescent="0.25">
      <c r="A103" s="116"/>
      <c r="B103" s="107"/>
      <c r="C103" s="59"/>
      <c r="D103" s="60"/>
      <c r="E103" s="61"/>
      <c r="F103" s="59"/>
      <c r="G103" s="60"/>
      <c r="H103" s="63"/>
    </row>
    <row r="104" spans="1:8" x14ac:dyDescent="0.25">
      <c r="A104" s="106" t="s">
        <v>194</v>
      </c>
      <c r="B104" s="107"/>
      <c r="C104" s="59"/>
      <c r="D104" s="60"/>
      <c r="E104" s="61"/>
      <c r="F104" s="59"/>
      <c r="G104" s="60"/>
      <c r="H104" s="63"/>
    </row>
    <row r="105" spans="1:8" x14ac:dyDescent="0.25">
      <c r="A105" s="109" t="s">
        <v>195</v>
      </c>
      <c r="B105" s="110" t="s">
        <v>196</v>
      </c>
      <c r="C105" s="59">
        <v>885505</v>
      </c>
      <c r="D105" s="60">
        <v>606004.77</v>
      </c>
      <c r="E105" s="61">
        <v>970081.29</v>
      </c>
      <c r="F105" s="59">
        <v>8393668.9800000004</v>
      </c>
      <c r="G105" s="60">
        <v>8283697.2999999998</v>
      </c>
      <c r="H105" s="63">
        <v>9027999.0399999991</v>
      </c>
    </row>
    <row r="106" spans="1:8" x14ac:dyDescent="0.25">
      <c r="A106" s="109" t="s">
        <v>197</v>
      </c>
      <c r="B106" s="110" t="s">
        <v>198</v>
      </c>
      <c r="C106" s="59">
        <v>186222.17000000004</v>
      </c>
      <c r="D106" s="60">
        <v>257256.52000000002</v>
      </c>
      <c r="E106" s="61">
        <v>118041.01000000001</v>
      </c>
      <c r="F106" s="59">
        <v>3647418.6499999994</v>
      </c>
      <c r="G106" s="60">
        <v>3798076.0299999993</v>
      </c>
      <c r="H106" s="63">
        <v>3591268.46</v>
      </c>
    </row>
    <row r="107" spans="1:8" x14ac:dyDescent="0.25">
      <c r="A107" s="109" t="s">
        <v>199</v>
      </c>
      <c r="B107" s="110" t="s">
        <v>200</v>
      </c>
      <c r="C107" s="59">
        <v>40730.21</v>
      </c>
      <c r="D107" s="60">
        <v>203451.58000000002</v>
      </c>
      <c r="E107" s="61">
        <v>144331.84</v>
      </c>
      <c r="F107" s="59">
        <v>1370844.91</v>
      </c>
      <c r="G107" s="60">
        <v>1516602.33</v>
      </c>
      <c r="H107" s="63">
        <v>1509965.1</v>
      </c>
    </row>
    <row r="108" spans="1:8" x14ac:dyDescent="0.25">
      <c r="A108" s="109" t="s">
        <v>201</v>
      </c>
      <c r="B108" s="110" t="s">
        <v>202</v>
      </c>
      <c r="C108" s="59">
        <v>8088.81</v>
      </c>
      <c r="D108" s="60">
        <v>8088.81</v>
      </c>
      <c r="E108" s="61">
        <v>8088.8</v>
      </c>
      <c r="F108" s="59">
        <v>95958.67</v>
      </c>
      <c r="G108" s="60">
        <v>96171.53</v>
      </c>
      <c r="H108" s="63">
        <v>96384.37000000001</v>
      </c>
    </row>
    <row r="109" spans="1:8" x14ac:dyDescent="0.25">
      <c r="A109" s="109" t="s">
        <v>203</v>
      </c>
      <c r="B109" s="110" t="s">
        <v>204</v>
      </c>
      <c r="C109" s="59">
        <v>135973.35</v>
      </c>
      <c r="D109" s="60">
        <v>136442.74</v>
      </c>
      <c r="E109" s="61">
        <v>168906.13</v>
      </c>
      <c r="F109" s="59">
        <v>1816787.6600000001</v>
      </c>
      <c r="G109" s="60">
        <v>1783544.6300000001</v>
      </c>
      <c r="H109" s="63">
        <v>1802130.4200000002</v>
      </c>
    </row>
    <row r="110" spans="1:8" x14ac:dyDescent="0.25">
      <c r="A110" s="109" t="s">
        <v>205</v>
      </c>
      <c r="B110" s="110" t="s">
        <v>206</v>
      </c>
      <c r="C110" s="59">
        <v>419937.64</v>
      </c>
      <c r="D110" s="60">
        <v>480743.53</v>
      </c>
      <c r="E110" s="61">
        <v>631247.75</v>
      </c>
      <c r="F110" s="59">
        <v>4998956.09</v>
      </c>
      <c r="G110" s="60">
        <v>5054118.25</v>
      </c>
      <c r="H110" s="63">
        <v>5303605.41</v>
      </c>
    </row>
    <row r="111" spans="1:8" x14ac:dyDescent="0.25">
      <c r="A111" s="109" t="s">
        <v>207</v>
      </c>
      <c r="B111" s="110" t="s">
        <v>208</v>
      </c>
      <c r="C111" s="59">
        <v>0</v>
      </c>
      <c r="D111" s="60">
        <v>0</v>
      </c>
      <c r="E111" s="61">
        <v>0</v>
      </c>
      <c r="F111" s="59">
        <v>0</v>
      </c>
      <c r="G111" s="60">
        <v>0</v>
      </c>
      <c r="H111" s="63">
        <v>0</v>
      </c>
    </row>
    <row r="112" spans="1:8" x14ac:dyDescent="0.25">
      <c r="A112" s="109" t="s">
        <v>209</v>
      </c>
      <c r="B112" s="110" t="s">
        <v>210</v>
      </c>
      <c r="C112" s="59">
        <v>2080.83</v>
      </c>
      <c r="D112" s="60">
        <v>1194.51</v>
      </c>
      <c r="E112" s="61">
        <v>2125.1999999999998</v>
      </c>
      <c r="F112" s="59">
        <v>35296.380000000005</v>
      </c>
      <c r="G112" s="60">
        <v>34449.68</v>
      </c>
      <c r="H112" s="63">
        <v>33718.15</v>
      </c>
    </row>
    <row r="113" spans="1:8" x14ac:dyDescent="0.25">
      <c r="A113" s="109" t="s">
        <v>211</v>
      </c>
      <c r="B113" s="110" t="s">
        <v>212</v>
      </c>
      <c r="C113" s="59">
        <v>29339.79</v>
      </c>
      <c r="D113" s="60">
        <v>32137.25</v>
      </c>
      <c r="E113" s="61">
        <v>20453.370000000003</v>
      </c>
      <c r="F113" s="59">
        <v>564658.46000000008</v>
      </c>
      <c r="G113" s="60">
        <v>572831.22</v>
      </c>
      <c r="H113" s="63">
        <v>559663.2699999999</v>
      </c>
    </row>
    <row r="114" spans="1:8" x14ac:dyDescent="0.25">
      <c r="A114" s="109" t="s">
        <v>213</v>
      </c>
      <c r="B114" s="110" t="s">
        <v>140</v>
      </c>
      <c r="C114" s="59">
        <v>168255.69</v>
      </c>
      <c r="D114" s="60">
        <v>135193.76999999999</v>
      </c>
      <c r="E114" s="61">
        <v>135210.27000000002</v>
      </c>
      <c r="F114" s="59">
        <v>1295993.46</v>
      </c>
      <c r="G114" s="60">
        <v>1334258.57</v>
      </c>
      <c r="H114" s="63">
        <v>1373291.54</v>
      </c>
    </row>
    <row r="115" spans="1:8" x14ac:dyDescent="0.25">
      <c r="A115" s="109" t="s">
        <v>214</v>
      </c>
      <c r="B115" s="110" t="s">
        <v>215</v>
      </c>
      <c r="C115" s="135">
        <v>2066.1999999999998</v>
      </c>
      <c r="D115" s="155">
        <v>1283.3899999999999</v>
      </c>
      <c r="E115" s="156">
        <v>2702.86</v>
      </c>
      <c r="F115" s="135">
        <v>121250.87</v>
      </c>
      <c r="G115" s="155">
        <v>104437.15000000001</v>
      </c>
      <c r="H115" s="157">
        <v>98300.450000000012</v>
      </c>
    </row>
    <row r="116" spans="1:8" x14ac:dyDescent="0.25">
      <c r="A116" s="116"/>
      <c r="B116" s="107"/>
      <c r="C116" s="136">
        <f>SUM(C105:C115)</f>
        <v>1878199.6900000002</v>
      </c>
      <c r="D116" s="136">
        <f t="shared" ref="D116:H116" si="13">SUM(D105:D115)</f>
        <v>1861796.87</v>
      </c>
      <c r="E116" s="136">
        <f t="shared" si="13"/>
        <v>2201188.52</v>
      </c>
      <c r="F116" s="136">
        <f t="shared" si="13"/>
        <v>22340834.130000003</v>
      </c>
      <c r="G116" s="136">
        <f t="shared" si="13"/>
        <v>22578186.689999998</v>
      </c>
      <c r="H116" s="150">
        <f t="shared" si="13"/>
        <v>23396326.209999993</v>
      </c>
    </row>
    <row r="117" spans="1:8" x14ac:dyDescent="0.25">
      <c r="A117" s="109" t="s">
        <v>216</v>
      </c>
      <c r="B117" s="110" t="s">
        <v>217</v>
      </c>
      <c r="C117" s="59">
        <v>0</v>
      </c>
      <c r="D117" s="59">
        <v>0</v>
      </c>
      <c r="E117" s="59">
        <v>0</v>
      </c>
      <c r="F117" s="59">
        <v>0</v>
      </c>
      <c r="G117" s="59">
        <v>0</v>
      </c>
      <c r="H117" s="137">
        <v>0</v>
      </c>
    </row>
    <row r="118" spans="1:8" x14ac:dyDescent="0.25">
      <c r="A118" s="106" t="s">
        <v>218</v>
      </c>
      <c r="B118" s="107"/>
      <c r="C118" s="131">
        <f>+C116+C117</f>
        <v>1878199.6900000002</v>
      </c>
      <c r="D118" s="131">
        <f t="shared" ref="D118:H118" si="14">+D116+D117</f>
        <v>1861796.87</v>
      </c>
      <c r="E118" s="131">
        <f t="shared" si="14"/>
        <v>2201188.52</v>
      </c>
      <c r="F118" s="131">
        <f t="shared" si="14"/>
        <v>22340834.130000003</v>
      </c>
      <c r="G118" s="131">
        <f t="shared" si="14"/>
        <v>22578186.689999998</v>
      </c>
      <c r="H118" s="147">
        <f t="shared" si="14"/>
        <v>23396326.209999993</v>
      </c>
    </row>
    <row r="119" spans="1:8" ht="13.5" customHeight="1" x14ac:dyDescent="0.25">
      <c r="A119" s="116"/>
      <c r="B119" s="107"/>
      <c r="C119" s="59"/>
      <c r="D119" s="60"/>
      <c r="E119" s="61"/>
      <c r="F119" s="59"/>
      <c r="G119" s="60"/>
      <c r="H119" s="63"/>
    </row>
    <row r="120" spans="1:8" ht="13.5" customHeight="1" thickBot="1" x14ac:dyDescent="0.3">
      <c r="A120" s="174" t="s">
        <v>219</v>
      </c>
      <c r="B120" s="175"/>
      <c r="C120" s="133">
        <f>C118+C102+C95+C88+C80+C50</f>
        <v>4210391.37</v>
      </c>
      <c r="D120" s="133">
        <f t="shared" ref="D120:H120" si="15">D118+D102+D95+D88+D80+D50</f>
        <v>4871235.8000000007</v>
      </c>
      <c r="E120" s="133">
        <f t="shared" si="15"/>
        <v>5059156.33</v>
      </c>
      <c r="F120" s="133">
        <f t="shared" si="15"/>
        <v>59818967.650000006</v>
      </c>
      <c r="G120" s="133">
        <f t="shared" si="15"/>
        <v>59830309.759999998</v>
      </c>
      <c r="H120" s="148">
        <f t="shared" si="15"/>
        <v>60650561.179999992</v>
      </c>
    </row>
    <row r="121" spans="1:8" ht="15.75" thickTop="1" x14ac:dyDescent="0.25">
      <c r="A121" s="116"/>
      <c r="B121" s="107"/>
      <c r="C121" s="59"/>
      <c r="D121" s="60"/>
      <c r="E121" s="61"/>
      <c r="F121" s="59"/>
      <c r="G121" s="60"/>
      <c r="H121" s="63"/>
    </row>
    <row r="122" spans="1:8" x14ac:dyDescent="0.25">
      <c r="A122" s="106" t="s">
        <v>220</v>
      </c>
      <c r="B122" s="107"/>
      <c r="C122" s="59"/>
      <c r="D122" s="60"/>
      <c r="E122" s="61"/>
      <c r="F122" s="59"/>
      <c r="G122" s="60"/>
      <c r="H122" s="63"/>
    </row>
    <row r="123" spans="1:8" x14ac:dyDescent="0.25">
      <c r="A123" s="109" t="s">
        <v>221</v>
      </c>
      <c r="B123" s="110" t="s">
        <v>222</v>
      </c>
      <c r="C123" s="59">
        <v>2582723.2400000002</v>
      </c>
      <c r="D123" s="60">
        <v>2600578.04</v>
      </c>
      <c r="E123" s="61">
        <v>2609220.81</v>
      </c>
      <c r="F123" s="59">
        <v>30328904.259999998</v>
      </c>
      <c r="G123" s="60">
        <v>30469554.689999998</v>
      </c>
      <c r="H123" s="63">
        <v>30610863.609999999</v>
      </c>
    </row>
    <row r="124" spans="1:8" x14ac:dyDescent="0.25">
      <c r="A124" s="116"/>
      <c r="B124" s="110" t="s">
        <v>223</v>
      </c>
      <c r="C124" s="59">
        <v>0</v>
      </c>
      <c r="D124" s="60">
        <v>0</v>
      </c>
      <c r="E124" s="61">
        <v>0</v>
      </c>
      <c r="F124" s="59">
        <v>0</v>
      </c>
      <c r="G124" s="60">
        <v>0</v>
      </c>
      <c r="H124" s="63">
        <v>0</v>
      </c>
    </row>
    <row r="125" spans="1:8" x14ac:dyDescent="0.25">
      <c r="A125" s="116"/>
      <c r="B125" s="110" t="s">
        <v>224</v>
      </c>
      <c r="C125" s="59">
        <v>0</v>
      </c>
      <c r="D125" s="60">
        <v>0</v>
      </c>
      <c r="E125" s="61">
        <v>0</v>
      </c>
      <c r="F125" s="59">
        <v>0</v>
      </c>
      <c r="G125" s="60">
        <v>0</v>
      </c>
      <c r="H125" s="63">
        <v>0</v>
      </c>
    </row>
    <row r="126" spans="1:8" x14ac:dyDescent="0.25">
      <c r="A126" s="116"/>
      <c r="B126" s="110" t="s">
        <v>225</v>
      </c>
      <c r="C126" s="59">
        <v>0</v>
      </c>
      <c r="D126" s="60">
        <v>0</v>
      </c>
      <c r="E126" s="61">
        <v>0</v>
      </c>
      <c r="F126" s="59">
        <v>0</v>
      </c>
      <c r="G126" s="60">
        <v>0</v>
      </c>
      <c r="H126" s="63">
        <v>0</v>
      </c>
    </row>
    <row r="127" spans="1:8" x14ac:dyDescent="0.25">
      <c r="A127" s="116"/>
      <c r="B127" s="110" t="s">
        <v>226</v>
      </c>
      <c r="C127" s="59">
        <v>0</v>
      </c>
      <c r="D127" s="60">
        <v>0</v>
      </c>
      <c r="E127" s="61">
        <v>0</v>
      </c>
      <c r="F127" s="59">
        <v>0</v>
      </c>
      <c r="G127" s="60">
        <v>0</v>
      </c>
      <c r="H127" s="63">
        <v>0</v>
      </c>
    </row>
    <row r="128" spans="1:8" x14ac:dyDescent="0.25">
      <c r="A128" s="116"/>
      <c r="B128" s="110" t="s">
        <v>227</v>
      </c>
      <c r="C128" s="59">
        <v>0</v>
      </c>
      <c r="D128" s="60">
        <v>0</v>
      </c>
      <c r="E128" s="61">
        <v>0</v>
      </c>
      <c r="F128" s="59">
        <v>0</v>
      </c>
      <c r="G128" s="60">
        <v>0</v>
      </c>
      <c r="H128" s="63">
        <v>0</v>
      </c>
    </row>
    <row r="129" spans="1:8" x14ac:dyDescent="0.25">
      <c r="A129" s="109" t="s">
        <v>228</v>
      </c>
      <c r="B129" s="110" t="s">
        <v>229</v>
      </c>
      <c r="C129" s="59">
        <v>0</v>
      </c>
      <c r="D129" s="60">
        <v>0</v>
      </c>
      <c r="E129" s="61">
        <v>0</v>
      </c>
      <c r="F129" s="59">
        <v>0</v>
      </c>
      <c r="G129" s="60">
        <v>0</v>
      </c>
      <c r="H129" s="63">
        <v>0</v>
      </c>
    </row>
    <row r="130" spans="1:8" x14ac:dyDescent="0.25">
      <c r="A130" s="106" t="s">
        <v>230</v>
      </c>
      <c r="B130" s="107"/>
      <c r="C130" s="131">
        <f>SUM(C123:C129)</f>
        <v>2582723.2400000002</v>
      </c>
      <c r="D130" s="131">
        <f t="shared" ref="D130:H130" si="16">SUM(D123:D129)</f>
        <v>2600578.04</v>
      </c>
      <c r="E130" s="131">
        <f t="shared" si="16"/>
        <v>2609220.81</v>
      </c>
      <c r="F130" s="131">
        <f t="shared" si="16"/>
        <v>30328904.259999998</v>
      </c>
      <c r="G130" s="131">
        <f t="shared" si="16"/>
        <v>30469554.689999998</v>
      </c>
      <c r="H130" s="147">
        <f t="shared" si="16"/>
        <v>30610863.609999999</v>
      </c>
    </row>
    <row r="131" spans="1:8" x14ac:dyDescent="0.25">
      <c r="A131" s="116"/>
      <c r="B131" s="107"/>
      <c r="C131" s="59"/>
      <c r="D131" s="60"/>
      <c r="E131" s="61"/>
      <c r="F131" s="59"/>
      <c r="G131" s="60"/>
      <c r="H131" s="63"/>
    </row>
    <row r="132" spans="1:8" x14ac:dyDescent="0.25">
      <c r="A132" s="112" t="s">
        <v>231</v>
      </c>
      <c r="B132" s="107" t="s">
        <v>232</v>
      </c>
      <c r="C132" s="59">
        <v>0</v>
      </c>
      <c r="D132" s="60">
        <v>0</v>
      </c>
      <c r="E132" s="61">
        <v>0</v>
      </c>
      <c r="F132" s="59">
        <v>0</v>
      </c>
      <c r="G132" s="60">
        <v>0</v>
      </c>
      <c r="H132" s="63">
        <v>0</v>
      </c>
    </row>
    <row r="133" spans="1:8" x14ac:dyDescent="0.25">
      <c r="A133" s="116"/>
      <c r="B133" s="107"/>
      <c r="C133" s="59"/>
      <c r="D133" s="60"/>
      <c r="E133" s="61"/>
      <c r="F133" s="59"/>
      <c r="G133" s="60"/>
      <c r="H133" s="63"/>
    </row>
    <row r="134" spans="1:8" x14ac:dyDescent="0.25">
      <c r="A134" s="106" t="s">
        <v>233</v>
      </c>
      <c r="B134" s="107"/>
      <c r="C134" s="59"/>
      <c r="D134" s="60"/>
      <c r="E134" s="61"/>
      <c r="F134" s="59"/>
      <c r="G134" s="60"/>
      <c r="H134" s="63"/>
    </row>
    <row r="135" spans="1:8" x14ac:dyDescent="0.25">
      <c r="A135" s="109" t="s">
        <v>234</v>
      </c>
      <c r="B135" s="110" t="s">
        <v>235</v>
      </c>
      <c r="C135" s="135">
        <v>444934.18</v>
      </c>
      <c r="D135" s="155">
        <v>4649.4799999999959</v>
      </c>
      <c r="E135" s="158">
        <v>378563</v>
      </c>
      <c r="F135" s="135">
        <v>5215231.3099999996</v>
      </c>
      <c r="G135" s="155">
        <v>4550298.3600000003</v>
      </c>
      <c r="H135" s="157">
        <v>4472233.41</v>
      </c>
    </row>
    <row r="136" spans="1:8" x14ac:dyDescent="0.25">
      <c r="A136" s="116"/>
      <c r="B136" s="107"/>
      <c r="C136" s="59"/>
      <c r="D136" s="60"/>
      <c r="E136" s="61"/>
      <c r="F136" s="59"/>
      <c r="G136" s="60"/>
      <c r="H136" s="63"/>
    </row>
    <row r="137" spans="1:8" x14ac:dyDescent="0.25">
      <c r="A137" s="106" t="s">
        <v>236</v>
      </c>
      <c r="B137" s="107"/>
      <c r="C137" s="59"/>
      <c r="D137" s="60"/>
      <c r="E137" s="61"/>
      <c r="F137" s="59"/>
      <c r="G137" s="60"/>
      <c r="H137" s="63"/>
    </row>
    <row r="138" spans="1:8" x14ac:dyDescent="0.25">
      <c r="A138" s="109" t="s">
        <v>237</v>
      </c>
      <c r="B138" s="110" t="s">
        <v>238</v>
      </c>
      <c r="C138" s="59">
        <v>-1819306.95</v>
      </c>
      <c r="D138" s="60">
        <v>5870364.9000000004</v>
      </c>
      <c r="E138" s="61">
        <v>-1290490.57</v>
      </c>
      <c r="F138" s="59">
        <v>-21791433.709999997</v>
      </c>
      <c r="G138" s="60">
        <v>-14049896.42</v>
      </c>
      <c r="H138" s="159">
        <v>-13308066.459999999</v>
      </c>
    </row>
    <row r="139" spans="1:8" x14ac:dyDescent="0.25">
      <c r="A139" s="109" t="s">
        <v>237</v>
      </c>
      <c r="B139" s="110" t="s">
        <v>239</v>
      </c>
      <c r="C139" s="59">
        <v>0</v>
      </c>
      <c r="D139" s="60">
        <v>0</v>
      </c>
      <c r="E139" s="61">
        <v>0</v>
      </c>
      <c r="F139" s="59">
        <v>0</v>
      </c>
      <c r="G139" s="60">
        <v>0</v>
      </c>
      <c r="H139" s="63">
        <v>0</v>
      </c>
    </row>
    <row r="140" spans="1:8" x14ac:dyDescent="0.25">
      <c r="A140" s="109" t="s">
        <v>240</v>
      </c>
      <c r="B140" s="110" t="s">
        <v>241</v>
      </c>
      <c r="C140" s="59">
        <v>1257619.19</v>
      </c>
      <c r="D140" s="60">
        <v>3912004.11</v>
      </c>
      <c r="E140" s="61">
        <v>1924040.26</v>
      </c>
      <c r="F140" s="59">
        <v>35955093.979999997</v>
      </c>
      <c r="G140" s="60">
        <v>38452964.290000007</v>
      </c>
      <c r="H140" s="63">
        <v>38754197.819999993</v>
      </c>
    </row>
    <row r="141" spans="1:8" x14ac:dyDescent="0.25">
      <c r="A141" s="109" t="s">
        <v>240</v>
      </c>
      <c r="B141" s="110" t="s">
        <v>242</v>
      </c>
      <c r="C141" s="59">
        <v>0</v>
      </c>
      <c r="D141" s="60">
        <v>0</v>
      </c>
      <c r="E141" s="61">
        <v>0</v>
      </c>
      <c r="F141" s="59">
        <v>0</v>
      </c>
      <c r="G141" s="60">
        <v>0</v>
      </c>
      <c r="H141" s="63">
        <v>0</v>
      </c>
    </row>
    <row r="142" spans="1:8" x14ac:dyDescent="0.25">
      <c r="A142" s="109" t="s">
        <v>243</v>
      </c>
      <c r="B142" s="110" t="s">
        <v>244</v>
      </c>
      <c r="C142" s="59">
        <v>-248692.62</v>
      </c>
      <c r="D142" s="60">
        <v>-10502957.57</v>
      </c>
      <c r="E142" s="61">
        <v>-1506954.43</v>
      </c>
      <c r="F142" s="59">
        <v>-15897735.75</v>
      </c>
      <c r="G142" s="60">
        <v>-26027299.629999999</v>
      </c>
      <c r="H142" s="63">
        <v>-27288367.5</v>
      </c>
    </row>
    <row r="143" spans="1:8" x14ac:dyDescent="0.25">
      <c r="A143" s="109" t="s">
        <v>245</v>
      </c>
      <c r="B143" s="110" t="s">
        <v>246</v>
      </c>
      <c r="C143" s="59">
        <v>-2772.55</v>
      </c>
      <c r="D143" s="60">
        <v>-2772.55</v>
      </c>
      <c r="E143" s="61">
        <v>-2772.55</v>
      </c>
      <c r="F143" s="59">
        <v>-33190.049999999996</v>
      </c>
      <c r="G143" s="60">
        <v>-33206.160000000003</v>
      </c>
      <c r="H143" s="63">
        <v>-33222.270000000004</v>
      </c>
    </row>
    <row r="144" spans="1:8" x14ac:dyDescent="0.25">
      <c r="A144" s="106" t="s">
        <v>247</v>
      </c>
      <c r="B144" s="107"/>
      <c r="C144" s="131">
        <f>SUM(C138:C143)</f>
        <v>-813152.93</v>
      </c>
      <c r="D144" s="131">
        <f t="shared" ref="D144:H144" si="17">SUM(D138:D143)</f>
        <v>-723361.11000000057</v>
      </c>
      <c r="E144" s="131">
        <f t="shared" si="17"/>
        <v>-876177.29</v>
      </c>
      <c r="F144" s="131">
        <f t="shared" si="17"/>
        <v>-1767265.5300000005</v>
      </c>
      <c r="G144" s="131">
        <f t="shared" si="17"/>
        <v>-1657437.9199999941</v>
      </c>
      <c r="H144" s="147">
        <f t="shared" si="17"/>
        <v>-1875458.4100000081</v>
      </c>
    </row>
    <row r="145" spans="1:8" x14ac:dyDescent="0.25">
      <c r="A145" s="106" t="s">
        <v>248</v>
      </c>
      <c r="B145" s="107"/>
      <c r="C145" s="59">
        <f>+C144+C135+C130+C120</f>
        <v>6424895.8600000003</v>
      </c>
      <c r="D145" s="59">
        <f t="shared" ref="D145:G145" si="18">+D144+D135+D130+D120</f>
        <v>6753102.21</v>
      </c>
      <c r="E145" s="59">
        <f t="shared" si="18"/>
        <v>7170762.8499999996</v>
      </c>
      <c r="F145" s="59">
        <f t="shared" si="18"/>
        <v>93595837.689999998</v>
      </c>
      <c r="G145" s="59">
        <f t="shared" si="18"/>
        <v>93192724.890000001</v>
      </c>
      <c r="H145" s="137">
        <f>+H144+H135+H130+H120</f>
        <v>93858199.789999992</v>
      </c>
    </row>
    <row r="146" spans="1:8" ht="15.75" thickBot="1" x14ac:dyDescent="0.3">
      <c r="A146" s="121" t="s">
        <v>249</v>
      </c>
      <c r="B146" s="122"/>
      <c r="C146" s="138">
        <f>+C47-C145</f>
        <v>-294409.15000000037</v>
      </c>
      <c r="D146" s="138">
        <f t="shared" ref="D146:H146" si="19">+D47-D145</f>
        <v>-527347.31000000052</v>
      </c>
      <c r="E146" s="138">
        <f t="shared" si="19"/>
        <v>-285925.16999999899</v>
      </c>
      <c r="F146" s="138">
        <f t="shared" si="19"/>
        <v>33717243.350000024</v>
      </c>
      <c r="G146" s="138">
        <f t="shared" si="19"/>
        <v>34107290.929999992</v>
      </c>
      <c r="H146" s="149">
        <f t="shared" si="19"/>
        <v>34010297.100000009</v>
      </c>
    </row>
    <row r="147" spans="1:8" x14ac:dyDescent="0.25">
      <c r="A147" s="123"/>
      <c r="B147" s="124"/>
      <c r="C147" s="94"/>
      <c r="D147" s="94"/>
      <c r="E147" s="94"/>
      <c r="F147" s="94"/>
      <c r="G147" s="94"/>
      <c r="H147" s="94"/>
    </row>
  </sheetData>
  <mergeCells count="5">
    <mergeCell ref="A120:B120"/>
    <mergeCell ref="A6:B6"/>
    <mergeCell ref="C5:E5"/>
    <mergeCell ref="F5:H5"/>
    <mergeCell ref="A5:B5"/>
  </mergeCells>
  <conditionalFormatting sqref="W7:W32">
    <cfRule type="containsText" dxfId="0" priority="1" operator="containsText" text="WA">
      <formula>NOT(ISERROR(SEARCH("WA",W7)))</formula>
    </cfRule>
  </conditionalFormatting>
  <printOptions horizontalCentered="1"/>
  <pageMargins left="0.5" right="0.5" top="0.75" bottom="1" header="0.3" footer="0.3"/>
  <pageSetup scale="54" fitToHeight="2" orientation="portrait" r:id="rId1"/>
  <headerFooter scaleWithDoc="0" alignWithMargins="0">
    <oddFooter>&amp;CPage &amp;P of &amp;N</oddFooter>
  </headerFooter>
  <rowBreaks count="3" manualBreakCount="3">
    <brk id="50" max="16383" man="1"/>
    <brk id="96" max="16383" man="1"/>
    <brk id="1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W36"/>
  <sheetViews>
    <sheetView zoomScaleNormal="100" workbookViewId="0">
      <selection sqref="A1:XFD1048576"/>
    </sheetView>
  </sheetViews>
  <sheetFormatPr defaultRowHeight="12.75" x14ac:dyDescent="0.2"/>
  <cols>
    <col min="1" max="1" width="1.140625" style="66" customWidth="1"/>
    <col min="2" max="2" width="33.5703125" style="66" bestFit="1" customWidth="1"/>
    <col min="3" max="3" width="15" style="66" bestFit="1" customWidth="1"/>
    <col min="4" max="5" width="14.5703125" style="66" bestFit="1" customWidth="1"/>
    <col min="6" max="8" width="1.28515625" style="66" customWidth="1"/>
    <col min="9" max="9" width="16.5703125" style="66" customWidth="1"/>
    <col min="10" max="10" width="13" style="66" customWidth="1"/>
    <col min="11" max="12" width="12.28515625" style="66" bestFit="1" customWidth="1"/>
    <col min="13" max="13" width="13.140625" style="66" bestFit="1" customWidth="1"/>
    <col min="14" max="15" width="9.140625" style="66"/>
    <col min="16" max="18" width="11.85546875" style="66" bestFit="1" customWidth="1"/>
    <col min="19" max="16384" width="9.140625" style="66"/>
  </cols>
  <sheetData>
    <row r="1" spans="2:13" ht="26.25" x14ac:dyDescent="0.4">
      <c r="B1" s="183" t="s">
        <v>250</v>
      </c>
      <c r="C1" s="183"/>
      <c r="D1" s="183"/>
      <c r="E1" s="183"/>
      <c r="F1" s="95"/>
      <c r="G1" s="95"/>
      <c r="H1" s="95"/>
      <c r="I1" s="183" t="s">
        <v>272</v>
      </c>
      <c r="J1" s="183"/>
      <c r="K1" s="183"/>
      <c r="L1" s="183"/>
      <c r="M1" s="183"/>
    </row>
    <row r="2" spans="2:13" ht="12" customHeight="1" x14ac:dyDescent="0.35">
      <c r="B2" s="139"/>
      <c r="I2" s="96"/>
      <c r="J2" s="96"/>
      <c r="K2" s="96"/>
      <c r="L2" s="96"/>
      <c r="M2" s="96"/>
    </row>
    <row r="3" spans="2:13" x14ac:dyDescent="0.2">
      <c r="B3" s="140"/>
      <c r="I3" s="97"/>
      <c r="J3" s="97"/>
    </row>
    <row r="4" spans="2:13" ht="15" x14ac:dyDescent="0.25">
      <c r="B4" s="76" t="s">
        <v>252</v>
      </c>
      <c r="C4" s="146" t="s">
        <v>276</v>
      </c>
      <c r="D4" s="146" t="s">
        <v>277</v>
      </c>
      <c r="E4" s="146" t="s">
        <v>278</v>
      </c>
      <c r="F4" s="70"/>
      <c r="G4" s="70"/>
      <c r="H4" s="70"/>
      <c r="I4" s="98" t="s">
        <v>251</v>
      </c>
      <c r="J4" s="70"/>
      <c r="K4" s="141" t="str">
        <f>C4</f>
        <v>July</v>
      </c>
      <c r="L4" s="141" t="str">
        <f>D4</f>
        <v>August</v>
      </c>
      <c r="M4" s="141" t="str">
        <f>E4</f>
        <v>September</v>
      </c>
    </row>
    <row r="5" spans="2:13" ht="15" x14ac:dyDescent="0.2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2:13" ht="15" x14ac:dyDescent="0.25">
      <c r="B6" s="76" t="s">
        <v>255</v>
      </c>
      <c r="C6" s="160">
        <v>1096403403.3099999</v>
      </c>
      <c r="D6" s="17">
        <v>1101322855.77</v>
      </c>
      <c r="E6" s="17">
        <v>1118318224.9400001</v>
      </c>
      <c r="F6" s="70"/>
      <c r="G6" s="70"/>
      <c r="H6" s="70"/>
      <c r="I6" s="71" t="s">
        <v>4</v>
      </c>
      <c r="J6" s="72" t="s">
        <v>253</v>
      </c>
      <c r="K6" s="73">
        <v>1845153</v>
      </c>
      <c r="L6" s="73">
        <v>2530851</v>
      </c>
      <c r="M6" s="73">
        <v>3984080</v>
      </c>
    </row>
    <row r="7" spans="2:13" ht="15" x14ac:dyDescent="0.25">
      <c r="B7" s="76" t="s">
        <v>257</v>
      </c>
      <c r="C7" s="161">
        <v>-472034861.09999996</v>
      </c>
      <c r="D7" s="162">
        <v>-474366230.48999995</v>
      </c>
      <c r="E7" s="162">
        <v>-476092689.52000004</v>
      </c>
      <c r="F7" s="70"/>
      <c r="G7" s="70"/>
      <c r="H7" s="70"/>
      <c r="I7" s="74"/>
      <c r="J7" s="72" t="s">
        <v>254</v>
      </c>
      <c r="K7" s="73">
        <v>2014133</v>
      </c>
      <c r="L7" s="73">
        <v>2968065</v>
      </c>
      <c r="M7" s="73">
        <v>4204791</v>
      </c>
    </row>
    <row r="8" spans="2:13" ht="15" x14ac:dyDescent="0.25">
      <c r="B8" s="76" t="s">
        <v>259</v>
      </c>
      <c r="C8" s="17">
        <f>+C6+C7</f>
        <v>624368542.21000004</v>
      </c>
      <c r="D8" s="17">
        <f>+D6+D7</f>
        <v>626956625.27999997</v>
      </c>
      <c r="E8" s="17">
        <f>+E6+E7</f>
        <v>642225535.42000008</v>
      </c>
      <c r="F8" s="70"/>
      <c r="G8" s="70"/>
      <c r="H8" s="70"/>
      <c r="I8" s="74"/>
      <c r="J8" s="72" t="s">
        <v>256</v>
      </c>
      <c r="K8" s="73">
        <v>1048856</v>
      </c>
      <c r="L8" s="73">
        <v>1088269</v>
      </c>
      <c r="M8" s="73">
        <v>755362</v>
      </c>
    </row>
    <row r="9" spans="2:13" ht="15" x14ac:dyDescent="0.25">
      <c r="B9" s="76" t="s">
        <v>261</v>
      </c>
      <c r="C9" s="163">
        <v>-59658.74</v>
      </c>
      <c r="D9" s="17">
        <v>-59658.74</v>
      </c>
      <c r="E9" s="17">
        <v>-34072.21</v>
      </c>
      <c r="F9" s="70"/>
      <c r="G9" s="70"/>
      <c r="H9" s="70"/>
      <c r="I9" s="74"/>
      <c r="J9" s="72" t="s">
        <v>258</v>
      </c>
      <c r="K9" s="73">
        <v>86202</v>
      </c>
      <c r="L9" s="73">
        <v>85131</v>
      </c>
      <c r="M9" s="73">
        <v>107273</v>
      </c>
    </row>
    <row r="10" spans="2:13" ht="15" x14ac:dyDescent="0.25">
      <c r="B10" s="76" t="s">
        <v>263</v>
      </c>
      <c r="C10" s="164">
        <v>-77163621.180000007</v>
      </c>
      <c r="D10" s="162">
        <v>-77086991.780000016</v>
      </c>
      <c r="E10" s="162">
        <v>-77010362.360000014</v>
      </c>
      <c r="F10" s="70"/>
      <c r="G10" s="70"/>
      <c r="H10" s="70"/>
      <c r="I10" s="74"/>
      <c r="J10" s="72" t="s">
        <v>260</v>
      </c>
      <c r="K10" s="73">
        <v>95421553</v>
      </c>
      <c r="L10" s="73">
        <v>102410510</v>
      </c>
      <c r="M10" s="73">
        <v>107401685</v>
      </c>
    </row>
    <row r="11" spans="2:13" ht="15" x14ac:dyDescent="0.25">
      <c r="B11" s="76" t="s">
        <v>264</v>
      </c>
      <c r="C11" s="17">
        <f>SUM(C8:C10)</f>
        <v>547145262.28999996</v>
      </c>
      <c r="D11" s="17">
        <f>SUM(D8:D10)</f>
        <v>549809974.75999999</v>
      </c>
      <c r="E11" s="17">
        <f>SUM(E8:E10)</f>
        <v>565181100.85000002</v>
      </c>
      <c r="F11" s="70"/>
      <c r="G11" s="70"/>
      <c r="H11" s="70"/>
      <c r="I11" s="70"/>
      <c r="J11" s="75"/>
      <c r="K11" s="73"/>
      <c r="L11" s="73"/>
      <c r="M11" s="73"/>
    </row>
    <row r="12" spans="2:13" ht="15" x14ac:dyDescent="0.25">
      <c r="B12" s="76" t="s">
        <v>265</v>
      </c>
      <c r="C12" s="162">
        <v>34032435.314438</v>
      </c>
      <c r="D12" s="162">
        <v>34693009.407356001</v>
      </c>
      <c r="E12" s="162">
        <v>36623735.335079998</v>
      </c>
      <c r="F12" s="70"/>
      <c r="G12" s="70"/>
      <c r="H12" s="70"/>
      <c r="I12" s="71" t="s">
        <v>262</v>
      </c>
      <c r="J12" s="72" t="s">
        <v>253</v>
      </c>
      <c r="K12" s="73">
        <v>134223269</v>
      </c>
      <c r="L12" s="73">
        <v>133823910</v>
      </c>
      <c r="M12" s="73">
        <v>134717261</v>
      </c>
    </row>
    <row r="13" spans="2:13" ht="15.75" thickBot="1" x14ac:dyDescent="0.3">
      <c r="B13" s="142" t="s">
        <v>266</v>
      </c>
      <c r="C13" s="143">
        <f>+C12+C11</f>
        <v>581177697.60443795</v>
      </c>
      <c r="D13" s="143">
        <f>+D12+D11</f>
        <v>584502984.16735601</v>
      </c>
      <c r="E13" s="143">
        <f>+E12+E11</f>
        <v>601804836.18508005</v>
      </c>
      <c r="F13" s="70"/>
      <c r="G13" s="70"/>
      <c r="H13" s="70"/>
      <c r="I13" s="74"/>
      <c r="J13" s="72" t="s">
        <v>254</v>
      </c>
      <c r="K13" s="73">
        <v>109699336</v>
      </c>
      <c r="L13" s="73">
        <v>109368955</v>
      </c>
      <c r="M13" s="73">
        <v>110093508</v>
      </c>
    </row>
    <row r="14" spans="2:13" ht="15.75" thickTop="1" x14ac:dyDescent="0.25">
      <c r="B14" s="76"/>
      <c r="C14" s="76"/>
      <c r="D14" s="76"/>
      <c r="E14" s="76"/>
      <c r="F14" s="70"/>
      <c r="G14" s="70"/>
      <c r="H14" s="70"/>
      <c r="I14" s="74"/>
      <c r="J14" s="72" t="s">
        <v>256</v>
      </c>
      <c r="K14" s="73">
        <v>17784695</v>
      </c>
      <c r="L14" s="73">
        <v>18042106</v>
      </c>
      <c r="M14" s="73">
        <v>17889769</v>
      </c>
    </row>
    <row r="15" spans="2:13" ht="15" x14ac:dyDescent="0.25">
      <c r="B15" s="70"/>
      <c r="C15" s="77"/>
      <c r="D15" s="77"/>
      <c r="E15" s="77"/>
      <c r="F15" s="70"/>
      <c r="G15" s="70"/>
      <c r="H15" s="70"/>
      <c r="I15" s="74"/>
      <c r="J15" s="72" t="s">
        <v>258</v>
      </c>
      <c r="K15" s="73">
        <v>2151320</v>
      </c>
      <c r="L15" s="73">
        <v>2134865</v>
      </c>
      <c r="M15" s="73">
        <v>2142113</v>
      </c>
    </row>
    <row r="16" spans="2:13" ht="15" x14ac:dyDescent="0.25">
      <c r="F16" s="70"/>
      <c r="G16" s="70"/>
      <c r="H16" s="70"/>
      <c r="I16" s="74"/>
      <c r="J16" s="72" t="s">
        <v>260</v>
      </c>
      <c r="K16" s="73">
        <v>942375174</v>
      </c>
      <c r="L16" s="73">
        <v>964831183</v>
      </c>
      <c r="M16" s="73">
        <v>985583253</v>
      </c>
    </row>
    <row r="17" spans="2:23" ht="15" x14ac:dyDescent="0.25">
      <c r="B17" s="76" t="s">
        <v>268</v>
      </c>
      <c r="C17" s="76"/>
      <c r="D17" s="76"/>
      <c r="E17" s="76"/>
      <c r="F17" s="70"/>
      <c r="G17" s="70"/>
      <c r="H17" s="70"/>
      <c r="I17" s="70"/>
      <c r="J17" s="70"/>
      <c r="K17" s="78"/>
      <c r="L17" s="78"/>
      <c r="M17" s="78"/>
    </row>
    <row r="18" spans="2:23" ht="15" x14ac:dyDescent="0.25">
      <c r="B18" s="76"/>
      <c r="C18" s="76"/>
      <c r="D18" s="76"/>
      <c r="E18" s="76"/>
      <c r="F18" s="70"/>
      <c r="G18" s="70"/>
      <c r="H18" s="70"/>
      <c r="I18" s="70"/>
      <c r="J18" s="70"/>
      <c r="K18" s="70"/>
      <c r="L18" s="70"/>
      <c r="M18" s="70"/>
    </row>
    <row r="19" spans="2:23" ht="15" x14ac:dyDescent="0.25">
      <c r="B19" s="76" t="s">
        <v>255</v>
      </c>
      <c r="C19" s="160">
        <v>1059292826.8575002</v>
      </c>
      <c r="D19" s="17">
        <v>1065524148.4116665</v>
      </c>
      <c r="E19" s="17">
        <v>1072376108.0162498</v>
      </c>
      <c r="F19" s="70"/>
      <c r="G19" s="70"/>
      <c r="H19" s="70"/>
      <c r="I19" s="70" t="s">
        <v>267</v>
      </c>
      <c r="J19" s="70"/>
      <c r="K19" s="141" t="str">
        <f>C4</f>
        <v>July</v>
      </c>
      <c r="L19" s="141" t="str">
        <f>D4</f>
        <v>August</v>
      </c>
      <c r="M19" s="141" t="str">
        <f>E4</f>
        <v>September</v>
      </c>
      <c r="P19" s="144"/>
      <c r="Q19" s="144"/>
      <c r="R19" s="144"/>
      <c r="U19" s="144"/>
      <c r="V19" s="144"/>
      <c r="W19" s="144"/>
    </row>
    <row r="20" spans="2:23" ht="15" x14ac:dyDescent="0.25">
      <c r="B20" s="76" t="s">
        <v>257</v>
      </c>
      <c r="C20" s="161">
        <v>-460500555.8320834</v>
      </c>
      <c r="D20" s="162">
        <v>-462503511.97833329</v>
      </c>
      <c r="E20" s="162">
        <v>-464488907.00958329</v>
      </c>
      <c r="F20" s="70"/>
      <c r="G20" s="70"/>
      <c r="H20" s="70"/>
      <c r="I20" s="70"/>
      <c r="J20" s="72" t="s">
        <v>253</v>
      </c>
      <c r="K20" s="73">
        <v>202740</v>
      </c>
      <c r="L20" s="73">
        <v>202614</v>
      </c>
      <c r="M20" s="73">
        <v>202849</v>
      </c>
      <c r="U20" s="144"/>
      <c r="V20" s="144"/>
      <c r="W20" s="144"/>
    </row>
    <row r="21" spans="2:23" ht="15" x14ac:dyDescent="0.25">
      <c r="B21" s="76" t="s">
        <v>259</v>
      </c>
      <c r="C21" s="28">
        <f>+C20+C19</f>
        <v>598792271.02541685</v>
      </c>
      <c r="D21" s="28">
        <f>+D20+D19</f>
        <v>603020636.43333316</v>
      </c>
      <c r="E21" s="28">
        <f>+E20+E19</f>
        <v>607887201.00666642</v>
      </c>
      <c r="F21" s="70"/>
      <c r="G21" s="70"/>
      <c r="H21" s="70"/>
      <c r="I21" s="70"/>
      <c r="J21" s="72" t="s">
        <v>254</v>
      </c>
      <c r="K21" s="73">
        <v>27491</v>
      </c>
      <c r="L21" s="73">
        <v>27391</v>
      </c>
      <c r="M21" s="73">
        <v>27372</v>
      </c>
    </row>
    <row r="22" spans="2:23" ht="15" x14ac:dyDescent="0.25">
      <c r="B22" s="76" t="s">
        <v>261</v>
      </c>
      <c r="C22" s="163">
        <v>-81256.13541666657</v>
      </c>
      <c r="D22" s="17">
        <v>-70992.38958333325</v>
      </c>
      <c r="E22" s="17">
        <v>-64009.345416666612</v>
      </c>
      <c r="F22" s="70"/>
      <c r="G22" s="70"/>
      <c r="H22" s="70"/>
      <c r="I22" s="70"/>
      <c r="J22" s="72" t="s">
        <v>256</v>
      </c>
      <c r="K22" s="73">
        <v>515</v>
      </c>
      <c r="L22" s="73">
        <v>514</v>
      </c>
      <c r="M22" s="73">
        <v>514</v>
      </c>
    </row>
    <row r="23" spans="2:23" ht="15" x14ac:dyDescent="0.25">
      <c r="B23" s="76" t="s">
        <v>263</v>
      </c>
      <c r="C23" s="164">
        <v>-77626230.125833347</v>
      </c>
      <c r="D23" s="162">
        <v>-77550788.338750005</v>
      </c>
      <c r="E23" s="162">
        <v>-77471583.415000007</v>
      </c>
      <c r="F23" s="70"/>
      <c r="G23" s="70"/>
      <c r="H23" s="70"/>
      <c r="I23" s="70"/>
      <c r="J23" s="72" t="s">
        <v>258</v>
      </c>
      <c r="K23" s="73">
        <v>7</v>
      </c>
      <c r="L23" s="73">
        <v>7</v>
      </c>
      <c r="M23" s="73">
        <v>7</v>
      </c>
    </row>
    <row r="24" spans="2:23" ht="15" x14ac:dyDescent="0.25">
      <c r="B24" s="76" t="s">
        <v>264</v>
      </c>
      <c r="C24" s="28">
        <f>SUM(C21:C23)</f>
        <v>521084784.76416689</v>
      </c>
      <c r="D24" s="28">
        <f>SUM(D21:D23)</f>
        <v>525398855.7049998</v>
      </c>
      <c r="E24" s="28">
        <f>SUM(E21:E23)</f>
        <v>530351608.24624974</v>
      </c>
      <c r="F24" s="70"/>
      <c r="G24" s="70"/>
      <c r="H24" s="70"/>
      <c r="I24" s="70"/>
      <c r="J24" s="72" t="s">
        <v>260</v>
      </c>
      <c r="K24" s="73">
        <v>200</v>
      </c>
      <c r="L24" s="73">
        <v>200</v>
      </c>
      <c r="M24" s="73">
        <v>200</v>
      </c>
    </row>
    <row r="25" spans="2:23" ht="15" x14ac:dyDescent="0.25">
      <c r="B25" s="76" t="s">
        <v>265</v>
      </c>
      <c r="C25" s="162">
        <v>32388677.140000001</v>
      </c>
      <c r="D25" s="162">
        <v>33147064.690000001</v>
      </c>
      <c r="E25" s="162">
        <v>34359475.219999999</v>
      </c>
      <c r="F25" s="70"/>
      <c r="G25" s="70"/>
      <c r="H25" s="70"/>
      <c r="I25" s="70"/>
      <c r="J25" s="70"/>
      <c r="K25" s="79" t="s">
        <v>269</v>
      </c>
      <c r="L25" s="79" t="s">
        <v>269</v>
      </c>
      <c r="M25" s="79" t="s">
        <v>269</v>
      </c>
    </row>
    <row r="26" spans="2:23" ht="15.75" thickBot="1" x14ac:dyDescent="0.3">
      <c r="B26" s="142" t="s">
        <v>271</v>
      </c>
      <c r="C26" s="143">
        <f>+C25+C24</f>
        <v>553473461.90416694</v>
      </c>
      <c r="D26" s="145">
        <f>+D25+D24</f>
        <v>558545920.39499986</v>
      </c>
      <c r="E26" s="145">
        <f>+E25+E24</f>
        <v>564711083.4662497</v>
      </c>
      <c r="F26" s="70"/>
      <c r="G26" s="70"/>
      <c r="H26" s="70"/>
      <c r="I26" s="70"/>
      <c r="J26" s="72" t="s">
        <v>270</v>
      </c>
      <c r="K26" s="78">
        <f>SUM(K20:K24)</f>
        <v>230953</v>
      </c>
      <c r="L26" s="78">
        <f t="shared" ref="L26:M26" si="0">SUM(L20:L24)</f>
        <v>230726</v>
      </c>
      <c r="M26" s="78">
        <f t="shared" si="0"/>
        <v>230942</v>
      </c>
    </row>
    <row r="27" spans="2:23" ht="15.75" thickTop="1" x14ac:dyDescent="0.25">
      <c r="B27" s="68"/>
      <c r="C27" s="99"/>
      <c r="D27" s="100"/>
      <c r="E27" s="100"/>
      <c r="F27" s="70"/>
      <c r="G27" s="70"/>
      <c r="H27" s="70"/>
      <c r="I27" s="64"/>
      <c r="J27" s="68"/>
      <c r="K27" s="67"/>
      <c r="L27" s="67"/>
      <c r="M27" s="69"/>
    </row>
    <row r="28" spans="2:23" x14ac:dyDescent="0.2">
      <c r="K28" s="67"/>
      <c r="L28" s="67"/>
      <c r="M28" s="67"/>
    </row>
    <row r="29" spans="2:23" x14ac:dyDescent="0.2">
      <c r="I29" s="101"/>
      <c r="K29" s="67"/>
      <c r="L29" s="67"/>
      <c r="M29" s="67"/>
    </row>
    <row r="30" spans="2:23" x14ac:dyDescent="0.2">
      <c r="I30" s="58"/>
      <c r="K30" s="67"/>
      <c r="L30" s="67"/>
      <c r="M30" s="67"/>
    </row>
    <row r="31" spans="2:23" x14ac:dyDescent="0.2">
      <c r="K31" s="102"/>
      <c r="L31" s="102"/>
      <c r="M31" s="102"/>
    </row>
    <row r="32" spans="2:23" x14ac:dyDescent="0.2">
      <c r="I32" s="101"/>
    </row>
    <row r="33" spans="9:9" x14ac:dyDescent="0.2">
      <c r="I33" s="58"/>
    </row>
    <row r="35" spans="9:9" x14ac:dyDescent="0.2">
      <c r="I35" s="101"/>
    </row>
    <row r="36" spans="9:9" x14ac:dyDescent="0.2">
      <c r="I36" s="58"/>
    </row>
  </sheetData>
  <mergeCells count="2">
    <mergeCell ref="I1:M1"/>
    <mergeCell ref="B1:E1"/>
  </mergeCells>
  <phoneticPr fontId="35" type="noConversion"/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1B6F530B219734DA5FA0E1AE0E14D02" ma:contentTypeVersion="24" ma:contentTypeDescription="" ma:contentTypeScope="" ma:versionID="52fa26dc3cb50b870a2dbaea8a6a673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2023-11-15T08:00:00+00:00</OpenedDate>
    <SignificantOrder xmlns="dc463f71-b30c-4ab2-9473-d307f9d35888">false</SignificantOrder>
    <Date1 xmlns="dc463f71-b30c-4ab2-9473-d307f9d35888">2023-11-15T08:00:00+00:00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230941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02B2E10-7EDF-4F86-B7A2-5DB667D62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9FF213-F3E6-436C-B9EE-2737EE74D863}"/>
</file>

<file path=customXml/itemProps3.xml><?xml version="1.0" encoding="utf-8"?>
<ds:datastoreItem xmlns:ds="http://schemas.openxmlformats.org/officeDocument/2006/customXml" ds:itemID="{C66D0B3D-21C7-4F3C-8E04-DF07BBD915FB}">
  <ds:schemaRefs>
    <ds:schemaRef ds:uri="http://purl.org/dc/elements/1.1/"/>
    <ds:schemaRef ds:uri="http://schemas.microsoft.com/office/2006/metadata/properties"/>
    <ds:schemaRef ds:uri="9f5829b0-3c83-407a-9888-15708671f8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a7949fb-eacc-49ff-8531-d4b1ca318f6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96AED81-DD67-4F0F-98FC-3EB9EE659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Qtryly Stats</vt:lpstr>
      <vt:lpstr>WA - Month 1</vt:lpstr>
      <vt:lpstr>WA - Month 2</vt:lpstr>
      <vt:lpstr>WA Month 3</vt:lpstr>
      <vt:lpstr>Copy Allocation Report Here</vt:lpstr>
      <vt:lpstr>Copy Other Data Here</vt:lpstr>
      <vt:lpstr>'Copy Allocation Report Here'!Print_Area</vt:lpstr>
      <vt:lpstr>'WA - Month 1'!Print_Area</vt:lpstr>
      <vt:lpstr>'WA - Month 2'!Print_Area</vt:lpstr>
      <vt:lpstr>'WA Month 3'!Print_Area</vt:lpstr>
      <vt:lpstr>'Copy Allocation Report Here'!Print_Titles</vt:lpstr>
      <vt:lpstr>StatementDate</vt:lpstr>
    </vt:vector>
  </TitlesOfParts>
  <Manager/>
  <Company>Cascade Natural Gas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Gresham, Maryalice</cp:lastModifiedBy>
  <cp:revision/>
  <cp:lastPrinted>2023-08-14T17:47:40Z</cp:lastPrinted>
  <dcterms:created xsi:type="dcterms:W3CDTF">2004-02-03T00:32:55Z</dcterms:created>
  <dcterms:modified xsi:type="dcterms:W3CDTF">2023-11-13T15:13:57Z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0x0101006E56B4D1795A2E4DB2F0B01679ED314A0051B6F530B219734DA5FA0E1AE0E14D02</vt:lpwstr>
  </property>
  <property fmtid="{D5CDD505-2E9C-101B-9397-08002B2CF9AE}" pid="3" name="_docset_NoMedatataSyncRequired">
    <vt:lpwstr>False</vt:lpwstr>
  </property>
</Properties>
</file>