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ustomProperty2.bin" ContentType="application/vnd.openxmlformats-officedocument.spreadsheetml.customPropert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3-43 Electric Schedule 141COL - Colstrip Adjustment Rider (UE-23XXXX) (Eff. 01-01-24)\Sent to UTC XX-XX-XX\"/>
    </mc:Choice>
  </mc:AlternateContent>
  <bookViews>
    <workbookView xWindow="-15" yWindow="7305" windowWidth="28845" windowHeight="7365" tabRatio="875"/>
  </bookViews>
  <sheets>
    <sheet name="2024 Depr Rates" sheetId="171" r:id="rId1"/>
    <sheet name="Tracker Depr Rates" sheetId="169" r:id="rId2"/>
    <sheet name="Support=&gt;" sheetId="168" r:id="rId3"/>
    <sheet name="Dep Rate" sheetId="82" r:id="rId4"/>
    <sheet name="DeprRatebyDeprGrp_2023" sheetId="160" r:id="rId5"/>
  </sheets>
  <definedNames>
    <definedName name="_xlnm._FilterDatabase" localSheetId="4" hidden="1">DeprRatebyDeprGrp_2023!$A$1:$P$15</definedName>
    <definedName name="_Order1">255</definedName>
    <definedName name="_Order2">255</definedName>
    <definedName name="AccessDatabase">"I:\COMTREL\FINICLE\TradeSummary.mdb"</definedName>
    <definedName name="CBWorkbookPriority">-2060790043</definedName>
  </definedNames>
  <calcPr calcId="162913"/>
</workbook>
</file>

<file path=xl/calcChain.xml><?xml version="1.0" encoding="utf-8"?>
<calcChain xmlns="http://schemas.openxmlformats.org/spreadsheetml/2006/main">
  <c r="D17" i="169" l="1"/>
  <c r="D16" i="169"/>
  <c r="D15" i="169"/>
  <c r="D14" i="169"/>
  <c r="D13" i="169"/>
  <c r="D12" i="169"/>
  <c r="D11" i="169"/>
  <c r="D10" i="169"/>
  <c r="D9" i="169"/>
  <c r="D8" i="169"/>
  <c r="D7" i="169"/>
  <c r="D6" i="169"/>
  <c r="D4" i="169"/>
  <c r="D5" i="169"/>
  <c r="C4" i="169"/>
  <c r="F4" i="169" s="1"/>
  <c r="G4" i="169" s="1"/>
  <c r="C5" i="171" s="1"/>
  <c r="C5" i="169"/>
  <c r="F5" i="169" s="1"/>
  <c r="G5" i="169" s="1"/>
  <c r="C6" i="171" s="1"/>
  <c r="C17" i="169"/>
  <c r="C16" i="169"/>
  <c r="C15" i="169"/>
  <c r="C14" i="169"/>
  <c r="C13" i="169"/>
  <c r="F13" i="169" s="1"/>
  <c r="G13" i="169" s="1"/>
  <c r="C14" i="171" s="1"/>
  <c r="C12" i="169"/>
  <c r="C11" i="169"/>
  <c r="C10" i="169"/>
  <c r="C9" i="169"/>
  <c r="C8" i="169"/>
  <c r="C7" i="169"/>
  <c r="C6" i="169"/>
  <c r="N13" i="160"/>
  <c r="N15" i="160"/>
  <c r="N14" i="160"/>
  <c r="N12" i="160"/>
  <c r="N11" i="160"/>
  <c r="N10" i="160"/>
  <c r="N9" i="160"/>
  <c r="N8" i="160"/>
  <c r="N7" i="160"/>
  <c r="N6" i="160"/>
  <c r="N5" i="160"/>
  <c r="N4" i="160"/>
  <c r="N3" i="160"/>
  <c r="N2" i="160"/>
  <c r="F7" i="169" l="1"/>
  <c r="G7" i="169" s="1"/>
  <c r="C8" i="171" s="1"/>
  <c r="F6" i="169"/>
  <c r="G6" i="169" s="1"/>
  <c r="C7" i="171" s="1"/>
  <c r="F14" i="169"/>
  <c r="G14" i="169" s="1"/>
  <c r="C15" i="171" s="1"/>
  <c r="F8" i="169"/>
  <c r="G8" i="169" s="1"/>
  <c r="C9" i="171" s="1"/>
  <c r="F15" i="169"/>
  <c r="G15" i="169" s="1"/>
  <c r="C16" i="171" s="1"/>
  <c r="F16" i="169"/>
  <c r="G16" i="169" s="1"/>
  <c r="C17" i="171" s="1"/>
  <c r="F17" i="169"/>
  <c r="G17" i="169" s="1"/>
  <c r="C18" i="171" s="1"/>
  <c r="D18" i="169"/>
  <c r="F12" i="169"/>
  <c r="G12" i="169" s="1"/>
  <c r="C13" i="171" s="1"/>
  <c r="F10" i="169"/>
  <c r="G10" i="169" s="1"/>
  <c r="C11" i="171" s="1"/>
  <c r="F9" i="169"/>
  <c r="G9" i="169" s="1"/>
  <c r="C10" i="171" s="1"/>
  <c r="F11" i="169"/>
  <c r="G11" i="169" s="1"/>
  <c r="C12" i="171" s="1"/>
  <c r="C18" i="169"/>
  <c r="F30" i="82" l="1"/>
  <c r="E41" i="82" l="1"/>
  <c r="F41" i="82" s="1"/>
  <c r="E40" i="82"/>
  <c r="F40" i="82" s="1"/>
  <c r="E39" i="82"/>
  <c r="F39" i="82" s="1"/>
  <c r="E38" i="82"/>
  <c r="F38" i="82" s="1"/>
  <c r="E37" i="82"/>
  <c r="F37" i="82" s="1"/>
  <c r="E35" i="82"/>
  <c r="F35" i="82" s="1"/>
  <c r="E34" i="82"/>
  <c r="F34" i="82" s="1"/>
  <c r="E33" i="82"/>
  <c r="F33" i="82" s="1"/>
  <c r="E32" i="82"/>
  <c r="F32" i="82" s="1"/>
  <c r="E31" i="82"/>
  <c r="F31" i="82" s="1"/>
  <c r="E29" i="82"/>
  <c r="F29" i="82" s="1"/>
  <c r="E28" i="82"/>
  <c r="F28" i="82" s="1"/>
  <c r="E27" i="82"/>
  <c r="F27" i="82" s="1"/>
  <c r="E26" i="82"/>
  <c r="F26" i="82" s="1"/>
  <c r="N22" i="82"/>
  <c r="L22" i="82"/>
  <c r="K22" i="82"/>
  <c r="G22" i="82"/>
  <c r="D22" i="82"/>
  <c r="C22" i="82"/>
  <c r="E15" i="82"/>
  <c r="F15" i="82" s="1"/>
  <c r="E14" i="82"/>
  <c r="F14" i="82" s="1"/>
  <c r="E13" i="82"/>
  <c r="F13" i="82" s="1"/>
  <c r="E12" i="82"/>
  <c r="F12" i="82" s="1"/>
  <c r="E11" i="82"/>
  <c r="F11" i="82" s="1"/>
  <c r="E10" i="82"/>
  <c r="F10" i="82" s="1"/>
  <c r="E9" i="82"/>
  <c r="F9" i="82" s="1"/>
  <c r="E8" i="82"/>
  <c r="F8" i="82" s="1"/>
  <c r="E7" i="82"/>
  <c r="F7" i="82" s="1"/>
  <c r="E6" i="82"/>
  <c r="F6" i="82" s="1"/>
  <c r="E5" i="82"/>
  <c r="F5" i="82" s="1"/>
  <c r="E4" i="82"/>
  <c r="F4" i="82" s="1"/>
  <c r="E3" i="82"/>
  <c r="F3" i="82" s="1"/>
  <c r="E2" i="82"/>
  <c r="F2" i="82" s="1"/>
  <c r="H11" i="82" l="1"/>
  <c r="I11" i="82" s="1"/>
  <c r="J11" i="82" s="1"/>
  <c r="H14" i="82"/>
  <c r="I14" i="82" s="1"/>
  <c r="J14" i="82" s="1"/>
  <c r="H12" i="82"/>
  <c r="I12" i="82" s="1"/>
  <c r="J12" i="82" s="1"/>
  <c r="H13" i="82"/>
  <c r="I13" i="82" s="1"/>
  <c r="J13" i="82" s="1"/>
  <c r="H15" i="82"/>
  <c r="I15" i="82" s="1"/>
  <c r="J15" i="82" s="1"/>
  <c r="H7" i="82"/>
  <c r="I7" i="82" s="1"/>
  <c r="J7" i="82" s="1"/>
  <c r="H4" i="82"/>
  <c r="I4" i="82" s="1"/>
  <c r="J4" i="82" s="1"/>
  <c r="H8" i="82"/>
  <c r="I8" i="82" s="1"/>
  <c r="J8" i="82" s="1"/>
  <c r="M22" i="82"/>
  <c r="H2" i="82"/>
  <c r="I2" i="82" s="1"/>
  <c r="H5" i="82"/>
  <c r="I5" i="82" s="1"/>
  <c r="J5" i="82" s="1"/>
  <c r="H9" i="82"/>
  <c r="I9" i="82" s="1"/>
  <c r="J9" i="82" s="1"/>
  <c r="H3" i="82"/>
  <c r="I3" i="82" s="1"/>
  <c r="J3" i="82" s="1"/>
  <c r="H6" i="82"/>
  <c r="I6" i="82" s="1"/>
  <c r="J6" i="82" s="1"/>
  <c r="H10" i="82"/>
  <c r="I10" i="82" s="1"/>
  <c r="J10" i="82" s="1"/>
  <c r="F22" i="82"/>
  <c r="I22" i="82" l="1"/>
  <c r="J22" i="82"/>
</calcChain>
</file>

<file path=xl/sharedStrings.xml><?xml version="1.0" encoding="utf-8"?>
<sst xmlns="http://schemas.openxmlformats.org/spreadsheetml/2006/main" count="194" uniqueCount="71">
  <si>
    <t>Accumulated Depreciation</t>
  </si>
  <si>
    <t>Colstrip Location</t>
  </si>
  <si>
    <t>FERC</t>
  </si>
  <si>
    <t>6/30/2021 Gross Plant Balance</t>
  </si>
  <si>
    <t>Depr Base</t>
  </si>
  <si>
    <t>Life Rate</t>
  </si>
  <si>
    <t>Life Depr Expense</t>
  </si>
  <si>
    <t>COR Rate</t>
  </si>
  <si>
    <t>COR Expense</t>
  </si>
  <si>
    <t>Non-Legal COR Expense</t>
  </si>
  <si>
    <t>Legal COR Expense</t>
  </si>
  <si>
    <t>06/2021 Non-Legal COR Reserve</t>
  </si>
  <si>
    <t>6/30/21 Legal COR Reserve</t>
  </si>
  <si>
    <t>COR Expense Adjustment</t>
  </si>
  <si>
    <t>Colstrip 3-4 Common</t>
  </si>
  <si>
    <t>E311 STM Str/Impv, Colstrip 3-4 Com</t>
  </si>
  <si>
    <t>ARO Reclass</t>
  </si>
  <si>
    <t>E312 STM Boiler, Colstrip 3-4 Com</t>
  </si>
  <si>
    <t>E315 STM Accessory, Colstrip 3-4 Cm</t>
  </si>
  <si>
    <t>E316 STM Misc, Colstrip 3-4 Com</t>
  </si>
  <si>
    <t>Colstrip 3 Station</t>
  </si>
  <si>
    <t>E311 STM Str/Impv, Colstrip 3</t>
  </si>
  <si>
    <t>E312 STM Boiler, Colstrip 3</t>
  </si>
  <si>
    <t>E314 STM Turbogen, Colstrip 3</t>
  </si>
  <si>
    <t>E315 STM Accessory, Colstrip 3</t>
  </si>
  <si>
    <t>E316 STM Misc, Colstrip 3</t>
  </si>
  <si>
    <t>Colstrip 4 Station</t>
  </si>
  <si>
    <t>E310 STM Land, Colstrip 4</t>
  </si>
  <si>
    <t>E311 STM Str/Impv, Colstrip 4</t>
  </si>
  <si>
    <t>E312 STM Boiler, Colstrip 4</t>
  </si>
  <si>
    <t>E314 STM Turbogen, Colstrip 4</t>
  </si>
  <si>
    <t>E315 STM Accessory, Colstrip 4</t>
  </si>
  <si>
    <t>E316 STM Misc, Colstrip 4</t>
  </si>
  <si>
    <t>E3171 ARC</t>
  </si>
  <si>
    <t>Accretion Reclass</t>
  </si>
  <si>
    <t>Total #3&amp;4</t>
  </si>
  <si>
    <t>Life</t>
  </si>
  <si>
    <t>Legal</t>
  </si>
  <si>
    <t>Non-Legal</t>
  </si>
  <si>
    <t>Total COR</t>
  </si>
  <si>
    <t>New Rate</t>
  </si>
  <si>
    <t>E310 STM Land, Colstrip 3</t>
  </si>
  <si>
    <t>Monthly</t>
  </si>
  <si>
    <t>No</t>
  </si>
  <si>
    <t>E316 STM Misc Pwr Eq, Colstrip 4</t>
  </si>
  <si>
    <t>E316 STM Misc Pwr Eq, Colstrip 3</t>
  </si>
  <si>
    <t>E316 STM Misc Pwr Eq, Colstrip 3-4</t>
  </si>
  <si>
    <t>combined_rate</t>
  </si>
  <si>
    <t>cost_of_removal_rate</t>
  </si>
  <si>
    <t>life_rate</t>
  </si>
  <si>
    <t>effective_date</t>
  </si>
  <si>
    <t>expected_average_life</t>
  </si>
  <si>
    <t>mortality_curve_id</t>
  </si>
  <si>
    <t>end_of_life</t>
  </si>
  <si>
    <t>net_salvage_pct</t>
  </si>
  <si>
    <t>salvage_treatment</t>
  </si>
  <si>
    <t>cor_treatment</t>
  </si>
  <si>
    <t>mid_period_method</t>
  </si>
  <si>
    <t>mid_period_conv</t>
  </si>
  <si>
    <t>description</t>
  </si>
  <si>
    <t>Depr Group</t>
  </si>
  <si>
    <t>Gross</t>
  </si>
  <si>
    <t>Annual Accrual Rate</t>
  </si>
  <si>
    <t>Depr Rate</t>
  </si>
  <si>
    <t>Use for PP</t>
  </si>
  <si>
    <t>Blended</t>
  </si>
  <si>
    <t>Rate</t>
  </si>
  <si>
    <t>6/30/2023 Life Reserve</t>
  </si>
  <si>
    <t>6/30/2023 COR Reserve</t>
  </si>
  <si>
    <t>June 30, 2023 Balances</t>
  </si>
  <si>
    <t>2024 Tracker Depr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</si>
</sst>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3" borderId="5" applyNumberFormat="0" applyAlignment="0" applyProtection="0"/>
  </cellStyleXfs>
  <cellXfs count="41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43" fontId="0" fillId="0" borderId="0" xfId="0" applyNumberFormat="1" applyFont="1"/>
    <xf numFmtId="10" fontId="0" fillId="0" borderId="0" xfId="0" applyNumberFormat="1" applyFont="1"/>
    <xf numFmtId="43" fontId="2" fillId="0" borderId="0" xfId="0" applyNumberFormat="1" applyFont="1"/>
    <xf numFmtId="43" fontId="4" fillId="0" borderId="0" xfId="0" applyNumberFormat="1" applyFont="1"/>
    <xf numFmtId="0" fontId="2" fillId="0" borderId="2" xfId="0" applyFont="1" applyBorder="1"/>
    <xf numFmtId="43" fontId="2" fillId="0" borderId="2" xfId="0" applyNumberFormat="1" applyFont="1" applyBorder="1"/>
    <xf numFmtId="43" fontId="2" fillId="0" borderId="0" xfId="0" applyNumberFormat="1" applyFont="1" applyBorder="1"/>
    <xf numFmtId="0" fontId="5" fillId="0" borderId="0" xfId="0" applyFont="1" applyAlignment="1">
      <alignment horizontal="right"/>
    </xf>
    <xf numFmtId="0" fontId="3" fillId="0" borderId="0" xfId="0" applyFont="1"/>
    <xf numFmtId="43" fontId="0" fillId="0" borderId="0" xfId="0" applyNumberFormat="1"/>
    <xf numFmtId="0" fontId="2" fillId="0" borderId="0" xfId="0" applyFont="1" applyFill="1"/>
    <xf numFmtId="10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/>
    <xf numFmtId="165" fontId="7" fillId="2" borderId="0" xfId="0" applyNumberFormat="1" applyFont="1" applyFill="1"/>
    <xf numFmtId="22" fontId="7" fillId="2" borderId="0" xfId="0" applyNumberFormat="1" applyFont="1" applyFill="1"/>
    <xf numFmtId="0" fontId="7" fillId="2" borderId="0" xfId="0" applyFont="1" applyFill="1"/>
    <xf numFmtId="0" fontId="3" fillId="0" borderId="0" xfId="0" applyFont="1"/>
    <xf numFmtId="0" fontId="3" fillId="2" borderId="0" xfId="0" applyFont="1" applyFill="1"/>
    <xf numFmtId="43" fontId="0" fillId="0" borderId="4" xfId="0" applyNumberFormat="1" applyFont="1" applyFill="1" applyBorder="1"/>
    <xf numFmtId="164" fontId="0" fillId="0" borderId="4" xfId="0" applyNumberFormat="1" applyFont="1" applyBorder="1"/>
    <xf numFmtId="0" fontId="0" fillId="0" borderId="4" xfId="0" applyBorder="1"/>
    <xf numFmtId="10" fontId="0" fillId="0" borderId="4" xfId="0" applyNumberFormat="1" applyFont="1" applyBorder="1"/>
    <xf numFmtId="41" fontId="0" fillId="0" borderId="4" xfId="0" applyNumberFormat="1" applyBorder="1"/>
    <xf numFmtId="164" fontId="0" fillId="0" borderId="4" xfId="0" applyNumberFormat="1" applyFont="1" applyFill="1" applyBorder="1"/>
    <xf numFmtId="0" fontId="0" fillId="0" borderId="0" xfId="0" applyFill="1"/>
    <xf numFmtId="0" fontId="9" fillId="3" borderId="5" xfId="2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43" fontId="1" fillId="0" borderId="0" xfId="0" applyNumberFormat="1" applyFont="1" applyFill="1"/>
    <xf numFmtId="41" fontId="0" fillId="0" borderId="4" xfId="0" applyNumberFormat="1" applyFill="1" applyBorder="1"/>
    <xf numFmtId="10" fontId="0" fillId="0" borderId="4" xfId="0" applyNumberFormat="1" applyFont="1" applyFill="1" applyBorder="1"/>
    <xf numFmtId="0" fontId="8" fillId="0" borderId="0" xfId="0" applyFont="1" applyFill="1" applyAlignment="1">
      <alignment horizontal="right"/>
    </xf>
    <xf numFmtId="10" fontId="0" fillId="0" borderId="0" xfId="0" applyNumberFormat="1" applyFont="1" applyFill="1"/>
    <xf numFmtId="10" fontId="2" fillId="0" borderId="0" xfId="0" applyNumberFormat="1" applyFont="1" applyFill="1"/>
  </cellXfs>
  <cellStyles count="3">
    <cellStyle name="Check Cell" xfId="2" builtinId="23"/>
    <cellStyle name="Normal" xfId="0" builtinId="0"/>
    <cellStyle name="Normal 53" xfId="1"/>
  </cellStyles>
  <dxfs count="0"/>
  <tableStyles count="0" defaultTableStyle="TableStyleMedium9" defaultPivotStyle="PivotStyleLight16"/>
  <colors>
    <mruColors>
      <color rgb="FF33CC33"/>
      <color rgb="FFCCFF33"/>
      <color rgb="FFFFCCFF"/>
      <color rgb="FFFF3399"/>
      <color rgb="FFFFFFCC"/>
      <color rgb="FFFFFF66"/>
      <color rgb="FFCCFF99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tabSelected="1" workbookViewId="0"/>
  </sheetViews>
  <sheetFormatPr defaultRowHeight="15" x14ac:dyDescent="0.25"/>
  <cols>
    <col min="2" max="2" width="33.42578125" bestFit="1" customWidth="1"/>
    <col min="3" max="3" width="10.140625" bestFit="1" customWidth="1"/>
  </cols>
  <sheetData>
    <row r="1" spans="2:3" ht="15.75" thickBot="1" x14ac:dyDescent="0.3"/>
    <row r="2" spans="2:3" ht="16.5" thickTop="1" thickBot="1" x14ac:dyDescent="0.3">
      <c r="C2" s="29" t="s">
        <v>64</v>
      </c>
    </row>
    <row r="3" spans="2:3" ht="15.75" thickTop="1" x14ac:dyDescent="0.25">
      <c r="C3" s="15" t="s">
        <v>65</v>
      </c>
    </row>
    <row r="4" spans="2:3" x14ac:dyDescent="0.25">
      <c r="B4" s="30" t="s">
        <v>60</v>
      </c>
      <c r="C4" s="30" t="s">
        <v>66</v>
      </c>
    </row>
    <row r="5" spans="2:3" x14ac:dyDescent="0.25">
      <c r="B5" s="28" t="s">
        <v>21</v>
      </c>
      <c r="C5" s="14">
        <f>VLOOKUP(B5,'Tracker Depr Rates'!$B$4:$G$17,6)</f>
        <v>4.1818592767592172E-2</v>
      </c>
    </row>
    <row r="6" spans="2:3" x14ac:dyDescent="0.25">
      <c r="B6" s="28" t="s">
        <v>15</v>
      </c>
      <c r="C6" s="14">
        <f>VLOOKUP(B6,'Tracker Depr Rates'!$B$4:$G$17,6)</f>
        <v>8.6370155013695935E-4</v>
      </c>
    </row>
    <row r="7" spans="2:3" x14ac:dyDescent="0.25">
      <c r="B7" s="28" t="s">
        <v>28</v>
      </c>
      <c r="C7" s="14">
        <f>VLOOKUP(B7,'Tracker Depr Rates'!$B$4:$G$17,6)</f>
        <v>4.7385235003239219E-2</v>
      </c>
    </row>
    <row r="8" spans="2:3" x14ac:dyDescent="0.25">
      <c r="B8" s="28" t="s">
        <v>22</v>
      </c>
      <c r="C8" s="14">
        <f>VLOOKUP(B8,'Tracker Depr Rates'!$B$4:$G$17,6)</f>
        <v>5.251307114968902E-2</v>
      </c>
    </row>
    <row r="9" spans="2:3" x14ac:dyDescent="0.25">
      <c r="B9" s="28" t="s">
        <v>17</v>
      </c>
      <c r="C9" s="14">
        <f>VLOOKUP(B9,'Tracker Depr Rates'!$B$4:$G$17,6)</f>
        <v>0.15241275367406926</v>
      </c>
    </row>
    <row r="10" spans="2:3" x14ac:dyDescent="0.25">
      <c r="B10" s="28" t="s">
        <v>29</v>
      </c>
      <c r="C10" s="14">
        <f>VLOOKUP(B10,'Tracker Depr Rates'!$B$4:$G$17,6)</f>
        <v>6.1333476996298208E-2</v>
      </c>
    </row>
    <row r="11" spans="2:3" x14ac:dyDescent="0.25">
      <c r="B11" s="28" t="s">
        <v>23</v>
      </c>
      <c r="C11" s="14">
        <f>VLOOKUP(B11,'Tracker Depr Rates'!$B$4:$G$17,6)</f>
        <v>0.11316865770856373</v>
      </c>
    </row>
    <row r="12" spans="2:3" x14ac:dyDescent="0.25">
      <c r="B12" s="28" t="s">
        <v>30</v>
      </c>
      <c r="C12" s="14">
        <f>VLOOKUP(B12,'Tracker Depr Rates'!$B$4:$G$17,6)</f>
        <v>0.11080851904168768</v>
      </c>
    </row>
    <row r="13" spans="2:3" x14ac:dyDescent="0.25">
      <c r="B13" s="28" t="s">
        <v>24</v>
      </c>
      <c r="C13" s="14">
        <f>VLOOKUP(B13,'Tracker Depr Rates'!$B$4:$G$17,6)</f>
        <v>0.12084791400663746</v>
      </c>
    </row>
    <row r="14" spans="2:3" x14ac:dyDescent="0.25">
      <c r="B14" s="28" t="s">
        <v>18</v>
      </c>
      <c r="C14" s="14">
        <f>VLOOKUP(B14,'Tracker Depr Rates'!$B$4:$G$17,6)</f>
        <v>3.5617785139813812E-2</v>
      </c>
    </row>
    <row r="15" spans="2:3" x14ac:dyDescent="0.25">
      <c r="B15" s="28" t="s">
        <v>31</v>
      </c>
      <c r="C15" s="14">
        <f>VLOOKUP(B15,'Tracker Depr Rates'!$B$4:$G$17,6)</f>
        <v>0.11447302638145228</v>
      </c>
    </row>
    <row r="16" spans="2:3" x14ac:dyDescent="0.25">
      <c r="B16" s="28" t="s">
        <v>25</v>
      </c>
      <c r="C16" s="14">
        <f>VLOOKUP(B16,'Tracker Depr Rates'!$B$4:$G$17,6)</f>
        <v>8.6479869775690874E-2</v>
      </c>
    </row>
    <row r="17" spans="2:3" x14ac:dyDescent="0.25">
      <c r="B17" s="28" t="s">
        <v>19</v>
      </c>
      <c r="C17" s="14">
        <f>VLOOKUP(B17,'Tracker Depr Rates'!$B$4:$G$17,6)</f>
        <v>3.3513363403103465E-2</v>
      </c>
    </row>
    <row r="18" spans="2:3" x14ac:dyDescent="0.25">
      <c r="B18" s="28" t="s">
        <v>32</v>
      </c>
      <c r="C18" s="14">
        <f>VLOOKUP(B18,'Tracker Depr Rates'!$B$4:$G$17,6)</f>
        <v>8.7053339192739748E-2</v>
      </c>
    </row>
    <row r="19" spans="2:3" x14ac:dyDescent="0.25">
      <c r="C1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F4" sqref="F4:F17"/>
    </sheetView>
  </sheetViews>
  <sheetFormatPr defaultRowHeight="15" x14ac:dyDescent="0.25"/>
  <cols>
    <col min="2" max="2" width="35" bestFit="1" customWidth="1"/>
    <col min="3" max="3" width="12.5703125" bestFit="1" customWidth="1"/>
    <col min="4" max="4" width="13.42578125" bestFit="1" customWidth="1"/>
    <col min="5" max="5" width="4.42578125" bestFit="1" customWidth="1"/>
    <col min="6" max="6" width="10.5703125" customWidth="1"/>
    <col min="8" max="8" width="16.42578125" customWidth="1"/>
  </cols>
  <sheetData>
    <row r="2" spans="1:8" x14ac:dyDescent="0.25">
      <c r="A2" t="s">
        <v>70</v>
      </c>
      <c r="C2" s="32" t="s">
        <v>69</v>
      </c>
      <c r="D2" s="33"/>
      <c r="E2" s="33"/>
      <c r="F2" s="33"/>
      <c r="G2" s="34"/>
    </row>
    <row r="3" spans="1:8" ht="45" x14ac:dyDescent="0.25">
      <c r="B3" s="24" t="s">
        <v>60</v>
      </c>
      <c r="C3" s="31" t="s">
        <v>61</v>
      </c>
      <c r="D3" s="31" t="s">
        <v>0</v>
      </c>
      <c r="E3" s="31" t="s">
        <v>36</v>
      </c>
      <c r="F3" s="31" t="s">
        <v>62</v>
      </c>
      <c r="G3" s="31" t="s">
        <v>63</v>
      </c>
    </row>
    <row r="4" spans="1:8" x14ac:dyDescent="0.25">
      <c r="B4" s="22" t="s">
        <v>21</v>
      </c>
      <c r="C4" s="23">
        <f>VLOOKUP($B4,'Dep Rate'!$B$2:$G$16,2,FALSE)</f>
        <v>30861096.840000004</v>
      </c>
      <c r="D4" s="23">
        <f>-VLOOKUP($B4,'Dep Rate'!$B$2:$G$16,6,FALSE)</f>
        <v>-27634677.737217039</v>
      </c>
      <c r="E4" s="24">
        <v>2.5</v>
      </c>
      <c r="F4" s="23">
        <f>(C4+D4)/E4</f>
        <v>1290567.6411131858</v>
      </c>
      <c r="G4" s="25">
        <f>F4/C4</f>
        <v>4.1818592767592172E-2</v>
      </c>
      <c r="H4" s="14"/>
    </row>
    <row r="5" spans="1:8" x14ac:dyDescent="0.25">
      <c r="B5" s="22" t="s">
        <v>15</v>
      </c>
      <c r="C5" s="26">
        <f>VLOOKUP($B5,'Dep Rate'!$B$2:$G$16,2,FALSE)</f>
        <v>70279328.599999994</v>
      </c>
      <c r="D5" s="23">
        <f>-VLOOKUP($B5,'Dep Rate'!$B$2:$G$16,6,FALSE)</f>
        <v>-70127577.687363982</v>
      </c>
      <c r="E5" s="24">
        <v>2.5</v>
      </c>
      <c r="F5" s="23">
        <f t="shared" ref="F5:F17" si="0">(C5+D5)/E5</f>
        <v>60700.365054404734</v>
      </c>
      <c r="G5" s="25">
        <f t="shared" ref="G5:G17" si="1">F5/C5</f>
        <v>8.6370155013695935E-4</v>
      </c>
    </row>
    <row r="6" spans="1:8" x14ac:dyDescent="0.25">
      <c r="B6" s="22" t="s">
        <v>28</v>
      </c>
      <c r="C6" s="26">
        <f>VLOOKUP($B6,'Dep Rate'!$B$2:$G$16,2,FALSE)</f>
        <v>28653635.429999992</v>
      </c>
      <c r="D6" s="23">
        <f>-VLOOKUP($B6,'Dep Rate'!$B$2:$G$16,6,FALSE)</f>
        <v>-25259237.308630764</v>
      </c>
      <c r="E6" s="24">
        <v>2.5</v>
      </c>
      <c r="F6" s="23">
        <f t="shared" si="0"/>
        <v>1357759.2485476912</v>
      </c>
      <c r="G6" s="25">
        <f t="shared" si="1"/>
        <v>4.7385235003239219E-2</v>
      </c>
    </row>
    <row r="7" spans="1:8" x14ac:dyDescent="0.25">
      <c r="B7" s="22" t="s">
        <v>22</v>
      </c>
      <c r="C7" s="26">
        <f>VLOOKUP($B7,'Dep Rate'!$B$2:$G$16,2,FALSE)</f>
        <v>140521348.80999997</v>
      </c>
      <c r="D7" s="23">
        <f>-VLOOKUP($B7,'Dep Rate'!$B$2:$G$16,6,FALSE)</f>
        <v>-122073329.83972548</v>
      </c>
      <c r="E7" s="24">
        <v>2.5</v>
      </c>
      <c r="F7" s="23">
        <f t="shared" si="0"/>
        <v>7379207.5881097969</v>
      </c>
      <c r="G7" s="25">
        <f t="shared" si="1"/>
        <v>5.251307114968902E-2</v>
      </c>
    </row>
    <row r="8" spans="1:8" x14ac:dyDescent="0.25">
      <c r="B8" s="22" t="s">
        <v>17</v>
      </c>
      <c r="C8" s="36">
        <f>VLOOKUP($B8,'Dep Rate'!$B$2:$G$16,2,FALSE)</f>
        <v>19394037.960000001</v>
      </c>
      <c r="D8" s="27">
        <f>-VLOOKUP($B8,'Dep Rate'!$B$2:$G$16,6,FALSE)</f>
        <v>-12004291.134142429</v>
      </c>
      <c r="E8" s="24">
        <v>2.5</v>
      </c>
      <c r="F8" s="27">
        <f t="shared" si="0"/>
        <v>2955898.7303430289</v>
      </c>
      <c r="G8" s="37">
        <f t="shared" si="1"/>
        <v>0.15241275367406926</v>
      </c>
      <c r="H8" s="38"/>
    </row>
    <row r="9" spans="1:8" x14ac:dyDescent="0.25">
      <c r="B9" s="22" t="s">
        <v>29</v>
      </c>
      <c r="C9" s="26">
        <f>VLOOKUP($B9,'Dep Rate'!$B$2:$G$16,2,FALSE)</f>
        <v>126674841.75000001</v>
      </c>
      <c r="D9" s="23">
        <f>-VLOOKUP($B9,'Dep Rate'!$B$2:$G$16,6,FALSE)</f>
        <v>-107251320.51879166</v>
      </c>
      <c r="E9" s="24">
        <v>2.5</v>
      </c>
      <c r="F9" s="23">
        <f t="shared" si="0"/>
        <v>7769408.4924833421</v>
      </c>
      <c r="G9" s="25">
        <f t="shared" si="1"/>
        <v>6.1333476996298208E-2</v>
      </c>
    </row>
    <row r="10" spans="1:8" x14ac:dyDescent="0.25">
      <c r="B10" s="22" t="s">
        <v>23</v>
      </c>
      <c r="C10" s="26">
        <f>VLOOKUP($B10,'Dep Rate'!$B$2:$G$16,2,FALSE)</f>
        <v>42468909.939999998</v>
      </c>
      <c r="D10" s="23">
        <f>-VLOOKUP($B10,'Dep Rate'!$B$2:$G$16,6,FALSE)</f>
        <v>-30453536.109360799</v>
      </c>
      <c r="E10" s="24">
        <v>2.5</v>
      </c>
      <c r="F10" s="23">
        <f t="shared" si="0"/>
        <v>4806149.5322556794</v>
      </c>
      <c r="G10" s="25">
        <f t="shared" si="1"/>
        <v>0.11316865770856373</v>
      </c>
    </row>
    <row r="11" spans="1:8" x14ac:dyDescent="0.25">
      <c r="B11" s="22" t="s">
        <v>30</v>
      </c>
      <c r="C11" s="26">
        <f>VLOOKUP($B11,'Dep Rate'!$B$2:$G$16,2,FALSE)</f>
        <v>41437534.040000007</v>
      </c>
      <c r="D11" s="23">
        <f>-VLOOKUP($B11,'Dep Rate'!$B$2:$G$16,6,FALSE)</f>
        <v>-29958454.590720203</v>
      </c>
      <c r="E11" s="24">
        <v>2.5</v>
      </c>
      <c r="F11" s="23">
        <f t="shared" si="0"/>
        <v>4591631.7797119217</v>
      </c>
      <c r="G11" s="25">
        <f t="shared" si="1"/>
        <v>0.11080851904168768</v>
      </c>
    </row>
    <row r="12" spans="1:8" x14ac:dyDescent="0.25">
      <c r="B12" s="22" t="s">
        <v>24</v>
      </c>
      <c r="C12" s="26">
        <f>VLOOKUP($B12,'Dep Rate'!$B$2:$G$16,2,FALSE)</f>
        <v>8668789.4800000023</v>
      </c>
      <c r="D12" s="23">
        <f>-VLOOKUP($B12,'Dep Rate'!$B$2:$G$16,6,FALSE)</f>
        <v>-6049776.6659482932</v>
      </c>
      <c r="E12" s="24">
        <v>2.5</v>
      </c>
      <c r="F12" s="23">
        <f t="shared" si="0"/>
        <v>1047605.1256206837</v>
      </c>
      <c r="G12" s="25">
        <f t="shared" si="1"/>
        <v>0.12084791400663746</v>
      </c>
    </row>
    <row r="13" spans="1:8" x14ac:dyDescent="0.25">
      <c r="B13" s="22" t="s">
        <v>18</v>
      </c>
      <c r="C13" s="26">
        <f>VLOOKUP($B13,'Dep Rate'!$B$2:$G$16,2,FALSE)</f>
        <v>7893457.3300000001</v>
      </c>
      <c r="D13" s="23">
        <f>-VLOOKUP($B13,'Dep Rate'!$B$2:$G$16,6,FALSE)</f>
        <v>-7190588.6620244291</v>
      </c>
      <c r="E13" s="24">
        <v>2.5</v>
      </c>
      <c r="F13" s="23">
        <f t="shared" si="0"/>
        <v>281147.4671902284</v>
      </c>
      <c r="G13" s="25">
        <f t="shared" si="1"/>
        <v>3.5617785139813812E-2</v>
      </c>
    </row>
    <row r="14" spans="1:8" x14ac:dyDescent="0.25">
      <c r="B14" s="22" t="s">
        <v>31</v>
      </c>
      <c r="C14" s="26">
        <f>VLOOKUP($B14,'Dep Rate'!$B$2:$G$16,2,FALSE)</f>
        <v>7578119.5499999998</v>
      </c>
      <c r="D14" s="23">
        <f>-VLOOKUP($B14,'Dep Rate'!$B$2:$G$16,6,FALSE)</f>
        <v>-5409393.8520776266</v>
      </c>
      <c r="E14" s="24">
        <v>2.5</v>
      </c>
      <c r="F14" s="23">
        <f t="shared" si="0"/>
        <v>867490.27916894923</v>
      </c>
      <c r="G14" s="25">
        <f t="shared" si="1"/>
        <v>0.11447302638145228</v>
      </c>
    </row>
    <row r="15" spans="1:8" x14ac:dyDescent="0.25">
      <c r="B15" s="22" t="s">
        <v>25</v>
      </c>
      <c r="C15" s="26">
        <f>VLOOKUP($B15,'Dep Rate'!$B$2:$G$16,2,FALSE)</f>
        <v>1069833.53</v>
      </c>
      <c r="D15" s="23">
        <f>-VLOOKUP($B15,'Dep Rate'!$B$2:$G$16,6,FALSE)</f>
        <v>-838535.86910983082</v>
      </c>
      <c r="E15" s="24">
        <v>2.5</v>
      </c>
      <c r="F15" s="23">
        <f t="shared" si="0"/>
        <v>92519.064356067684</v>
      </c>
      <c r="G15" s="25">
        <f t="shared" si="1"/>
        <v>8.6479869775690874E-2</v>
      </c>
    </row>
    <row r="16" spans="1:8" x14ac:dyDescent="0.25">
      <c r="B16" s="22" t="s">
        <v>19</v>
      </c>
      <c r="C16" s="26">
        <f>VLOOKUP($B16,'Dep Rate'!$B$2:$G$16,2,FALSE)</f>
        <v>4577171.93</v>
      </c>
      <c r="D16" s="23">
        <f>-VLOOKUP($B16,'Dep Rate'!$B$2:$G$16,6,FALSE)</f>
        <v>-4193680.8643785636</v>
      </c>
      <c r="E16" s="24">
        <v>2.5</v>
      </c>
      <c r="F16" s="23">
        <f t="shared" si="0"/>
        <v>153396.42624857445</v>
      </c>
      <c r="G16" s="25">
        <f t="shared" si="1"/>
        <v>3.3513363403103465E-2</v>
      </c>
    </row>
    <row r="17" spans="2:7" x14ac:dyDescent="0.25">
      <c r="B17" s="22" t="s">
        <v>32</v>
      </c>
      <c r="C17" s="26">
        <f>VLOOKUP($B17,'Dep Rate'!$B$2:$G$16,2,FALSE)</f>
        <v>1191523.7400000002</v>
      </c>
      <c r="D17" s="23">
        <f>-VLOOKUP($B17,'Dep Rate'!$B$2:$G$16,6,FALSE)</f>
        <v>-932208.43926394556</v>
      </c>
      <c r="E17" s="24">
        <v>2.5</v>
      </c>
      <c r="F17" s="23">
        <f t="shared" si="0"/>
        <v>103726.12029442187</v>
      </c>
      <c r="G17" s="25">
        <f t="shared" si="1"/>
        <v>8.7053339192739748E-2</v>
      </c>
    </row>
    <row r="18" spans="2:7" x14ac:dyDescent="0.25">
      <c r="C18" s="12">
        <f>SUM(C4:C17)-SUM('Dep Rate'!C2:C15)</f>
        <v>0</v>
      </c>
      <c r="D18" s="12">
        <f>SUM(D4:D17)+SUM('Dep Rate'!G2:G15)</f>
        <v>0</v>
      </c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47"/>
  <sheetViews>
    <sheetView topLeftCell="A22" workbookViewId="0">
      <selection activeCell="A26" sqref="A26:XFD27"/>
    </sheetView>
  </sheetViews>
  <sheetFormatPr defaultColWidth="9.140625" defaultRowHeight="12.75" x14ac:dyDescent="0.2"/>
  <cols>
    <col min="1" max="1" width="34" style="2" bestFit="1" customWidth="1"/>
    <col min="2" max="2" width="33" style="2" bestFit="1" customWidth="1"/>
    <col min="3" max="3" width="26.5703125" style="2" bestFit="1" customWidth="1"/>
    <col min="4" max="4" width="16.5703125" style="2" bestFit="1" customWidth="1"/>
    <col min="5" max="5" width="8.42578125" style="2" bestFit="1" customWidth="1"/>
    <col min="6" max="6" width="16.140625" style="2" bestFit="1" customWidth="1"/>
    <col min="7" max="7" width="20" style="2" bestFit="1" customWidth="1"/>
    <col min="8" max="8" width="9.140625" style="2" bestFit="1" customWidth="1"/>
    <col min="9" max="9" width="12.42578125" style="2" bestFit="1" customWidth="1"/>
    <col min="10" max="10" width="21.42578125" style="2" bestFit="1" customWidth="1"/>
    <col min="11" max="11" width="17.42578125" style="2" bestFit="1" customWidth="1"/>
    <col min="12" max="12" width="22" style="2" bestFit="1" customWidth="1"/>
    <col min="13" max="13" width="28.42578125" style="2" bestFit="1" customWidth="1"/>
    <col min="14" max="14" width="23.85546875" style="2" bestFit="1" customWidth="1"/>
    <col min="15" max="15" width="12.85546875" style="2" customWidth="1"/>
    <col min="16" max="16" width="14.42578125" style="2" bestFit="1" customWidth="1"/>
    <col min="17" max="17" width="3.42578125" style="2" customWidth="1"/>
    <col min="18" max="18" width="46.140625" style="2" bestFit="1" customWidth="1"/>
    <col min="19" max="21" width="9.42578125" style="2" bestFit="1" customWidth="1"/>
    <col min="22" max="22" width="12" style="2" bestFit="1" customWidth="1"/>
    <col min="23" max="16384" width="9.140625" style="2"/>
  </cols>
  <sheetData>
    <row r="1" spans="1:16" s="1" customFormat="1" ht="38.25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67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68</v>
      </c>
      <c r="M1" s="1" t="s">
        <v>11</v>
      </c>
      <c r="N1" s="1" t="s">
        <v>12</v>
      </c>
      <c r="O1" s="1" t="s">
        <v>13</v>
      </c>
    </row>
    <row r="2" spans="1:16" ht="15" x14ac:dyDescent="0.25">
      <c r="A2" s="2" t="s">
        <v>14</v>
      </c>
      <c r="B2" s="2" t="s">
        <v>15</v>
      </c>
      <c r="C2" s="3">
        <v>70279328.599999994</v>
      </c>
      <c r="D2" s="3">
        <v>70279328.599999994</v>
      </c>
      <c r="E2" s="4">
        <f t="shared" ref="E2:E15" si="0">VLOOKUP(B2,$A$26:$E$46,2,FALSE)</f>
        <v>1.6000000000000001E-3</v>
      </c>
      <c r="F2" s="3">
        <f>D2*E2/12</f>
        <v>9370.5771466666665</v>
      </c>
      <c r="G2" s="3">
        <v>70127577.687363982</v>
      </c>
      <c r="H2" s="4">
        <f t="shared" ref="H2:H15" si="1">VLOOKUP(B2,$A$26:$E$46,5,FALSE)</f>
        <v>0</v>
      </c>
      <c r="I2" s="5">
        <f>D2*H2/12</f>
        <v>0</v>
      </c>
      <c r="J2" s="5">
        <v>0</v>
      </c>
      <c r="L2" s="3">
        <v>-30455909.757624384</v>
      </c>
      <c r="M2" s="5">
        <v>-30455909.757624384</v>
      </c>
      <c r="O2" s="3">
        <v>0</v>
      </c>
      <c r="P2" s="6" t="s">
        <v>16</v>
      </c>
    </row>
    <row r="3" spans="1:16" ht="15" x14ac:dyDescent="0.25">
      <c r="A3" s="2" t="s">
        <v>14</v>
      </c>
      <c r="B3" s="2" t="s">
        <v>17</v>
      </c>
      <c r="C3" s="3">
        <v>19394037.960000001</v>
      </c>
      <c r="D3" s="3">
        <v>19394037.960000001</v>
      </c>
      <c r="E3" s="4">
        <f t="shared" si="0"/>
        <v>5.3400000000000003E-2</v>
      </c>
      <c r="F3" s="3">
        <f>D3*E3/12</f>
        <v>86303.468922000015</v>
      </c>
      <c r="G3" s="3">
        <v>12004291.134142429</v>
      </c>
      <c r="H3" s="4">
        <f t="shared" si="1"/>
        <v>0</v>
      </c>
      <c r="I3" s="5">
        <f>D3*H3/12</f>
        <v>0</v>
      </c>
      <c r="J3" s="5">
        <f>I3</f>
        <v>0</v>
      </c>
      <c r="L3" s="3">
        <v>-172509.3083792167</v>
      </c>
      <c r="M3" s="5">
        <v>-172509.3083792167</v>
      </c>
    </row>
    <row r="4" spans="1:16" ht="15" x14ac:dyDescent="0.25">
      <c r="A4" s="2" t="s">
        <v>14</v>
      </c>
      <c r="B4" s="2" t="s">
        <v>18</v>
      </c>
      <c r="C4" s="3">
        <v>7893457.3300000001</v>
      </c>
      <c r="D4" s="3">
        <v>7893457.3300000001</v>
      </c>
      <c r="E4" s="4">
        <f t="shared" si="0"/>
        <v>3.5299999999999998E-2</v>
      </c>
      <c r="F4" s="3">
        <f t="shared" ref="F4:F10" si="2">D4*E4/12</f>
        <v>23219.920312416667</v>
      </c>
      <c r="G4" s="3">
        <v>7190588.6620244291</v>
      </c>
      <c r="H4" s="4">
        <f t="shared" si="1"/>
        <v>0</v>
      </c>
      <c r="I4" s="5">
        <f t="shared" ref="I4:I10" si="3">D4*H4/12</f>
        <v>0</v>
      </c>
      <c r="J4" s="5">
        <f t="shared" ref="J4:J10" si="4">I4</f>
        <v>0</v>
      </c>
      <c r="L4" s="3">
        <v>190610.85227900714</v>
      </c>
      <c r="M4" s="5">
        <v>190610.85227900714</v>
      </c>
    </row>
    <row r="5" spans="1:16" ht="15" x14ac:dyDescent="0.25">
      <c r="A5" s="2" t="s">
        <v>14</v>
      </c>
      <c r="B5" s="2" t="s">
        <v>19</v>
      </c>
      <c r="C5" s="3">
        <v>4577171.93</v>
      </c>
      <c r="D5" s="3">
        <v>4577171.93</v>
      </c>
      <c r="E5" s="4">
        <f t="shared" si="0"/>
        <v>3.49E-2</v>
      </c>
      <c r="F5" s="3">
        <f t="shared" si="2"/>
        <v>13311.941696416667</v>
      </c>
      <c r="G5" s="3">
        <v>4193680.8643785636</v>
      </c>
      <c r="H5" s="4">
        <f t="shared" si="1"/>
        <v>0</v>
      </c>
      <c r="I5" s="5">
        <f t="shared" si="3"/>
        <v>0</v>
      </c>
      <c r="J5" s="5">
        <f t="shared" si="4"/>
        <v>0</v>
      </c>
      <c r="L5" s="3">
        <v>138717.58895306659</v>
      </c>
      <c r="M5" s="5">
        <v>138717.58895306659</v>
      </c>
    </row>
    <row r="6" spans="1:16" ht="15" x14ac:dyDescent="0.25">
      <c r="A6" s="2" t="s">
        <v>20</v>
      </c>
      <c r="B6" s="2" t="s">
        <v>21</v>
      </c>
      <c r="C6" s="3">
        <v>30861096.840000004</v>
      </c>
      <c r="D6" s="3">
        <v>30861096.84</v>
      </c>
      <c r="E6" s="4">
        <f t="shared" si="0"/>
        <v>4.7E-2</v>
      </c>
      <c r="F6" s="3">
        <f t="shared" si="2"/>
        <v>120872.62929</v>
      </c>
      <c r="G6" s="3">
        <v>27634677.737217039</v>
      </c>
      <c r="H6" s="4">
        <f t="shared" si="1"/>
        <v>0</v>
      </c>
      <c r="I6" s="5">
        <f t="shared" si="3"/>
        <v>0</v>
      </c>
      <c r="J6" s="5">
        <f t="shared" si="4"/>
        <v>0</v>
      </c>
      <c r="L6" s="3">
        <v>1113028.9972476612</v>
      </c>
      <c r="M6" s="5">
        <v>1113028.9972476612</v>
      </c>
    </row>
    <row r="7" spans="1:16" ht="15" x14ac:dyDescent="0.25">
      <c r="A7" s="2" t="s">
        <v>20</v>
      </c>
      <c r="B7" s="2" t="s">
        <v>22</v>
      </c>
      <c r="C7" s="3">
        <v>140521348.80999997</v>
      </c>
      <c r="D7" s="3">
        <v>140521348.81</v>
      </c>
      <c r="E7" s="4">
        <f t="shared" si="0"/>
        <v>5.7799999999999997E-2</v>
      </c>
      <c r="F7" s="3">
        <f t="shared" si="2"/>
        <v>676844.49676816666</v>
      </c>
      <c r="G7" s="3">
        <v>122073329.83972548</v>
      </c>
      <c r="H7" s="4">
        <f t="shared" si="1"/>
        <v>0</v>
      </c>
      <c r="I7" s="5">
        <f t="shared" si="3"/>
        <v>0</v>
      </c>
      <c r="J7" s="5">
        <f t="shared" si="4"/>
        <v>0</v>
      </c>
      <c r="L7" s="3">
        <v>6580384.0807266049</v>
      </c>
      <c r="M7" s="5">
        <v>6580384.0807266049</v>
      </c>
    </row>
    <row r="8" spans="1:16" ht="15" x14ac:dyDescent="0.25">
      <c r="A8" s="2" t="s">
        <v>20</v>
      </c>
      <c r="B8" s="2" t="s">
        <v>23</v>
      </c>
      <c r="C8" s="3">
        <v>42468909.939999998</v>
      </c>
      <c r="D8" s="3">
        <v>42468909.939999998</v>
      </c>
      <c r="E8" s="4">
        <f t="shared" si="0"/>
        <v>0.1047</v>
      </c>
      <c r="F8" s="3">
        <f t="shared" si="2"/>
        <v>370541.23922649998</v>
      </c>
      <c r="G8" s="3">
        <v>30453536.109360799</v>
      </c>
      <c r="H8" s="4">
        <f t="shared" si="1"/>
        <v>0</v>
      </c>
      <c r="I8" s="5">
        <f t="shared" si="3"/>
        <v>0</v>
      </c>
      <c r="J8" s="5">
        <f t="shared" si="4"/>
        <v>0</v>
      </c>
      <c r="L8" s="3">
        <v>2781812.6155919582</v>
      </c>
      <c r="M8" s="5">
        <v>2781812.6155919582</v>
      </c>
    </row>
    <row r="9" spans="1:16" ht="15" x14ac:dyDescent="0.25">
      <c r="A9" s="2" t="s">
        <v>20</v>
      </c>
      <c r="B9" s="2" t="s">
        <v>24</v>
      </c>
      <c r="C9" s="3">
        <v>8668789.4800000023</v>
      </c>
      <c r="D9" s="3">
        <v>8668789.4800000004</v>
      </c>
      <c r="E9" s="4">
        <f t="shared" si="0"/>
        <v>9.3200000000000005E-2</v>
      </c>
      <c r="F9" s="3">
        <f t="shared" si="2"/>
        <v>67327.598294666677</v>
      </c>
      <c r="G9" s="3">
        <v>6049776.6659482932</v>
      </c>
      <c r="H9" s="4">
        <f t="shared" si="1"/>
        <v>0</v>
      </c>
      <c r="I9" s="5">
        <f t="shared" si="3"/>
        <v>0</v>
      </c>
      <c r="J9" s="5">
        <f t="shared" si="4"/>
        <v>0</v>
      </c>
      <c r="L9" s="3">
        <v>264002.75002639019</v>
      </c>
      <c r="M9" s="5">
        <v>264002.75002639019</v>
      </c>
    </row>
    <row r="10" spans="1:16" ht="15" x14ac:dyDescent="0.25">
      <c r="A10" s="2" t="s">
        <v>20</v>
      </c>
      <c r="B10" s="2" t="s">
        <v>25</v>
      </c>
      <c r="C10" s="3">
        <v>1069833.53</v>
      </c>
      <c r="D10" s="3">
        <v>1069833.53</v>
      </c>
      <c r="E10" s="4">
        <f t="shared" si="0"/>
        <v>9.0300000000000005E-2</v>
      </c>
      <c r="F10" s="3">
        <f t="shared" si="2"/>
        <v>8050.4973132500008</v>
      </c>
      <c r="G10" s="3">
        <v>838535.86910983082</v>
      </c>
      <c r="H10" s="4">
        <f t="shared" si="1"/>
        <v>0</v>
      </c>
      <c r="I10" s="5">
        <f t="shared" si="3"/>
        <v>0</v>
      </c>
      <c r="J10" s="5">
        <f t="shared" si="4"/>
        <v>0</v>
      </c>
      <c r="L10" s="3">
        <v>51414.760143515006</v>
      </c>
      <c r="M10" s="5">
        <v>51414.760143515006</v>
      </c>
    </row>
    <row r="11" spans="1:16" ht="15" x14ac:dyDescent="0.25">
      <c r="A11" s="2" t="s">
        <v>26</v>
      </c>
      <c r="B11" s="2" t="s">
        <v>28</v>
      </c>
      <c r="C11" s="3">
        <v>28653635.429999992</v>
      </c>
      <c r="D11" s="3">
        <v>28653635.43</v>
      </c>
      <c r="E11" s="4">
        <f t="shared" si="0"/>
        <v>4.87E-2</v>
      </c>
      <c r="F11" s="3">
        <f>D11*E11/12</f>
        <v>116286.00378675001</v>
      </c>
      <c r="G11" s="3">
        <v>25259237.308630764</v>
      </c>
      <c r="H11" s="4">
        <f t="shared" si="1"/>
        <v>0</v>
      </c>
      <c r="I11" s="5">
        <f>D11*H11/12</f>
        <v>0</v>
      </c>
      <c r="J11" s="5">
        <f>I11</f>
        <v>0</v>
      </c>
      <c r="L11" s="3">
        <v>1100139.6921644951</v>
      </c>
      <c r="M11" s="5">
        <v>1100139.6921644951</v>
      </c>
    </row>
    <row r="12" spans="1:16" ht="15" x14ac:dyDescent="0.25">
      <c r="A12" s="2" t="s">
        <v>26</v>
      </c>
      <c r="B12" s="2" t="s">
        <v>29</v>
      </c>
      <c r="C12" s="3">
        <v>126674841.75000001</v>
      </c>
      <c r="D12" s="3">
        <v>126674841.75</v>
      </c>
      <c r="E12" s="4">
        <f t="shared" si="0"/>
        <v>6.3500000000000001E-2</v>
      </c>
      <c r="F12" s="3">
        <f>D12*E12/12</f>
        <v>670321.03759374993</v>
      </c>
      <c r="G12" s="3">
        <v>107251320.51879166</v>
      </c>
      <c r="H12" s="4">
        <f t="shared" si="1"/>
        <v>0</v>
      </c>
      <c r="I12" s="5">
        <f>D12*H12/12</f>
        <v>0</v>
      </c>
      <c r="J12" s="5">
        <f>I12</f>
        <v>0</v>
      </c>
      <c r="L12" s="3">
        <v>6325889.3925806386</v>
      </c>
      <c r="M12" s="5">
        <v>6325889.3925806386</v>
      </c>
    </row>
    <row r="13" spans="1:16" ht="15" x14ac:dyDescent="0.25">
      <c r="A13" s="2" t="s">
        <v>26</v>
      </c>
      <c r="B13" s="2" t="s">
        <v>30</v>
      </c>
      <c r="C13" s="3">
        <v>41437534.040000007</v>
      </c>
      <c r="D13" s="3">
        <v>41437534.039999999</v>
      </c>
      <c r="E13" s="4">
        <f t="shared" si="0"/>
        <v>0.10630000000000001</v>
      </c>
      <c r="F13" s="3">
        <f>D13*E13/12</f>
        <v>367067.4890376667</v>
      </c>
      <c r="G13" s="3">
        <v>29958454.590720203</v>
      </c>
      <c r="H13" s="4">
        <f t="shared" si="1"/>
        <v>0</v>
      </c>
      <c r="I13" s="5">
        <f>D13*H13/12</f>
        <v>0</v>
      </c>
      <c r="J13" s="5">
        <f>I13</f>
        <v>0</v>
      </c>
      <c r="L13" s="3">
        <v>2555820.7502653939</v>
      </c>
      <c r="M13" s="5">
        <v>2555820.7502653939</v>
      </c>
    </row>
    <row r="14" spans="1:16" ht="15" x14ac:dyDescent="0.25">
      <c r="A14" s="2" t="s">
        <v>26</v>
      </c>
      <c r="B14" s="2" t="s">
        <v>31</v>
      </c>
      <c r="C14" s="3">
        <v>7578119.5499999998</v>
      </c>
      <c r="D14" s="3">
        <v>7578119.5499999998</v>
      </c>
      <c r="E14" s="4">
        <f t="shared" si="0"/>
        <v>0.111</v>
      </c>
      <c r="F14" s="3">
        <f>D14*E14/12</f>
        <v>70097.605837499999</v>
      </c>
      <c r="G14" s="3">
        <v>5409393.8520776266</v>
      </c>
      <c r="H14" s="4">
        <f t="shared" si="1"/>
        <v>0</v>
      </c>
      <c r="I14" s="5">
        <f>D14*H14/12</f>
        <v>0</v>
      </c>
      <c r="J14" s="5">
        <f>I14</f>
        <v>0</v>
      </c>
      <c r="L14" s="3">
        <v>272043.05478515371</v>
      </c>
      <c r="M14" s="5">
        <v>272043.05478515371</v>
      </c>
    </row>
    <row r="15" spans="1:16" ht="15" x14ac:dyDescent="0.25">
      <c r="A15" s="2" t="s">
        <v>26</v>
      </c>
      <c r="B15" s="2" t="s">
        <v>32</v>
      </c>
      <c r="C15" s="3">
        <v>1191523.7400000002</v>
      </c>
      <c r="D15" s="3">
        <v>1191523.74</v>
      </c>
      <c r="E15" s="4">
        <f t="shared" si="0"/>
        <v>8.7099999999999997E-2</v>
      </c>
      <c r="F15" s="3">
        <f>D15*E15/12</f>
        <v>8648.4764794999992</v>
      </c>
      <c r="G15" s="3">
        <v>932208.43926394556</v>
      </c>
      <c r="H15" s="4">
        <f t="shared" si="1"/>
        <v>0</v>
      </c>
      <c r="I15" s="5">
        <f>D15*H15/12</f>
        <v>0</v>
      </c>
      <c r="J15" s="5">
        <f>I15</f>
        <v>0</v>
      </c>
      <c r="L15" s="3">
        <v>57853.062391653402</v>
      </c>
      <c r="M15" s="5">
        <v>57853.062391653402</v>
      </c>
    </row>
    <row r="16" spans="1:16" ht="15" x14ac:dyDescent="0.25">
      <c r="A16" s="2" t="s">
        <v>14</v>
      </c>
      <c r="B16" s="2" t="s">
        <v>33</v>
      </c>
      <c r="C16" s="3">
        <v>43505283.280000001</v>
      </c>
      <c r="D16" s="3"/>
      <c r="F16" s="5"/>
      <c r="G16" s="3"/>
      <c r="K16" s="35">
        <v>442214.86</v>
      </c>
      <c r="N16" s="5">
        <v>30238835.41</v>
      </c>
      <c r="O16" s="5"/>
      <c r="P16" s="5"/>
    </row>
    <row r="17" spans="1:16" ht="15" x14ac:dyDescent="0.25">
      <c r="A17" s="2" t="s">
        <v>14</v>
      </c>
      <c r="B17" s="2" t="s">
        <v>34</v>
      </c>
      <c r="D17" s="3"/>
      <c r="K17" s="35">
        <v>68326.481666666674</v>
      </c>
    </row>
    <row r="22" spans="1:16" ht="13.5" thickBot="1" x14ac:dyDescent="0.25">
      <c r="B22" s="7" t="s">
        <v>35</v>
      </c>
      <c r="C22" s="8">
        <f>SUM(C4:C17)</f>
        <v>485101545.64999998</v>
      </c>
      <c r="D22" s="8">
        <f>SUM(D4:D17)</f>
        <v>441596262.37</v>
      </c>
      <c r="E22" s="7"/>
      <c r="F22" s="8">
        <f>SUM(F4:F17)</f>
        <v>2512588.9356365837</v>
      </c>
      <c r="G22" s="8">
        <f>SUM(G4:G17)</f>
        <v>367244740.45724863</v>
      </c>
      <c r="H22" s="7"/>
      <c r="I22" s="8">
        <f t="shared" ref="I22:N22" si="5">SUM(I4:I17)</f>
        <v>0</v>
      </c>
      <c r="J22" s="8">
        <f t="shared" si="5"/>
        <v>0</v>
      </c>
      <c r="K22" s="8">
        <f t="shared" si="5"/>
        <v>510541.34166666667</v>
      </c>
      <c r="L22" s="8">
        <f t="shared" si="5"/>
        <v>21431717.597155537</v>
      </c>
      <c r="M22" s="8">
        <f t="shared" si="5"/>
        <v>21431717.597155537</v>
      </c>
      <c r="N22" s="8">
        <f t="shared" si="5"/>
        <v>30238835.41</v>
      </c>
      <c r="O22" s="9"/>
      <c r="P22" s="9"/>
    </row>
    <row r="23" spans="1:16" ht="13.5" thickTop="1" x14ac:dyDescent="0.2"/>
    <row r="24" spans="1:16" ht="26.25" x14ac:dyDescent="0.25">
      <c r="A24" s="1"/>
      <c r="B24" s="1" t="s">
        <v>36</v>
      </c>
      <c r="C24" s="1" t="s">
        <v>37</v>
      </c>
      <c r="D24" s="1" t="s">
        <v>38</v>
      </c>
      <c r="E24" s="1" t="s">
        <v>39</v>
      </c>
      <c r="J24" s="10"/>
      <c r="K24" s="3"/>
    </row>
    <row r="25" spans="1:16" x14ac:dyDescent="0.2">
      <c r="B25" s="11" t="s">
        <v>40</v>
      </c>
      <c r="C25" s="11" t="s">
        <v>40</v>
      </c>
      <c r="D25" s="11" t="s">
        <v>40</v>
      </c>
    </row>
    <row r="26" spans="1:16" ht="15" x14ac:dyDescent="0.25">
      <c r="A26" s="13" t="s">
        <v>15</v>
      </c>
      <c r="B26" s="39">
        <v>1.6000000000000001E-3</v>
      </c>
      <c r="C26" s="39">
        <v>0</v>
      </c>
      <c r="D26" s="39">
        <v>0</v>
      </c>
      <c r="E26" s="39">
        <f>+C26+D26</f>
        <v>0</v>
      </c>
      <c r="F26" s="40">
        <f>+B26+E26</f>
        <v>1.6000000000000001E-3</v>
      </c>
    </row>
    <row r="27" spans="1:16" ht="15" x14ac:dyDescent="0.25">
      <c r="A27" s="13" t="s">
        <v>17</v>
      </c>
      <c r="B27" s="39">
        <v>5.3400000000000003E-2</v>
      </c>
      <c r="C27" s="39">
        <v>0</v>
      </c>
      <c r="D27" s="39">
        <v>0</v>
      </c>
      <c r="E27" s="39">
        <f t="shared" ref="E27:E41" si="6">+C27+D27</f>
        <v>0</v>
      </c>
      <c r="F27" s="40">
        <f t="shared" ref="F27:F29" si="7">+B27+E27</f>
        <v>5.3400000000000003E-2</v>
      </c>
    </row>
    <row r="28" spans="1:16" ht="15" x14ac:dyDescent="0.25">
      <c r="A28" s="13" t="s">
        <v>18</v>
      </c>
      <c r="B28" s="39">
        <v>3.5299999999999998E-2</v>
      </c>
      <c r="C28" s="39">
        <v>0</v>
      </c>
      <c r="D28" s="39">
        <v>0</v>
      </c>
      <c r="E28" s="39">
        <f t="shared" si="6"/>
        <v>0</v>
      </c>
      <c r="F28" s="40">
        <f t="shared" si="7"/>
        <v>3.5299999999999998E-2</v>
      </c>
    </row>
    <row r="29" spans="1:16" ht="15" x14ac:dyDescent="0.25">
      <c r="A29" s="13" t="s">
        <v>19</v>
      </c>
      <c r="B29" s="39">
        <v>3.49E-2</v>
      </c>
      <c r="C29" s="39">
        <v>0</v>
      </c>
      <c r="D29" s="39">
        <v>0</v>
      </c>
      <c r="E29" s="39">
        <f t="shared" si="6"/>
        <v>0</v>
      </c>
      <c r="F29" s="40">
        <f t="shared" si="7"/>
        <v>3.49E-2</v>
      </c>
    </row>
    <row r="30" spans="1:16" ht="15" x14ac:dyDescent="0.25">
      <c r="A30" s="13" t="s">
        <v>27</v>
      </c>
      <c r="B30" s="39"/>
      <c r="C30" s="39"/>
      <c r="D30" s="39"/>
      <c r="E30" s="39"/>
      <c r="F30" s="40">
        <f t="shared" ref="F30:F35" si="8">+B30+E30</f>
        <v>0</v>
      </c>
    </row>
    <row r="31" spans="1:16" ht="15" x14ac:dyDescent="0.25">
      <c r="A31" s="13" t="s">
        <v>28</v>
      </c>
      <c r="B31" s="39">
        <v>4.87E-2</v>
      </c>
      <c r="C31" s="39">
        <v>0</v>
      </c>
      <c r="D31" s="39">
        <v>0</v>
      </c>
      <c r="E31" s="39">
        <f t="shared" si="6"/>
        <v>0</v>
      </c>
      <c r="F31" s="40">
        <f t="shared" si="8"/>
        <v>4.87E-2</v>
      </c>
    </row>
    <row r="32" spans="1:16" ht="15" x14ac:dyDescent="0.25">
      <c r="A32" s="13" t="s">
        <v>29</v>
      </c>
      <c r="B32" s="39">
        <v>6.3500000000000001E-2</v>
      </c>
      <c r="C32" s="39">
        <v>0</v>
      </c>
      <c r="D32" s="39">
        <v>0</v>
      </c>
      <c r="E32" s="39">
        <f t="shared" si="6"/>
        <v>0</v>
      </c>
      <c r="F32" s="40">
        <f t="shared" si="8"/>
        <v>6.3500000000000001E-2</v>
      </c>
    </row>
    <row r="33" spans="1:6" ht="15" x14ac:dyDescent="0.25">
      <c r="A33" s="13" t="s">
        <v>30</v>
      </c>
      <c r="B33" s="39">
        <v>0.10630000000000001</v>
      </c>
      <c r="C33" s="39">
        <v>0</v>
      </c>
      <c r="D33" s="39">
        <v>0</v>
      </c>
      <c r="E33" s="39">
        <f t="shared" si="6"/>
        <v>0</v>
      </c>
      <c r="F33" s="40">
        <f t="shared" si="8"/>
        <v>0.10630000000000001</v>
      </c>
    </row>
    <row r="34" spans="1:6" ht="15" x14ac:dyDescent="0.25">
      <c r="A34" s="13" t="s">
        <v>31</v>
      </c>
      <c r="B34" s="39">
        <v>0.111</v>
      </c>
      <c r="C34" s="39">
        <v>0</v>
      </c>
      <c r="D34" s="39">
        <v>0</v>
      </c>
      <c r="E34" s="39">
        <f t="shared" si="6"/>
        <v>0</v>
      </c>
      <c r="F34" s="40">
        <f t="shared" si="8"/>
        <v>0.111</v>
      </c>
    </row>
    <row r="35" spans="1:6" ht="15" x14ac:dyDescent="0.25">
      <c r="A35" s="13" t="s">
        <v>32</v>
      </c>
      <c r="B35" s="39">
        <v>8.7099999999999997E-2</v>
      </c>
      <c r="C35" s="39">
        <v>0</v>
      </c>
      <c r="D35" s="39">
        <v>0</v>
      </c>
      <c r="E35" s="39">
        <f t="shared" si="6"/>
        <v>0</v>
      </c>
      <c r="F35" s="40">
        <f t="shared" si="8"/>
        <v>8.7099999999999997E-2</v>
      </c>
    </row>
    <row r="36" spans="1:6" ht="15" x14ac:dyDescent="0.25">
      <c r="A36" s="13" t="s">
        <v>41</v>
      </c>
      <c r="B36" s="39"/>
      <c r="C36" s="39"/>
      <c r="D36" s="39"/>
      <c r="E36" s="39"/>
      <c r="F36" s="13"/>
    </row>
    <row r="37" spans="1:6" ht="15" x14ac:dyDescent="0.25">
      <c r="A37" s="13" t="s">
        <v>21</v>
      </c>
      <c r="B37" s="39">
        <v>4.7E-2</v>
      </c>
      <c r="C37" s="39">
        <v>0</v>
      </c>
      <c r="D37" s="39">
        <v>0</v>
      </c>
      <c r="E37" s="39">
        <f t="shared" si="6"/>
        <v>0</v>
      </c>
      <c r="F37" s="40">
        <f t="shared" ref="F37:F41" si="9">+B37+E37</f>
        <v>4.7E-2</v>
      </c>
    </row>
    <row r="38" spans="1:6" ht="15" x14ac:dyDescent="0.25">
      <c r="A38" s="13" t="s">
        <v>22</v>
      </c>
      <c r="B38" s="39">
        <v>5.7799999999999997E-2</v>
      </c>
      <c r="C38" s="39">
        <v>0</v>
      </c>
      <c r="D38" s="39">
        <v>0</v>
      </c>
      <c r="E38" s="39">
        <f t="shared" si="6"/>
        <v>0</v>
      </c>
      <c r="F38" s="40">
        <f t="shared" si="9"/>
        <v>5.7799999999999997E-2</v>
      </c>
    </row>
    <row r="39" spans="1:6" ht="15" x14ac:dyDescent="0.25">
      <c r="A39" s="13" t="s">
        <v>23</v>
      </c>
      <c r="B39" s="39">
        <v>0.1047</v>
      </c>
      <c r="C39" s="39">
        <v>0</v>
      </c>
      <c r="D39" s="39">
        <v>0</v>
      </c>
      <c r="E39" s="39">
        <f t="shared" si="6"/>
        <v>0</v>
      </c>
      <c r="F39" s="40">
        <f t="shared" si="9"/>
        <v>0.1047</v>
      </c>
    </row>
    <row r="40" spans="1:6" ht="15" x14ac:dyDescent="0.25">
      <c r="A40" s="13" t="s">
        <v>24</v>
      </c>
      <c r="B40" s="39">
        <v>9.3200000000000005E-2</v>
      </c>
      <c r="C40" s="39">
        <v>0</v>
      </c>
      <c r="D40" s="39">
        <v>0</v>
      </c>
      <c r="E40" s="39">
        <f t="shared" si="6"/>
        <v>0</v>
      </c>
      <c r="F40" s="40">
        <f t="shared" si="9"/>
        <v>9.3200000000000005E-2</v>
      </c>
    </row>
    <row r="41" spans="1:6" ht="15" x14ac:dyDescent="0.25">
      <c r="A41" s="13" t="s">
        <v>25</v>
      </c>
      <c r="B41" s="39">
        <v>9.0300000000000005E-2</v>
      </c>
      <c r="C41" s="39">
        <v>0</v>
      </c>
      <c r="D41" s="39">
        <v>0</v>
      </c>
      <c r="E41" s="39">
        <f t="shared" si="6"/>
        <v>0</v>
      </c>
      <c r="F41" s="40">
        <f t="shared" si="9"/>
        <v>9.0300000000000005E-2</v>
      </c>
    </row>
    <row r="42" spans="1:6" customFormat="1" ht="15" x14ac:dyDescent="0.25"/>
    <row r="43" spans="1:6" customFormat="1" ht="15" x14ac:dyDescent="0.25"/>
    <row r="44" spans="1:6" customFormat="1" ht="15" x14ac:dyDescent="0.25"/>
    <row r="45" spans="1:6" customFormat="1" ht="15" x14ac:dyDescent="0.25"/>
    <row r="46" spans="1:6" customFormat="1" ht="15" x14ac:dyDescent="0.25"/>
    <row r="47" spans="1:6" ht="15" x14ac:dyDescent="0.25">
      <c r="B47" s="4"/>
      <c r="C47" s="4"/>
      <c r="D47" s="4"/>
      <c r="E47" s="4"/>
    </row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5"/>
  <sheetViews>
    <sheetView workbookViewId="0">
      <pane xSplit="1" ySplit="1" topLeftCell="E2" activePane="bottomRight" state="frozen"/>
      <selection activeCell="R2505" sqref="R2505"/>
      <selection pane="topRight" activeCell="R2505" sqref="R2505"/>
      <selection pane="bottomLeft" activeCell="R2505" sqref="R2505"/>
      <selection pane="bottomRight" activeCell="N2" sqref="N2"/>
    </sheetView>
  </sheetViews>
  <sheetFormatPr defaultColWidth="9.140625" defaultRowHeight="12.75" x14ac:dyDescent="0.2"/>
  <cols>
    <col min="1" max="1" width="38.5703125" style="16" bestFit="1" customWidth="1"/>
    <col min="2" max="2" width="37.42578125" style="16" bestFit="1" customWidth="1"/>
    <col min="3" max="3" width="16" style="16" bestFit="1" customWidth="1"/>
    <col min="4" max="4" width="18.42578125" style="16" bestFit="1" customWidth="1"/>
    <col min="5" max="5" width="13.42578125" style="16" bestFit="1" customWidth="1"/>
    <col min="6" max="6" width="17.42578125" style="16" bestFit="1" customWidth="1"/>
    <col min="7" max="7" width="15.42578125" style="16" bestFit="1" customWidth="1"/>
    <col min="8" max="8" width="10.42578125" style="16" bestFit="1" customWidth="1"/>
    <col min="9" max="9" width="17.42578125" style="16" bestFit="1" customWidth="1"/>
    <col min="10" max="10" width="20.42578125" style="16" bestFit="1" customWidth="1"/>
    <col min="11" max="11" width="13.42578125" style="16" bestFit="1" customWidth="1"/>
    <col min="12" max="12" width="12.42578125" style="16" bestFit="1" customWidth="1"/>
    <col min="13" max="13" width="20" style="16" bestFit="1" customWidth="1"/>
    <col min="14" max="14" width="14" style="16" bestFit="1" customWidth="1"/>
    <col min="15" max="16384" width="9.140625" style="16"/>
  </cols>
  <sheetData>
    <row r="1" spans="1:16" s="20" customFormat="1" x14ac:dyDescent="0.2">
      <c r="A1" s="20" t="s">
        <v>60</v>
      </c>
      <c r="B1" s="20" t="s">
        <v>59</v>
      </c>
      <c r="C1" s="20" t="s">
        <v>58</v>
      </c>
      <c r="D1" s="20" t="s">
        <v>57</v>
      </c>
      <c r="E1" s="20" t="s">
        <v>56</v>
      </c>
      <c r="F1" s="20" t="s">
        <v>55</v>
      </c>
      <c r="G1" s="21" t="s">
        <v>54</v>
      </c>
      <c r="H1" s="20" t="s">
        <v>53</v>
      </c>
      <c r="I1" s="20" t="s">
        <v>52</v>
      </c>
      <c r="J1" s="20" t="s">
        <v>51</v>
      </c>
      <c r="K1" s="20" t="s">
        <v>50</v>
      </c>
      <c r="L1" s="20" t="s">
        <v>49</v>
      </c>
      <c r="M1" s="20" t="s">
        <v>48</v>
      </c>
      <c r="N1" s="20" t="s">
        <v>47</v>
      </c>
      <c r="O1" s="16"/>
      <c r="P1" s="16"/>
    </row>
    <row r="2" spans="1:16" ht="13.35" customHeight="1" x14ac:dyDescent="0.2">
      <c r="A2" s="16" t="s">
        <v>21</v>
      </c>
      <c r="B2" s="16" t="s">
        <v>21</v>
      </c>
      <c r="C2" s="16">
        <v>0.5</v>
      </c>
      <c r="D2" s="16" t="s">
        <v>42</v>
      </c>
      <c r="E2" s="16" t="s">
        <v>43</v>
      </c>
      <c r="F2" s="16" t="s">
        <v>43</v>
      </c>
      <c r="G2" s="19">
        <v>0</v>
      </c>
      <c r="K2" s="18">
        <v>44958</v>
      </c>
      <c r="L2" s="17">
        <v>4.7E-2</v>
      </c>
      <c r="M2" s="19">
        <v>0</v>
      </c>
      <c r="N2" s="17">
        <f>M2+L2</f>
        <v>4.7E-2</v>
      </c>
    </row>
    <row r="3" spans="1:16" ht="13.35" customHeight="1" x14ac:dyDescent="0.2">
      <c r="A3" s="16" t="s">
        <v>15</v>
      </c>
      <c r="B3" s="16" t="s">
        <v>15</v>
      </c>
      <c r="C3" s="16">
        <v>0.5</v>
      </c>
      <c r="D3" s="16" t="s">
        <v>42</v>
      </c>
      <c r="E3" s="16" t="s">
        <v>43</v>
      </c>
      <c r="F3" s="16" t="s">
        <v>43</v>
      </c>
      <c r="G3" s="19">
        <v>0</v>
      </c>
      <c r="K3" s="18">
        <v>44958</v>
      </c>
      <c r="L3" s="17">
        <v>1.6000000000000001E-3</v>
      </c>
      <c r="M3" s="19">
        <v>0</v>
      </c>
      <c r="N3" s="17">
        <f t="shared" ref="N3:N15" si="0">M3+L3</f>
        <v>1.6000000000000001E-3</v>
      </c>
    </row>
    <row r="4" spans="1:16" ht="13.35" customHeight="1" x14ac:dyDescent="0.2">
      <c r="A4" s="16" t="s">
        <v>28</v>
      </c>
      <c r="B4" s="16" t="s">
        <v>28</v>
      </c>
      <c r="C4" s="16">
        <v>0.5</v>
      </c>
      <c r="D4" s="16" t="s">
        <v>42</v>
      </c>
      <c r="E4" s="16" t="s">
        <v>43</v>
      </c>
      <c r="F4" s="16" t="s">
        <v>43</v>
      </c>
      <c r="G4" s="19">
        <v>0</v>
      </c>
      <c r="K4" s="18">
        <v>44958</v>
      </c>
      <c r="L4" s="17">
        <v>4.87E-2</v>
      </c>
      <c r="M4" s="19">
        <v>0</v>
      </c>
      <c r="N4" s="17">
        <f t="shared" si="0"/>
        <v>4.87E-2</v>
      </c>
    </row>
    <row r="5" spans="1:16" ht="13.35" customHeight="1" x14ac:dyDescent="0.2">
      <c r="A5" s="16" t="s">
        <v>22</v>
      </c>
      <c r="B5" s="16" t="s">
        <v>22</v>
      </c>
      <c r="C5" s="16">
        <v>0.5</v>
      </c>
      <c r="D5" s="16" t="s">
        <v>42</v>
      </c>
      <c r="E5" s="16" t="s">
        <v>43</v>
      </c>
      <c r="F5" s="16" t="s">
        <v>43</v>
      </c>
      <c r="G5" s="19">
        <v>0</v>
      </c>
      <c r="K5" s="18">
        <v>44958</v>
      </c>
      <c r="L5" s="17">
        <v>5.7799999999999997E-2</v>
      </c>
      <c r="M5" s="19">
        <v>0</v>
      </c>
      <c r="N5" s="17">
        <f t="shared" si="0"/>
        <v>5.7799999999999997E-2</v>
      </c>
    </row>
    <row r="6" spans="1:16" ht="13.35" customHeight="1" x14ac:dyDescent="0.2">
      <c r="A6" s="16" t="s">
        <v>17</v>
      </c>
      <c r="B6" s="16" t="s">
        <v>17</v>
      </c>
      <c r="C6" s="16">
        <v>0.5</v>
      </c>
      <c r="D6" s="16" t="s">
        <v>42</v>
      </c>
      <c r="E6" s="16" t="s">
        <v>43</v>
      </c>
      <c r="F6" s="16" t="s">
        <v>43</v>
      </c>
      <c r="G6" s="19">
        <v>0</v>
      </c>
      <c r="K6" s="18">
        <v>44958</v>
      </c>
      <c r="L6" s="17">
        <v>5.3400000000000003E-2</v>
      </c>
      <c r="M6" s="19">
        <v>0</v>
      </c>
      <c r="N6" s="17">
        <f t="shared" si="0"/>
        <v>5.3400000000000003E-2</v>
      </c>
    </row>
    <row r="7" spans="1:16" ht="13.35" customHeight="1" x14ac:dyDescent="0.2">
      <c r="A7" s="16" t="s">
        <v>29</v>
      </c>
      <c r="B7" s="16" t="s">
        <v>29</v>
      </c>
      <c r="C7" s="16">
        <v>0.5</v>
      </c>
      <c r="D7" s="16" t="s">
        <v>42</v>
      </c>
      <c r="E7" s="16" t="s">
        <v>43</v>
      </c>
      <c r="F7" s="16" t="s">
        <v>43</v>
      </c>
      <c r="G7" s="19">
        <v>0</v>
      </c>
      <c r="K7" s="18">
        <v>44958</v>
      </c>
      <c r="L7" s="17">
        <v>6.3500000000000001E-2</v>
      </c>
      <c r="M7" s="19">
        <v>0</v>
      </c>
      <c r="N7" s="17">
        <f t="shared" si="0"/>
        <v>6.3500000000000001E-2</v>
      </c>
    </row>
    <row r="8" spans="1:16" ht="13.35" customHeight="1" x14ac:dyDescent="0.2">
      <c r="A8" s="16" t="s">
        <v>23</v>
      </c>
      <c r="B8" s="16" t="s">
        <v>23</v>
      </c>
      <c r="C8" s="16">
        <v>0.5</v>
      </c>
      <c r="D8" s="16" t="s">
        <v>42</v>
      </c>
      <c r="E8" s="16" t="s">
        <v>43</v>
      </c>
      <c r="F8" s="16" t="s">
        <v>43</v>
      </c>
      <c r="G8" s="19">
        <v>0</v>
      </c>
      <c r="K8" s="18">
        <v>44958</v>
      </c>
      <c r="L8" s="17">
        <v>0.1047</v>
      </c>
      <c r="M8" s="19">
        <v>0</v>
      </c>
      <c r="N8" s="17">
        <f t="shared" si="0"/>
        <v>0.1047</v>
      </c>
    </row>
    <row r="9" spans="1:16" ht="13.35" customHeight="1" x14ac:dyDescent="0.2">
      <c r="A9" s="16" t="s">
        <v>30</v>
      </c>
      <c r="B9" s="16" t="s">
        <v>30</v>
      </c>
      <c r="C9" s="16">
        <v>0.5</v>
      </c>
      <c r="D9" s="16" t="s">
        <v>42</v>
      </c>
      <c r="E9" s="16" t="s">
        <v>43</v>
      </c>
      <c r="F9" s="16" t="s">
        <v>43</v>
      </c>
      <c r="G9" s="19">
        <v>0</v>
      </c>
      <c r="K9" s="18">
        <v>44958</v>
      </c>
      <c r="L9" s="17">
        <v>0.10630000000000001</v>
      </c>
      <c r="M9" s="19">
        <v>0</v>
      </c>
      <c r="N9" s="17">
        <f t="shared" si="0"/>
        <v>0.10630000000000001</v>
      </c>
    </row>
    <row r="10" spans="1:16" x14ac:dyDescent="0.2">
      <c r="A10" s="16" t="s">
        <v>24</v>
      </c>
      <c r="B10" s="16" t="s">
        <v>24</v>
      </c>
      <c r="C10" s="16">
        <v>0.5</v>
      </c>
      <c r="D10" s="16" t="s">
        <v>42</v>
      </c>
      <c r="E10" s="16" t="s">
        <v>43</v>
      </c>
      <c r="F10" s="16" t="s">
        <v>43</v>
      </c>
      <c r="G10" s="19">
        <v>0</v>
      </c>
      <c r="K10" s="18">
        <v>44958</v>
      </c>
      <c r="L10" s="17">
        <v>9.3200000000000005E-2</v>
      </c>
      <c r="M10" s="19">
        <v>0</v>
      </c>
      <c r="N10" s="17">
        <f t="shared" si="0"/>
        <v>9.3200000000000005E-2</v>
      </c>
    </row>
    <row r="11" spans="1:16" x14ac:dyDescent="0.2">
      <c r="A11" s="16" t="s">
        <v>18</v>
      </c>
      <c r="B11" s="16" t="s">
        <v>18</v>
      </c>
      <c r="C11" s="16">
        <v>0.5</v>
      </c>
      <c r="D11" s="16" t="s">
        <v>42</v>
      </c>
      <c r="E11" s="16" t="s">
        <v>43</v>
      </c>
      <c r="F11" s="16" t="s">
        <v>43</v>
      </c>
      <c r="G11" s="19">
        <v>0</v>
      </c>
      <c r="K11" s="18">
        <v>44958</v>
      </c>
      <c r="L11" s="17">
        <v>3.5299999999999998E-2</v>
      </c>
      <c r="M11" s="19">
        <v>0</v>
      </c>
      <c r="N11" s="17">
        <f t="shared" si="0"/>
        <v>3.5299999999999998E-2</v>
      </c>
    </row>
    <row r="12" spans="1:16" x14ac:dyDescent="0.2">
      <c r="A12" s="16" t="s">
        <v>31</v>
      </c>
      <c r="B12" s="16" t="s">
        <v>31</v>
      </c>
      <c r="C12" s="16">
        <v>0.5</v>
      </c>
      <c r="D12" s="16" t="s">
        <v>42</v>
      </c>
      <c r="E12" s="16" t="s">
        <v>43</v>
      </c>
      <c r="F12" s="16" t="s">
        <v>43</v>
      </c>
      <c r="G12" s="19">
        <v>0</v>
      </c>
      <c r="K12" s="18">
        <v>44958</v>
      </c>
      <c r="L12" s="17">
        <v>0.111</v>
      </c>
      <c r="M12" s="19">
        <v>0</v>
      </c>
      <c r="N12" s="17">
        <f t="shared" si="0"/>
        <v>0.111</v>
      </c>
    </row>
    <row r="13" spans="1:16" x14ac:dyDescent="0.2">
      <c r="A13" s="16" t="s">
        <v>45</v>
      </c>
      <c r="E13" s="16" t="s">
        <v>43</v>
      </c>
      <c r="F13" s="16" t="s">
        <v>43</v>
      </c>
      <c r="G13" s="19">
        <v>1</v>
      </c>
      <c r="K13" s="18">
        <v>44958</v>
      </c>
      <c r="L13" s="17">
        <v>9.0300000000000005E-2</v>
      </c>
      <c r="M13" s="19">
        <v>0</v>
      </c>
      <c r="N13" s="17">
        <f t="shared" si="0"/>
        <v>9.0300000000000005E-2</v>
      </c>
    </row>
    <row r="14" spans="1:16" ht="13.35" customHeight="1" x14ac:dyDescent="0.2">
      <c r="A14" s="16" t="s">
        <v>19</v>
      </c>
      <c r="B14" s="16" t="s">
        <v>46</v>
      </c>
      <c r="C14" s="16">
        <v>0.5</v>
      </c>
      <c r="D14" s="16" t="s">
        <v>42</v>
      </c>
      <c r="E14" s="16" t="s">
        <v>43</v>
      </c>
      <c r="F14" s="16" t="s">
        <v>43</v>
      </c>
      <c r="G14" s="19">
        <v>0</v>
      </c>
      <c r="K14" s="18">
        <v>44958</v>
      </c>
      <c r="L14" s="17">
        <v>3.49E-2</v>
      </c>
      <c r="M14" s="19">
        <v>0</v>
      </c>
      <c r="N14" s="17">
        <f t="shared" si="0"/>
        <v>3.49E-2</v>
      </c>
    </row>
    <row r="15" spans="1:16" ht="13.35" customHeight="1" x14ac:dyDescent="0.2">
      <c r="A15" s="16" t="s">
        <v>32</v>
      </c>
      <c r="B15" s="16" t="s">
        <v>44</v>
      </c>
      <c r="C15" s="16">
        <v>0.5</v>
      </c>
      <c r="D15" s="16" t="s">
        <v>42</v>
      </c>
      <c r="E15" s="16" t="s">
        <v>43</v>
      </c>
      <c r="F15" s="16" t="s">
        <v>43</v>
      </c>
      <c r="G15" s="19">
        <v>0</v>
      </c>
      <c r="K15" s="18">
        <v>44958</v>
      </c>
      <c r="L15" s="17">
        <v>8.7099999999999997E-2</v>
      </c>
      <c r="M15" s="19">
        <v>0</v>
      </c>
      <c r="N15" s="17">
        <f t="shared" si="0"/>
        <v>8.7099999999999997E-2</v>
      </c>
    </row>
  </sheetData>
  <autoFilter ref="A1:P15"/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2023-08-29T07:00:00+00:00</OpenedDate>
    <SignificantOrder xmlns="dc463f71-b30c-4ab2-9473-d307f9d35888">false</SignificantOrder>
    <Date1 xmlns="dc463f71-b30c-4ab2-9473-d307f9d35888">2023-09-29T07:00:00+00:00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230808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9933298D70C3D4A8E7C95A6455F7A7E" ma:contentTypeVersion="16" ma:contentTypeDescription="" ma:contentTypeScope="" ma:versionID="7e0ec1a3b6caf39526a6bc3f955b837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AF8CDC-5A03-487B-A35F-2E3A369672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E07129-0448-4F5E-8AD7-2B59389F2261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A229D34-C5F5-4588-9C84-D39C6AF40779}"/>
</file>

<file path=customXml/itemProps4.xml><?xml version="1.0" encoding="utf-8"?>
<ds:datastoreItem xmlns:ds="http://schemas.openxmlformats.org/officeDocument/2006/customXml" ds:itemID="{D7ABE0EC-FD78-4CF3-B23F-74BC10055C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2024 Depr Rates</vt:lpstr>
      <vt:lpstr>Tracker Depr Rates</vt:lpstr>
      <vt:lpstr>Support=&gt;</vt:lpstr>
      <vt:lpstr>Dep Rate</vt:lpstr>
      <vt:lpstr>DeprRatebyDeprGrp_2023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Leslie</dc:creator>
  <cp:lastModifiedBy>Traore, Lori</cp:lastModifiedBy>
  <cp:lastPrinted>2019-04-20T14:54:53Z</cp:lastPrinted>
  <dcterms:created xsi:type="dcterms:W3CDTF">2013-03-08T01:16:38Z</dcterms:created>
  <dcterms:modified xsi:type="dcterms:W3CDTF">2023-09-29T19:06:39Z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0x0101006E56B4D1795A2E4DB2F0B01679ED314A00C9933298D70C3D4A8E7C95A6455F7A7E</vt:lpwstr>
  </property>
  <property fmtid="{D5CDD505-2E9C-101B-9397-08002B2CF9AE}" pid="3" name="{A44787D4-0540-4523-9961-78E4036D8C6D}">
    <vt:lpwstr>{84F7824F-F530-440B-BA94-70E4A5F2B368}</vt:lpwstr>
  </property>
  <property fmtid="{D5CDD505-2E9C-101B-9397-08002B2CF9AE}" pid="4" name="_docset_NoMedatataSyncRequired">
    <vt:lpwstr>False</vt:lpwstr>
  </property>
</Properties>
</file>